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90" windowWidth="28125" windowHeight="14325" tabRatio="865" activeTab="3"/>
  </bookViews>
  <sheets>
    <sheet name="KRYCÍ LIST" sheetId="25" r:id="rId1"/>
    <sheet name="VaON" sheetId="26" r:id="rId2"/>
    <sheet name="BOURACÍ PRÁCE" sheetId="1" r:id="rId3"/>
    <sheet name="SO 01 D.1.1.ASR" sheetId="2" r:id="rId4"/>
    <sheet name="SO 01 D.1.1.b.02. VÝKOPY" sheetId="4" r:id="rId5"/>
    <sheet name="SO 01 D.1.1.c.01. VÝPIS DVEŘÍ" sheetId="5" r:id="rId6"/>
    <sheet name="SO 01 D.1.1.c.02. VÝPIS OKEN" sheetId="6" r:id="rId7"/>
    <sheet name="SO 01 D.1.1.c.05. VÝPIS ZÁM." sheetId="7" r:id="rId8"/>
    <sheet name="SO 01 D.1.1.c.06. VÝPIS KLEM." sheetId="8" r:id="rId9"/>
    <sheet name="SO 01 D.1.1.c.07. VÝPIS OST." sheetId="9" r:id="rId10"/>
    <sheet name="SO 01 D.1.3.2. EPS, ERO" sheetId="10" r:id="rId11"/>
    <sheet name="SO 01 D.1.4.1. ZTI" sheetId="11" r:id="rId12"/>
    <sheet name="SO 01 D.1.4.3. VZT" sheetId="12" r:id="rId13"/>
    <sheet name="SO 01 D.1.4.4. VYTÁPĚNÍ" sheetId="13" r:id="rId14"/>
    <sheet name="SO 01 D.1.4.4. VYTÁPĚNÍ_VS" sheetId="24" r:id="rId15"/>
    <sheet name="SO 01 D.1.4.7. SILNOPROUD" sheetId="14" r:id="rId16"/>
    <sheet name="SO 01 D.1.4.8. EL. KOM." sheetId="15" r:id="rId17"/>
    <sheet name="SO 02 DŘEVĚNÝ ALTÁN" sheetId="17" r:id="rId18"/>
    <sheet name="IO 01 PŘÍPOJKY IS" sheetId="18" r:id="rId19"/>
    <sheet name="IO 02 KOMUNIKACE A ZP. PLOCHY" sheetId="19" r:id="rId20"/>
    <sheet name="IO 03 VENKOVNÍ OSVĚTLENÍ" sheetId="20" r:id="rId21"/>
    <sheet name="IO 04 OPLOCENÍ" sheetId="21" r:id="rId22"/>
    <sheet name="IO 05 TERÉNNÍ A SAD. ÚPRAVY" sheetId="22" r:id="rId23"/>
    <sheet name="IO 06 MOBILIÁŘ" sheetId="23" r:id="rId24"/>
  </sheets>
  <definedNames>
    <definedName name="SazbaDPH1" localSheetId="0">'KRYCÍ LIST'!$D$16</definedName>
    <definedName name="SazbaDPH2" localSheetId="0">'KRYCÍ LIST'!$D$18</definedName>
    <definedName name="StavbaCelkem" localSheetId="0">'KRYCÍ LIST'!$H$51</definedName>
  </definedNames>
  <calcPr calcId="145621"/>
</workbook>
</file>

<file path=xl/sharedStrings.xml><?xml version="1.0" encoding="utf-8"?>
<sst xmlns="http://schemas.openxmlformats.org/spreadsheetml/2006/main" count="9547" uniqueCount="3662">
  <si>
    <t>Stavba:   Domov pro seniory Havlíčkův Brod - přístavba</t>
  </si>
  <si>
    <t>Objekt:   BOURACÍ PRÁCE</t>
  </si>
  <si>
    <t>JKSO:   937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</si>
  <si>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</si>
  <si>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</si>
  <si>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</si>
  <si>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</si>
  <si>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</si>
  <si>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</si>
  <si>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</si>
  <si>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</si>
  <si>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Cenová soustava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</si>
  <si>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</si>
  <si>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</si>
  <si>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</si>
  <si>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</si>
  <si>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</si>
  <si>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</si>
  <si>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</si>
  <si>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</si>
  <si>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</si>
  <si>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</si>
  <si>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001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</si>
  <si>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</si>
  <si>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</si>
  <si>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</si>
  <si>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</si>
  <si>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119001401 RTO</t>
  </si>
  <si>
    <t>Dočasné zajištění potrubí DN do 200</t>
  </si>
  <si>
    <t>m</t>
  </si>
  <si>
    <t>VLASTNÍ</t>
  </si>
  <si>
    <t>Dočasné zajištění kabelů a kabelových tratí ze 3 volně ložených kabelů</t>
  </si>
  <si>
    <t>9</t>
  </si>
  <si>
    <t>Ostatní konstrukce a práce-bourání</t>
  </si>
  <si>
    <t>D+M+Dmt Lešení pomocné pro objekty pozemních staveb s lešeňovou podlahou v do 3,5 m zatížení do 150 kg/m2</t>
  </si>
  <si>
    <t>m2</t>
  </si>
  <si>
    <t xml:space="preserve">" Intérierové lešení včetně ochranného zábradlí, podlahových zarážek, závětrování apod. " </t>
  </si>
  <si>
    <t>" V ceně náklady na dopravu, montáž, opotřebení, doby pronájmu lešení a demontáž lešení "</t>
  </si>
  <si>
    <t>" Lešení v pavilonu A "</t>
  </si>
  <si>
    <t>Vyčištění budov bytové a občanské výstavby při výšce podlaží do 4 m - čistý úklid</t>
  </si>
  <si>
    <t>" Úklid po boracích pracech v pavilonu A - 1PP "</t>
  </si>
  <si>
    <t>" Úklid po boracích pracech v pavilonu A - 1NP "</t>
  </si>
  <si>
    <t>Bourání základů z betonu prostého</t>
  </si>
  <si>
    <t>m3</t>
  </si>
  <si>
    <t>" Bourání základových pasů - pavilon 10 "</t>
  </si>
  <si>
    <t>" Bourání základové desky včetně podkladního betonu - pavilon 10 " 649,2*0,250</t>
  </si>
  <si>
    <t>Bourání příček z cihel pálených na MVC tl do 150 mm</t>
  </si>
  <si>
    <t>" Bourání vnitřních příček v pavilonu A - 1NP "</t>
  </si>
  <si>
    <t>Bourání zdiva z cihel pálených nebo vápenopískových na MC přes 1 m3</t>
  </si>
  <si>
    <t>" Bourání obvodového zdiva 1PP - pavilon 10 "</t>
  </si>
  <si>
    <t>" Bourání zdiva 1PP - pavilon A "</t>
  </si>
  <si>
    <t>" Bourání zdiva 1NP - pavilon A "</t>
  </si>
  <si>
    <t>962</t>
  </si>
  <si>
    <t>96299901 SPC</t>
  </si>
  <si>
    <t>Odbourání podlahy včetně podkladních vrstev - Specifikace dle PD</t>
  </si>
  <si>
    <t xml:space="preserve">" Odbourání podlahy včetně podkladních vrstev na úroveň základové desky v pavilonu 10 - 1PP " </t>
  </si>
  <si>
    <t xml:space="preserve">" Včetně naložení, svislého a vodorovného přesunu suti, odvoz stavební suti, likvidace v souladu se zákonem č. 185/2001 Sb., o odpadech dle technologie a místa určené zhotovitelem, včetně poplatků za uložení odpadu " </t>
  </si>
  <si>
    <t>Bourání ŽB schodišťových ramen monolitických zazděných oboustranně</t>
  </si>
  <si>
    <t>" Bourání schodiště 1PP - pavilon A "</t>
  </si>
  <si>
    <t>963053936 RTO</t>
  </si>
  <si>
    <t>Bourání ŽB schodišťových ramen monolitických samonosných včetně podezdívky a podkladních vrstev na požadovanou úroveň</t>
  </si>
  <si>
    <t>" Bourání schodiště 1NP - pavilon A "</t>
  </si>
  <si>
    <t>" Odstranění schodišťových stupňů, podezdívky, odkop zeminy a odstranění podkladních vrstev na požadovanou úroveň. "</t>
  </si>
  <si>
    <t>Odstranění násypů pod podlahy tl do 200 mm pl přes 2 m2</t>
  </si>
  <si>
    <t>" Odstranění podsypu pod základovou deskou - pavilon 10 " 649,2*0,200</t>
  </si>
  <si>
    <t>009</t>
  </si>
  <si>
    <t>968072456 RTO</t>
  </si>
  <si>
    <t>Vybourání kovových dveřních zárubnÍ a rámů - Specifikace dle PD</t>
  </si>
  <si>
    <t>" Vybourání dveří 1NP - pavilon A "  1,2*2,02</t>
  </si>
  <si>
    <t xml:space="preserve">" V položce zahrnuto vyvěšení dřevěných nebo kovových dveřních křídel, odstranění prahů, vybourání kovových zárubní. V ceně nutné přisekání ostění. </t>
  </si>
  <si>
    <t>968</t>
  </si>
  <si>
    <t>968082018 RTO</t>
  </si>
  <si>
    <t>Vybourání rámů oken jednoduchých včetně křídel - Specifikace dle PD</t>
  </si>
  <si>
    <t xml:space="preserve">" Bourání oken 1PP - pavilon 10 " </t>
  </si>
  <si>
    <t xml:space="preserve">" Bourání oken 1NP - pavilon A " </t>
  </si>
  <si>
    <t>" V položce zahrnuto vyvěšení okenních křídel, demontáž okenních rámů, demontáž vnitřního a vnějšího parapetu. V ceně nutné přisekání ostění a odstranění potěrů pod parapety "</t>
  </si>
  <si>
    <t>975</t>
  </si>
  <si>
    <t>975024261 RTO</t>
  </si>
  <si>
    <t>Postupná demontáž podchycení nadzákladového zdiva tl do 1200 mm dřevěnou výztuhou - Specifikace dle PD</t>
  </si>
  <si>
    <t>" Postupná demontáž již realizovaného zajištění obvodových zdí suterénu demolovaného pavilonu "</t>
  </si>
  <si>
    <t>" Demolice zbylé části objektu pavilonu 10 "</t>
  </si>
  <si>
    <t>Vybourání kovových madel a zábradlí</t>
  </si>
  <si>
    <t>" Odstranění zábradlí u bouraného schodiště 1PP - pavilon A " 2,9*2</t>
  </si>
  <si>
    <t>" Odstranění zábradlí u bouraného schodiště 1NP - pavilon A " 3,4+5,5</t>
  </si>
  <si>
    <t>978</t>
  </si>
  <si>
    <t>97899932 SPC</t>
  </si>
  <si>
    <t>Náklady spojené s odvozem a uložením suti</t>
  </si>
  <si>
    <t>t</t>
  </si>
  <si>
    <t>99</t>
  </si>
  <si>
    <t>Přesun hmot</t>
  </si>
  <si>
    <t>Přesun hmot pro demolice objektů v do 21 m</t>
  </si>
  <si>
    <t>999 8 SPC</t>
  </si>
  <si>
    <t>Stavební práce a dodávky spojené s provedením funkčního celku HSV - výpomoce, doplňkové práce a dodávky,kompletace apod.</t>
  </si>
  <si>
    <t>Kč</t>
  </si>
  <si>
    <t>BOURACÍ PRÁCE</t>
  </si>
  <si>
    <t>Poznámka:</t>
  </si>
  <si>
    <t>Jednotkové položky zahrnují vedlejší rozpočtové náklady, náklady monátž, dopravu, apod. a předepsané zkoušky, revize, manipulační řády, zaškolení obsluhy, není-li uvedeno jinak.</t>
  </si>
  <si>
    <t>Způsob ocenění vlastních položek: Jednotková cena u položek s cenovou soustavou VLASTNÍ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</si>
  <si>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Kalkulační vzorec vychází ze standardu "Rozpočtování a oceňování stavebních prací " ÚRS Praha, a.s.</t>
  </si>
  <si>
    <t>Výkazy množství u jednotlivých položek vychází z projektové dokumentace a jsou automaticky generovány grafickým a rozpočtovacím programem.</t>
  </si>
  <si>
    <t>Objekt:   SO 01 PŘÍSTAVBA OBJEKTU DPS</t>
  </si>
  <si>
    <t>Část:   D.1.1. ASR</t>
  </si>
  <si>
    <t>JKSO:   801.91.2.1</t>
  </si>
  <si>
    <t>Zakládání</t>
  </si>
  <si>
    <t>Zhutnění podloží z hornin soudržných do 92% PS nebo nesoudržných sypkých I(d) do 0,8</t>
  </si>
  <si>
    <t xml:space="preserve">" Zhutnění pro základovou desku. " </t>
  </si>
  <si>
    <t>283999101 SPC</t>
  </si>
  <si>
    <t>D+M Zřízení mikropilot pro zvýšení únosnosti základů - Secifikace dle PD - MP1</t>
  </si>
  <si>
    <t>" Trubkový profil TR108/10mm, průměr vrtu 156mm, průměr kořene 180mm. Celk. dl. 12,5m, dl. kořene 11m, požadovaná výpočtová únosnost v tlaku Rd=740kN. Injektážní cementová zálivka mikropilot C20/25. "</t>
  </si>
  <si>
    <t>" V položce zahrnut vrt pro mikropilotu, výztuž, injektáž i kotvení. "</t>
  </si>
  <si>
    <t>" Mikropiloty v nepodsklepené části, 169ks. "</t>
  </si>
  <si>
    <t>283999102 SPC</t>
  </si>
  <si>
    <t>D+M Zřízení mikropilot pro zvýšení únosnosti základů - Secifikace dle PD - MP2</t>
  </si>
  <si>
    <t>" Trubkový profil TR108/10mm, průměr vrtu 156mm, průměr kořene 180mm. Celk. dl. 10,5m, dl. kořene 9m, požadovaná výpočtová únosnost v tlaku Rd=760kN. Injektážní cementová zálivka mikropilot C20/25. "</t>
  </si>
  <si>
    <t>" Mikropiloty v podsklepené části, 149ks. "</t>
  </si>
  <si>
    <t>Základové desky ze ŽB tř. C 25/30 - XC2 - Cl0,2 - Dmax22 - S3</t>
  </si>
  <si>
    <t>" V ceně zahrnuta betonáž desky, včetně směsi pro ni určenou. "</t>
  </si>
  <si>
    <t>" Cena zahrnuje veškeré systémové prvky ( těsnící profily, bobtnající pásy, pohledové lišty, dilatační krycí lišty apod.) "</t>
  </si>
  <si>
    <t>Výztuž základových desek betonářskou ocelí 10 505 ®</t>
  </si>
  <si>
    <t>" Váztuž základové desky objektu. "</t>
  </si>
  <si>
    <t xml:space="preserve">" Výztuž desky objektu 120 kg/m3, hmotnost výztuže včetně ztratného " </t>
  </si>
  <si>
    <t>274321511 RTO</t>
  </si>
  <si>
    <t>" V ceně zahrnuta betonáž základů, včetně směsi pro ni určenou. "</t>
  </si>
  <si>
    <t>273999101 SPC</t>
  </si>
  <si>
    <t>Výztuž základových pásů / patek betonářskou ocelí 10 505 ®</t>
  </si>
  <si>
    <t>" Výztuž základových pásů a patek objektu. "</t>
  </si>
  <si>
    <t>274999102 SPC</t>
  </si>
  <si>
    <t>D+M Zřízení oboustranného bednění základů</t>
  </si>
  <si>
    <t>" Bednění základových pasů, patek a desek. "</t>
  </si>
  <si>
    <t>274999103 SPC</t>
  </si>
  <si>
    <t>D+M Odstranění oboustranného bednění základů</t>
  </si>
  <si>
    <t>Svislé a kompletní konstrukce</t>
  </si>
  <si>
    <t>Nosná zeď ze ŽB tř. C 25/30 - XC2 - Cl0,2 - Dmax22 - S3 bez výztuže</t>
  </si>
  <si>
    <t>" Stěny a příčky z betonu železového (bez výztuže) nosné tř. C 25/30. "</t>
  </si>
  <si>
    <t>" Stěny a příčky 1PP "</t>
  </si>
  <si>
    <t>" Stěny a příčky 1NP "</t>
  </si>
  <si>
    <t>" Stěny a příčky 2NP "</t>
  </si>
  <si>
    <t>" Stěny a příčky 3NP "</t>
  </si>
  <si>
    <t>" Stěny a příčky 4NP "</t>
  </si>
  <si>
    <t>Výztuž nosných zdí betonářskou ocelí 10 505</t>
  </si>
  <si>
    <t>" Výztuž stěn 1PP objektu 150 kg/m3, hmotnost výztuže včetně ztratného " 178,9*0,150</t>
  </si>
  <si>
    <t>" Výztuž stěn 1NP objektu 180 kg/m3, hmotnost výztuže včetně ztratného " 193,8*0,180</t>
  </si>
  <si>
    <t>" Výztuž stěn 2NP objektu 180 kg/m3, hmotnost výztuže včetně ztratného " 148,2*0,180</t>
  </si>
  <si>
    <t>" Výztuž stěn 3NP objektu 180 kg/m3, hmotnost výztuže včetně ztratného " 148,2*0,180</t>
  </si>
  <si>
    <t>" Výztuž stěn 4NP objektu 180 kg/m3, hmotnost výztuže včetně ztratného " 152,6*0,180</t>
  </si>
  <si>
    <t>Zřízení oboustranného bednění zdí nosných</t>
  </si>
  <si>
    <t>" Bednění stěn a příček nosných včetně vzpěr nebo jiného zajištění svislé nebo šikmé (odkloněné), půdorysně přímé nebo zalomené oboustranné za každou stranu - zřízení. "</t>
  </si>
  <si>
    <t>Odstranění oboustranného bednění zdí nosných</t>
  </si>
  <si>
    <t>" Bednění stěn a příček nosných včetně vzpěr nebo jiného zajištění svislé nebo šikmé (odkloněné), půdorysně přímé nebo zalomené oboustranné za každou stranu - odstranění. "</t>
  </si>
  <si>
    <t>3173215112 RTO</t>
  </si>
  <si>
    <t>D+M Železobetonový překlad, 3x I č. 120, dl. 2500mm - Specifikace dle PD - N1</t>
  </si>
  <si>
    <t>kus</t>
  </si>
  <si>
    <t>"Včetně 3x I č. 120, maltové lože pro osazení profilů, betonový podkladní kvádr výšky min. 150mm, obetonování profilů, výplň betonem mezi profily, bednění a podpůrné konstrukce."</t>
  </si>
  <si>
    <t xml:space="preserve">" Pavilon A - 1PP " </t>
  </si>
  <si>
    <t>Opěrné zdi a valy ze ŽB tř. C 30/37 - Specifikace dle PD</t>
  </si>
  <si>
    <t>" Opěrné stěny u schodiště - severní část objektu (neviditelná část). "</t>
  </si>
  <si>
    <t>3273231281 RTO</t>
  </si>
  <si>
    <t>Opěrné zdi a valy ze ŽB tř. C 30/37 z pohledového betonu tř. PB2 - Specifikace dle PD</t>
  </si>
  <si>
    <t>" Opěrné stěny u schodiště - severní část objektu (viditelná nadzemní část). "</t>
  </si>
  <si>
    <t>Výztuž opěrných zdí a valů D 12 mm z betonářské oceli 10 505</t>
  </si>
  <si>
    <t>" Výztuž opěrných stěn. " (10,3+13,6)*0,12</t>
  </si>
  <si>
    <t>327999101 SPC</t>
  </si>
  <si>
    <t>D+M Prefabrikovaná úhlová stěna, tvar "L" - rovný - Specifikace dle PD - ST1</t>
  </si>
  <si>
    <t>" Prefabrikovaná stěna - jižní strana objektu. "</t>
  </si>
  <si>
    <t>" L=1000mm, B=700mm, H=1300mm "</t>
  </si>
  <si>
    <t>327999102 SPC</t>
  </si>
  <si>
    <t>D+M Prefabrikovaná úhlová stěna, tvar "L" - roh vnější - Specifikace dle PD - ST2</t>
  </si>
  <si>
    <t>" L=500mm, B=500mm, H=1300mm "</t>
  </si>
  <si>
    <t>327999103 SPC</t>
  </si>
  <si>
    <t>D+M Prefabrikovaná úhlová stěna, tvar "L" - roh vnitřní - Specifikace dle PD - ST3</t>
  </si>
  <si>
    <t>327999104 SPC</t>
  </si>
  <si>
    <t>D+M Prefabrikovaná úhlová stěna, tvar "L" - rovný - Specifikace dle PD - ST4</t>
  </si>
  <si>
    <t>" L=450mm, B=700mm, H=1300mm "</t>
  </si>
  <si>
    <t>327999105 SPC</t>
  </si>
  <si>
    <t>D+M Prefabrikovaná úhlová stěna, tvar "L" - rovný - Specifikace dle PD - ST5</t>
  </si>
  <si>
    <t>" L=400mm, B=700mm, H=1300mm "</t>
  </si>
  <si>
    <t>327999106 SPC</t>
  </si>
  <si>
    <t>D+M Prefabrikovaná úhlová stěna, tvar "L" - rovný - Specifikace dle PD - ST6</t>
  </si>
  <si>
    <t>" L=350mm, B=700mm, H=1300mm "</t>
  </si>
  <si>
    <t>Sloupy nebo pilíře ze ŽB tř. C 25/30 - XC2 - Cl0,2 - Dmax22 - S3</t>
  </si>
  <si>
    <t>" Sloupy, pilíře, táhla, rámové stojky, vzpěry z betonu železového (bez výztuže) tř. C 25/30. "</t>
  </si>
  <si>
    <t>" Sloupy 1PP "</t>
  </si>
  <si>
    <t>" Sloupy 1NP "</t>
  </si>
  <si>
    <t>" Sloupy 2NP "</t>
  </si>
  <si>
    <t>" Sloupy 3NP "</t>
  </si>
  <si>
    <t>" Sloupy 4NP "</t>
  </si>
  <si>
    <t>331351101 RTO</t>
  </si>
  <si>
    <t>Zřízení bednění sloupů v do 4 m</t>
  </si>
  <si>
    <t>" Bednění pilířů, rámových stojek, táhel nebo vzpěr svislých nebo šikmých (odkloněných) o výšce do 4 m. "</t>
  </si>
  <si>
    <t>331351102 RTO</t>
  </si>
  <si>
    <t>Odstranění bednění sloupů v do 4 m</t>
  </si>
  <si>
    <t>Výztuž sloupů hranatých betonářskou ocelí 10 505</t>
  </si>
  <si>
    <t>" Výztuž sloupů, pilířů, rámových stojek, táhel nebo vzpěr z betonářské oceli 10 505 (R) nebo BSt 500, 300 kg/m3, hmotnost výztuže včetně ztratného. "</t>
  </si>
  <si>
    <t>" Výztuž sloupů 1PP " 9,6*0,300</t>
  </si>
  <si>
    <t>" Výztuž sloupů 1NP " 23,4*0,300</t>
  </si>
  <si>
    <t>" Výztuž sloupů 2NP " 15,6*0,300</t>
  </si>
  <si>
    <t>" Výztuž sloupů 3NP " 14,16*0,300</t>
  </si>
  <si>
    <t>" Výztuž sloupů 4NP " 11,7*0,300</t>
  </si>
  <si>
    <t>Zídky atikové, parapetní, schodišťové a zábradelní ze ŽB tř. C 25/30</t>
  </si>
  <si>
    <t>" Zídky atikové, poprsní, schodišťové a zábradelní z betonu železového bez výztuže tř. C 20/25. "</t>
  </si>
  <si>
    <t>Zřízení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</si>
  <si>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zřízení. "</t>
  </si>
  <si>
    <t>Odstranění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</si>
  <si>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odstranění. "</t>
  </si>
  <si>
    <t>Výztuž zídek atikových, parapetních, schodišťových a zábradelních betonářskou ocelí 10 505</t>
  </si>
  <si>
    <t>" Výztuž atikových, poprsních, schodišťových, zábradelních zídek a madel z betonářské oceli 10 505 (R) nebo BSt 500. "</t>
  </si>
  <si>
    <t>34599901 SPC</t>
  </si>
  <si>
    <t>Osazení historického portálu</t>
  </si>
  <si>
    <t>" Přesun portálu na místo zabudování, očištění a osazení. V ceně kotvící a připevňovací prvky. "</t>
  </si>
  <si>
    <t>Vodorovné konstrukce</t>
  </si>
  <si>
    <t>Stropy deskové ze ŽB tř. C 25/30 - XC2 - Cl0,2 - Dmax22 - S3</t>
  </si>
  <si>
    <t>" Stropy nad 1PP "</t>
  </si>
  <si>
    <t>" Stropy nad 1NP "</t>
  </si>
  <si>
    <t>" Stropy nad 2NP "</t>
  </si>
  <si>
    <t>" Stropy nad 3NP "</t>
  </si>
  <si>
    <t>" Stropy nad 4NP (střešní deska) "</t>
  </si>
  <si>
    <t>Zřízení bednění stropů deskových</t>
  </si>
  <si>
    <t>" Bednění stropů nad 1PP-3NP "</t>
  </si>
  <si>
    <t>" Bednění desek střechy "</t>
  </si>
  <si>
    <t>Odstranění bednění stropů deskových</t>
  </si>
  <si>
    <t>Zřízení podpěrné konstrukce stropů v do 4 m pro zatížení do 12 kPa</t>
  </si>
  <si>
    <t>" Podpěrná konstrukce stropu nad 1PP-3NP "</t>
  </si>
  <si>
    <t>" Podpěrná konstrukce desek střechy "</t>
  </si>
  <si>
    <t>Odstranění podpěrné konstrukce stropů v do 4 m pro zatížení do 12 kPa</t>
  </si>
  <si>
    <t>Výztuž stropů betonářskou ocelí 10 505</t>
  </si>
  <si>
    <t>" Výztuž stropů a desek objektu 180 kg/m3, hmotnost výztuže včetně ztratného. " 0,18*(133,3+325,2+294,8+294,8+272,6)</t>
  </si>
  <si>
    <t>Nosníky ze ŽB tř. C 25/30 - XC2 - Cl0,2 - Dmax22 - S3</t>
  </si>
  <si>
    <t>" Nosníky stropní 1PP "</t>
  </si>
  <si>
    <t>" Nosníky stropní 1NP "</t>
  </si>
  <si>
    <t>" Nosníky stropní 3NP "</t>
  </si>
  <si>
    <t>" Nosníky z betonu železového (bez výztuže) včetně stěnových i jeřábových drah, volných trámů, průvlaků, rámových příčlí, ztužidel, konzol, vodorovných táhel apod., tyčových konstrukcí tř. C 20/25. "</t>
  </si>
  <si>
    <t>Zřízení bednění nosníků bez podpěrné konstrukce</t>
  </si>
  <si>
    <t>" Bednění nosníků 1PP-3NP "</t>
  </si>
  <si>
    <t>Odstranění bednění nosníků bez podpěrné konstrukce</t>
  </si>
  <si>
    <t>Zřízení podpěrné konstrukce nosníků v do 4 m pro zatížení do 20 kPa</t>
  </si>
  <si>
    <t>" Podpěrná konstrukce nosníků 1PP-3NP "</t>
  </si>
  <si>
    <t>Odstranění podpěrné konstrukce nosníků v do 4 m pro zatížení do 20 kPa</t>
  </si>
  <si>
    <t>011</t>
  </si>
  <si>
    <t>Výztuž nosníků, volných trámů nebo průvlaků volných trámů betonářskou ocelí 10 505</t>
  </si>
  <si>
    <t>" Výztuž nosníků 250 kg/m3, hmotnost výztuže včetně ztratného a kotvení pomocí vlepené výztuže k hlavní nosné konstrukci. " (0,9+3,2+1,0)*0,250</t>
  </si>
  <si>
    <t>430999901 SPC</t>
  </si>
  <si>
    <t>D+M Schodišťová konstrukce z kartáčovaného betonu CBIII - Specifikace dle PD</t>
  </si>
  <si>
    <t>" Schodiště 1NP - exteriér " 16,2*1,05</t>
  </si>
  <si>
    <t>" Cena zahrnuje veškeré systémové prvky, vyztužení sítí kari D 6/150 - 6/150 při spodním krytí 40 mm. "</t>
  </si>
  <si>
    <t>Zřízení bednění schodnic přímočarých schodišť v do 4 m</t>
  </si>
  <si>
    <t>" Bednění schodiště 1NP - exteriér "</t>
  </si>
  <si>
    <t>Odstranění bednění schodnic přímočarých schodišť v do 4 m</t>
  </si>
  <si>
    <t>Zřízení bednění stupňů přímočarých schodišť</t>
  </si>
  <si>
    <t>Odstranění bednění stupňů přímočarých schodišť</t>
  </si>
  <si>
    <t>Schodišťová konstrukce a rampa ze ŽB tř. C 25/30 - XC2 - Cl0,2 - Dmax22 - S3</t>
  </si>
  <si>
    <t>" Cena zahrnuje veškeré systémové prvky, včetně napojení na prefabrikované díly schodišťových ramen. "</t>
  </si>
  <si>
    <t>" Podesty 1PP "</t>
  </si>
  <si>
    <t>" Podesty 1NP "</t>
  </si>
  <si>
    <t>" Podesty 2NP "</t>
  </si>
  <si>
    <t>" Podesty 3NP "</t>
  </si>
  <si>
    <t>" Podesty 4NP "</t>
  </si>
  <si>
    <t>Zřízení bednění podest schodišť a ramp přímočarých v do 4 m</t>
  </si>
  <si>
    <t>" Bednění podest, podstupňových desek a ramp včetně podpěrné konstrukce výšky do 4 m půdorysně přímočarých zřízení. "</t>
  </si>
  <si>
    <t>Odstranění bednění podest schodišť a ramp přímočarých v do 4 m</t>
  </si>
  <si>
    <t>" Bednění podest, podstupňových desek a ramp včetně podpěrné konstrukce výšky do 4 m půdorysně přímočarých odstranění. "</t>
  </si>
  <si>
    <t>Výztuž schodišťové konstrukce a rampy betonářskou ocelí 10 505</t>
  </si>
  <si>
    <t>" Výztuž nosníků 120 kg/m3, hmotnost výztuže včetně ztratného. "</t>
  </si>
  <si>
    <t>431999101 SPC</t>
  </si>
  <si>
    <t>D+M Prefabrikované schodišťové rameno 3-stupňové š.=1200 mm - Specifikace dle PD</t>
  </si>
  <si>
    <t>" Cena zahrnuje veškeré systémové prvky, včetně akustického bloku mezi podestou a ramenem. "</t>
  </si>
  <si>
    <t>" Schodiště 1PP "</t>
  </si>
  <si>
    <t>" Schodiště 1NP "</t>
  </si>
  <si>
    <t>431999102 SPC</t>
  </si>
  <si>
    <t>D+M Prefabrikované schodišťové rameno 5-stupňové š.=1200 mm - Specifikace dle PD</t>
  </si>
  <si>
    <t>431999103 SPC</t>
  </si>
  <si>
    <t>D+M Prefabrikované schodišťové rameno 7-stupňové š.=1200 mm - Specifikace dle PD</t>
  </si>
  <si>
    <t>431999104 SPC</t>
  </si>
  <si>
    <t>D+M Prefabrikované schodišťové rameno 9-stupňové š.=1200 mm - Specifikace dle PD</t>
  </si>
  <si>
    <t>" Schodiště 2NP "</t>
  </si>
  <si>
    <t>" Schodiště 3NP "</t>
  </si>
  <si>
    <t>" Schodiště 4NP "</t>
  </si>
  <si>
    <t>431999105 SPC</t>
  </si>
  <si>
    <t>D+M Prefabrikované schodišťové rameno 10-stupňové š.=1200 mm - Specifikace dle PD</t>
  </si>
  <si>
    <t>431999106 SPC</t>
  </si>
  <si>
    <t>D+M Prefabrikované schodišťové rameno 11-stupňové š.=1200 mm - Specifikace dle PD</t>
  </si>
  <si>
    <t>431999107 SPC</t>
  </si>
  <si>
    <t>D+M Prefabrikované schodišťové rameno 12-stupňové š.=1200 mm - Specifikace dle PD</t>
  </si>
  <si>
    <t>Podkladní nebo výplňová vrstva z betonu C 12/15 tl do 100mm</t>
  </si>
  <si>
    <t>" Podkladní beton pro upravení základové spáry pasů, patek a opěrných stěn, tl. 50mm. "</t>
  </si>
  <si>
    <t>451999101 SPC</t>
  </si>
  <si>
    <t>D+M Prvky pro přerušení tepelných mostů - Specifikace dle PD - ISO1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</si>
  <si>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60 kN/m' "</t>
    </r>
  </si>
  <si>
    <t>" 1NP "</t>
  </si>
  <si>
    <t>" 2NP "</t>
  </si>
  <si>
    <t>" 3NP "</t>
  </si>
  <si>
    <t>451999102 SPC</t>
  </si>
  <si>
    <t>D+M Prvky pro přerušení tepelných mostů - Specifikace dle PD - ISO2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</si>
  <si>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85 kN/1ks dl. 500 mm "</t>
    </r>
  </si>
  <si>
    <t>451999103 SPC</t>
  </si>
  <si>
    <t>D+M Prvky pro přerušení tepelných mostů - Specifikace dle PD - ISO3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</si>
  <si>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100 kN/m' "</t>
    </r>
  </si>
  <si>
    <t>451999104 SPC</t>
  </si>
  <si>
    <t>D+M Prvky pro přerušení tepelných mostů - Specifikace dle PD - ISO4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</si>
  <si>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1,5 kN/m' a Mrd= ±2,5 kN/m' "</t>
    </r>
  </si>
  <si>
    <t>Úpravy povrchu, podlahy, osazení</t>
  </si>
  <si>
    <t>Minerální stěrka tl.do 3 mm vnitřních rovných stropů</t>
  </si>
  <si>
    <t>" Stěrka stropů výtahových šachet " 6,1+6,1+4,2</t>
  </si>
  <si>
    <t xml:space="preserve">" Stěrka stěn výtahových šachet " </t>
  </si>
  <si>
    <t>Oprava vnitřní vápenocementové štukové omítky stropů v rozsahu plochy do 50%, včetně penetračního nátěru</t>
  </si>
  <si>
    <t>" Oprava omítek po bouracích pracech v pavilonu A - 1NP. "</t>
  </si>
  <si>
    <t>" V ceně zakrývání otvorů, konstrukcí a prvků proti znečištění "</t>
  </si>
  <si>
    <t>Oprava vnitřní vápenocementové štukové omítky stěn v rozsahu plochy do 50%, včetně penetračního nátěru</t>
  </si>
  <si>
    <t>612325423 RTO</t>
  </si>
  <si>
    <t>Oprava vnitřní sanační omítky stěn v rozsahu plochy do 50%</t>
  </si>
  <si>
    <t xml:space="preserve">" Oprava stávajících omítek stěn v pavilonu A -  1PP " </t>
  </si>
  <si>
    <t>Sádrová nebo vápenosádrová omítka hladká jednovrstvá vnitřních stropů rovných nanášená ručně (TP 01-D.1.1.c.08 - TL A.15.1.)</t>
  </si>
  <si>
    <t>" Omítka schodišť 1PP " 24,7+14,6</t>
  </si>
  <si>
    <t>" Omítka schodišť 1NP " 25,1+16,0+20,3</t>
  </si>
  <si>
    <t>" Omítka schodišť 2NP " 25,2+15,3+16,0</t>
  </si>
  <si>
    <t xml:space="preserve">" Omítka stropů 1PP " </t>
  </si>
  <si>
    <t xml:space="preserve">" Omítka stropů 2NP " </t>
  </si>
  <si>
    <t xml:space="preserve">" Omítka stropů 3NP " </t>
  </si>
  <si>
    <t xml:space="preserve">" Omítka stropů 4NP " </t>
  </si>
  <si>
    <t>Sádrová nebo vápenosádrová omítka hladká jednovrstvá vnitřních stěn nanášená ručně (TP 01-D.1.1.c.08 - TL A.15.1.)</t>
  </si>
  <si>
    <t xml:space="preserve">" Omítka 1PP " </t>
  </si>
  <si>
    <t xml:space="preserve">" Omítka 1NP " </t>
  </si>
  <si>
    <t xml:space="preserve">" Omítka 2NP " </t>
  </si>
  <si>
    <t xml:space="preserve">" Omítka 3NP " </t>
  </si>
  <si>
    <t xml:space="preserve">" Omítka 4NP " </t>
  </si>
  <si>
    <t>62199902 SPC</t>
  </si>
  <si>
    <t>D+M Doplnění podlahy včetně přípravy podkladu - Specifikace dle PD</t>
  </si>
  <si>
    <t xml:space="preserve">" Dodání nášlapné vrstvy včetně podkladních vrstev podlahy, roznášecích vrstev, izolačních apod. dle původního stavu. " </t>
  </si>
  <si>
    <t xml:space="preserve">" V ceně soklové lišty, lepidlo, kotvcící a spojovací prvky, vyčištění podkladu, vyrovnání, vyspravení, obroušení, podložka apod. " </t>
  </si>
  <si>
    <t xml:space="preserve">" Doplnění podlahy kolem bouraných konstrukcí v pavilonu A - 1NP " </t>
  </si>
  <si>
    <t>003</t>
  </si>
  <si>
    <t>941121112 RTO</t>
  </si>
  <si>
    <t>Montáž lešení řadového trubkového těžkého s podlahami zatížení do 300 kg/m2 š do 1,5 m v do 20 m</t>
  </si>
  <si>
    <t xml:space="preserve">" Venkovní lešení včetně ochranného zábradlí, podlahových zarážek, závětrování, zakrývání otvorů, prvků a konstrukcí proti znečištění a poškození" </t>
  </si>
  <si>
    <t>" Cena včetně dopravy a celkové doby pronájmu lešení "</t>
  </si>
  <si>
    <t>" Venkovní lešení "</t>
  </si>
  <si>
    <t>941121812 RTO</t>
  </si>
  <si>
    <t>Demontáž lešení řadového trubkového těžkého s podlahami zatížení do 300 kg/m2 š do 1,5 m v do 20 m</t>
  </si>
  <si>
    <t>" Součástí ceny demontáže je zapravení otvorů po lešenářských kotvách systémovými ucpávkami a jejich povrchová úprava "</t>
  </si>
  <si>
    <t>" Demontáž venkovního lešení "</t>
  </si>
  <si>
    <t>944511111 RTO</t>
  </si>
  <si>
    <t>Montáž ochranné sítě z textílie z umělých vláken</t>
  </si>
  <si>
    <t>" Cena včetně celkové doby pronájmu sítě  "</t>
  </si>
  <si>
    <t>Demontáž ochranné sítě z textílie z umělých vláken</t>
  </si>
  <si>
    <t>944711114 RTO</t>
  </si>
  <si>
    <t>Montáž záchytné stříšky š přes 2,5 m</t>
  </si>
  <si>
    <t>" Cena včetně celkové doby pronájmu stříšky  "</t>
  </si>
  <si>
    <t>Demontáž záchytné stříšky š přes 2,5 m</t>
  </si>
  <si>
    <t>" Pomocné lešení 1PP " 328,7+16,2+10,7+4,3+97,3+69,1</t>
  </si>
  <si>
    <t>" Pomocné lešení 1NP " 32,5+23,5+13,5+27,4+311,4+116,8+277,8+138,8+332,2</t>
  </si>
  <si>
    <t>" Pomocné lešení 2NP " 19,7+10,1+28,6+788,5+297,6</t>
  </si>
  <si>
    <t>" Pomocné lešení 3NP " 19,7+10,1+29,3+791,8+297,7</t>
  </si>
  <si>
    <t>" Pomocné lešení 4NP " 5,9+3,6+29,2+756,8+273,9</t>
  </si>
  <si>
    <t>" Pomocné lešení v pavilonu A "</t>
  </si>
  <si>
    <t>" Úklid v 1PP " 328,7+16,2+10,7+4,3+97,3+69,1</t>
  </si>
  <si>
    <t>" Úklid v 1NP " 32,5+23,5+13,5+27,4+311,4+116,8+277,8+138,8+332,2</t>
  </si>
  <si>
    <t>" Úklid v 2NP " 19,7+10,1+28,6+788,5+297,6</t>
  </si>
  <si>
    <t>" Úklid v 3NP " 19,7+10,1+29,3+791,8+297,7</t>
  </si>
  <si>
    <t>" Úklid v 4NP " 5,9+3,6+29,2+756,8+273,9</t>
  </si>
  <si>
    <t>901</t>
  </si>
  <si>
    <t>999111101 SPC</t>
  </si>
  <si>
    <t>D+M Zdvižení šachty pro elektro - Specifikace dle PD</t>
  </si>
  <si>
    <t>soubor</t>
  </si>
  <si>
    <t>" Svislý posun šachty pro elektro u betonového rabátka "</t>
  </si>
  <si>
    <t xml:space="preserve">" V položce zahrnuto naložení, odvoz sypaniny, likvidace v souladu se zákonem č. 185/2001 Sb., o odpadech " dle technologie a místa určené zhotovitelem, včetně poplatků za uložení sypaniny ". </t>
  </si>
  <si>
    <t>Přesun hmot pro budovy monolitické v do 24 m</t>
  </si>
  <si>
    <t>PSV</t>
  </si>
  <si>
    <t>Práce a dodávky PSV</t>
  </si>
  <si>
    <t>711</t>
  </si>
  <si>
    <t>Izolace proti vodě, vlhkosti a plynům</t>
  </si>
  <si>
    <t>711999101 SPC</t>
  </si>
  <si>
    <t>D+M Hydroizolační pás z modifikovaného asfaltu s vložkou ze skelné tkaniny a minerálním posypem (pro střední radonový index) (TP 01-D.1.1.c.08 - TL A.7.1.)</t>
  </si>
  <si>
    <t>" Cena včetně systémového provedení nároží, koutů, spojů, dilatací, lemování prostupů apod. "</t>
  </si>
  <si>
    <t xml:space="preserve">" Včetně systémových kotvících a spojovacích prvků." </t>
  </si>
  <si>
    <t>%</t>
  </si>
  <si>
    <t>Stavební práce a dodávky spojené s provedením funkčního celku 711</t>
  </si>
  <si>
    <t>" Zednická výpomoc,doplňkové práce,kompletace apod."</t>
  </si>
  <si>
    <t>Povlakové krytiny</t>
  </si>
  <si>
    <t>411999201 SPC</t>
  </si>
  <si>
    <t>D+M Střecha objektu - Specifikace dle PD - ST1 (TP 01-D.1.1.c.08 - TL A.7.2., A.7.3., A.7.4., A.12.1.)</t>
  </si>
  <si>
    <t>" V ceně příprava podkladu - očištění, vyrovnání, apod. "</t>
  </si>
  <si>
    <t>" Cena skladby včetně ztratného, zesílení izolace při řešení detailů v rozích a u prostupů, spádové klíny, kotvící a spojovací prvky jednotlivých vrstev. "</t>
  </si>
  <si>
    <t>" Skladba: "</t>
  </si>
  <si>
    <t>" Plochá pochozí jednoplášťová střecha - vegetační. "</t>
  </si>
  <si>
    <t>411999202 SPC</t>
  </si>
  <si>
    <t>D+M Střecha objektu - Specifikace dle PD - ST1 - střecha s minerální vatou (TP 01-D.1.1.c.08 - TL A.7.2., A.7.3., A.7.4.)</t>
  </si>
  <si>
    <t>" - Vegetační substrát pro extenzivní zeleň - tl. 90mm - 0,4m3"</t>
  </si>
  <si>
    <t>" - Drenážní a akumulační vrstva - tl. 20mm - 0,1m3 "</t>
  </si>
  <si>
    <t>411999203 SPC</t>
  </si>
  <si>
    <t>D+M Střecha objektu - Specifikace dle PD - ST2 (TP 01-D.1.1.c.08 - TL A.7.3., A.7.4., A.12.1.)</t>
  </si>
  <si>
    <t>" Plochá pochozí jednoplášťová střecha - v místech VZT jednotek. "</t>
  </si>
  <si>
    <t>411999204 SPC</t>
  </si>
  <si>
    <t>D+M Střecha objektu - Specifikace dle PD - Obslužný chodník - ST2 + betonová dlažba (TP 01-D.1.1.c.08 - TL A.7.3., A.7.4., A.12.1.)</t>
  </si>
  <si>
    <t>" Plochá pochozí jednoplášťová střecha - obslužný chodník. "</t>
  </si>
  <si>
    <t>411999205 SPC</t>
  </si>
  <si>
    <t>D+M Střecha objektu - Specifikace dle PD - ST3 (TP 01-D.1.1.c.08 - TL A.7.3., A.7.4., A.12.1.)</t>
  </si>
  <si>
    <t>" Plochá nepochozí jednoplášťová střecha - střecha nad výlezem schodiště. "</t>
  </si>
  <si>
    <t>411999206 SPC</t>
  </si>
  <si>
    <t>D+M Střecha objektu - Specifikace dle PD - ST4 (TP 01-D.1.1.c.08 - TL A.7.2., A.7.3., A.7.4., A.12.1.)</t>
  </si>
  <si>
    <t>" - Nosná konstrukce JACKL 60x60x3 mm, žárově zinkovaný, vyplněný pur pěnou - tl. 60mm - 30kg/m2 v celé ploše skladby"</t>
  </si>
  <si>
    <t>" Plochá nepochozí jednoplášťová střecha - vegetační - střecha nad 3NP. "</t>
  </si>
  <si>
    <t>712</t>
  </si>
  <si>
    <t>Stavební práce a dodávky spojené s provedením funkčního celku 712</t>
  </si>
  <si>
    <t>" Zednická výpomoc,doplňkové práce,kompletace, zřízení a zapravení prostupů apod."</t>
  </si>
  <si>
    <t>Izolace tepelné</t>
  </si>
  <si>
    <t>71399901 SPC</t>
  </si>
  <si>
    <t>D+M Kontaktní zateplovací systém, minerální vata tl. 300mm včetně povrchové úpravy - provedení dle ČSN (ETICS) - Specifikace dle PD (TP 01-D.1.1.c.08 - TL A.3.2., A.3.3., A.3.4.)</t>
  </si>
  <si>
    <t>" Zateplení fasády : "</t>
  </si>
  <si>
    <t>" - Tepelná izolace z kamenné vlny s podélnou orientací vláken a vyztuženou horní vrstvou - tl.300mm. "</t>
  </si>
  <si>
    <t>" - Výztužná tkanina, včetně zesílení síťoviny u ostění a nadpraží otvorů. "</t>
  </si>
  <si>
    <t>" - Armovací stěrka bezcementová. "</t>
  </si>
  <si>
    <t>" - Finální povrchová úprava probarvenou organickou omítkou. "</t>
  </si>
  <si>
    <t>" Cena zahrnuje také fasádní minerální zátky, soklové lišty z protlačovaného eloxovaného hliníku tl. 1,5mm, upevnění desek lepením a kotvícím materiálem. "</t>
  </si>
  <si>
    <t>" Cena zahrnuje skladbu KZS uvedenou v TZ , také dilatační a zakončovací lišty, rohový a lemovací systém "</t>
  </si>
  <si>
    <t>" V ceně je také zakrývání vnějších otvorů a očištění podkladu tlakovou vodou. "</t>
  </si>
  <si>
    <t>" Cena zateplení včetně ztratného "</t>
  </si>
  <si>
    <t>" 4NP "</t>
  </si>
  <si>
    <t>" Střecha "</t>
  </si>
  <si>
    <t>713</t>
  </si>
  <si>
    <t>713999902 SPC</t>
  </si>
  <si>
    <t>D+M Kontaktní zateplovací systém, XPS tl.150mm - Specifikace dle PD (TP 01-D.1.1.c.08 - TL A.12.2.)</t>
  </si>
  <si>
    <t>" Zateplení obvodové stěny - podzemní část "</t>
  </si>
  <si>
    <t>713999903 SPC</t>
  </si>
  <si>
    <t>D+M Kontaktní zateplovací systém, XPS tl.300mm - Specifikace dle PD (TP 01-D.1.1.c.08 - TL A.12.2.)</t>
  </si>
  <si>
    <t>" Zateplení soklu "</t>
  </si>
  <si>
    <t>Stavební práce a dodávky spojené s provedením funkčního celku 713</t>
  </si>
  <si>
    <t>Konstrukce tesařské</t>
  </si>
  <si>
    <t>762</t>
  </si>
  <si>
    <t>762999901 SPC</t>
  </si>
  <si>
    <t>D+M Slunolam - Specifikace dle PD</t>
  </si>
  <si>
    <t>" V ceně : "</t>
  </si>
  <si>
    <t>" - Ocelová konstrukce, lakovaná "</t>
  </si>
  <si>
    <t>" - Dřevěné fošny 80x240mm, lazurovací lak "</t>
  </si>
  <si>
    <t>" Včetně kotvících a spojovacích prvků, impregnace řeziva proti hnilobě a škůdcům, napojení na fasádu. "</t>
  </si>
  <si>
    <t>" 4NP " 5,05*5,6+8,1*3,4+7,0*2,55</t>
  </si>
  <si>
    <t>Stavební práce a dodávky spojené s provedením funkčního celku 762</t>
  </si>
  <si>
    <t>Konstrukce suché výstavby</t>
  </si>
  <si>
    <t>763999101 SPC</t>
  </si>
  <si>
    <t>D+M SDK příčka tl. 100mm - Specifikace dle PD  - SDK 1 (TP 01-D.1.1.c.08 - TL A.9.)</t>
  </si>
  <si>
    <t>" S vloženou tepelnou izolací, s jednoduchými ocel.profily "</t>
  </si>
  <si>
    <t>" Cena včetně hladkého zatmelení napojovacích spár mezi deskami na obou vrstvách a penetračního nátěru "</t>
  </si>
  <si>
    <t>"Cena včetně systémových lemujícíh profilů - hliníkové nárožníky, vytmelení negativní spáry ke ŽB a kotvení k cementové mazanině a ŽB stropu, připojovacího těsnění a vyztužení pro zařizovací předměty. "</t>
  </si>
  <si>
    <t>" Příčky 1PP "</t>
  </si>
  <si>
    <t>" Příčky 1NP "</t>
  </si>
  <si>
    <t>" Příčky 2NP "</t>
  </si>
  <si>
    <t>" Příčky 3NP "</t>
  </si>
  <si>
    <t>" Příčky 4NP "</t>
  </si>
  <si>
    <t>763999102 SPC</t>
  </si>
  <si>
    <t>D+M SDK příčka tl. 150mm - Specifikace dle PD  - SDK 1</t>
  </si>
  <si>
    <t>763999103 SPC</t>
  </si>
  <si>
    <t>D+M SDK příčka tl. 150mm - Specifikace dle PD  - SDK 2</t>
  </si>
  <si>
    <t>763999104 SPC</t>
  </si>
  <si>
    <t>D+M SDK předstěna tl. 100mm - Specifikace dle PD  - SDK 3</t>
  </si>
  <si>
    <t>763999105 SPC</t>
  </si>
  <si>
    <t>D+M SDK předstěna tl. 125mm - Specifikace dle PD  - SDK 3</t>
  </si>
  <si>
    <t>763999106 SPC</t>
  </si>
  <si>
    <t>D+M SDK předstěna tl. 150mm - Specifikace dle PD  - SDK 3</t>
  </si>
  <si>
    <t>763999107 SPC</t>
  </si>
  <si>
    <t>D+M SDK předstěna tl. 200mm - Specifikace dle PD  - SDK 3</t>
  </si>
  <si>
    <t>763999108 SPC</t>
  </si>
  <si>
    <t>D+M SDK příčka tl. 100mm - Specifikace dle PD  - SDK 4</t>
  </si>
  <si>
    <t>763999109 SPC</t>
  </si>
  <si>
    <t>D+M SDK příčka tl. 125mm - Specifikace dle PD  - SDK 5</t>
  </si>
  <si>
    <t>763999110 SPC</t>
  </si>
  <si>
    <t>D+M SDK příčka tl. 150mm - Specifikace dle PD  - SDK 5</t>
  </si>
  <si>
    <t>763999111 SPC</t>
  </si>
  <si>
    <t>D+M SDK příčka tl. 200mm - Specifikace dle PD  - SDK 5</t>
  </si>
  <si>
    <t>763999112 SPC</t>
  </si>
  <si>
    <t>D+M SDK příčka tl. 225mm - Specifikace dle PD  - SDK 5</t>
  </si>
  <si>
    <t>763999113 SPC</t>
  </si>
  <si>
    <t>D+M SDK příčka tl. 100mm - Specifikace dle PD  - SDK 6</t>
  </si>
  <si>
    <t>763999114 SPC</t>
  </si>
  <si>
    <t>D+M SDK příčka tl. 100mm - Specifikace dle PD  - SDK 7</t>
  </si>
  <si>
    <t>763999115 SPC</t>
  </si>
  <si>
    <t>D+M SDK příčka tl. 75mm - Specifikace dle PD  - SDK 8</t>
  </si>
  <si>
    <t>763999116 SPC</t>
  </si>
  <si>
    <t>D+M SDK příčka tl. 100mm - Specifikace dle PD  - SDK 8</t>
  </si>
  <si>
    <t>763999117 SPC</t>
  </si>
  <si>
    <t>D+M SDK příčka tl. 150mm - Specifikace dle PD  - SDK 8</t>
  </si>
  <si>
    <t>763</t>
  </si>
  <si>
    <t>763999201 SPC</t>
  </si>
  <si>
    <t>D+M Minerální kazetový podhled 600x600mm, rošt viditelný, barva bílá - Specifikace dle PD - Podhled 4 (TP 01-D.1.1.c.08 - TL A.11.3.)</t>
  </si>
  <si>
    <t>" Podhled 1PP "</t>
  </si>
  <si>
    <t>" Cena včetně kazet, nosného roštu z oceli, závěsů, obvodových lišt, kotvících a spojovacích prvků a veškerého příslušenství podhledu. Podhled včetně přípravy pro integrované osvětlení a zářivková svítidla. "</t>
  </si>
  <si>
    <t xml:space="preserve">" Cena podhledu včetně ztratného " </t>
  </si>
  <si>
    <t>763999202 SPC</t>
  </si>
  <si>
    <t>D+M Minerální akustický kazetový podhled 1200x1200mm a 600x600mm, rošt skrytý, barva bílá - Specifikace dle PD - Podhled 3 (TP 01-D.1.1.c.08 - TL A.11.2.)</t>
  </si>
  <si>
    <t>" Podhled 1NP "</t>
  </si>
  <si>
    <t>763999203 SPC</t>
  </si>
  <si>
    <t>D+M Minerální akustický kazetový podhled 1200x1200mm, rošt polozapuštěný, barva bílá - Specifikace dle PD - Podhled 5 (TP 01-D.1.1.c.08 - TL A.11.1.)</t>
  </si>
  <si>
    <t>763999204 SPC</t>
  </si>
  <si>
    <t>D+M SDK podhled deska 1xA 12,5 bez TI jednovrstvá spodní kce profil CD+UD  - Specifikace dle PD - Podhled 2</t>
  </si>
  <si>
    <t>" Podhled 1NP " 434,7+40,1</t>
  </si>
  <si>
    <t>" Podhled 2NP " 276,1+36,7</t>
  </si>
  <si>
    <t>" Podhled 3NP " 300,4+36,2</t>
  </si>
  <si>
    <t>" Podhled 4NP " 239,9+33,3</t>
  </si>
  <si>
    <t>" Cena včetně sádrokartonové desky, hliníkových profilů, tmelení, výztužné pásky, penetračního nátěru a spojovacího materiálu"</t>
  </si>
  <si>
    <t>763999205 SPC</t>
  </si>
  <si>
    <t>D+M SDK podhled deska 1xH2 12,5 bez TI jednovrstvá spodní kce profil CD+UD  - Specifikace dle PD - Podhled 1</t>
  </si>
  <si>
    <t xml:space="preserve">" Podhled 1NP " </t>
  </si>
  <si>
    <t xml:space="preserve">" Podhled 2NP " </t>
  </si>
  <si>
    <t xml:space="preserve">" Podhled 3NP " </t>
  </si>
  <si>
    <t xml:space="preserve">" Podhled 4NP " </t>
  </si>
  <si>
    <t>" Cena včetně sádrokartonové desky do vlhkého prostředí, hliníkových profilů, tmelení, výztužné pásky, penetračního nátěru a spojovacího materiálu"</t>
  </si>
  <si>
    <t>Stavební práce a dodávky spojené s provedením funkčního celku 763</t>
  </si>
  <si>
    <t xml:space="preserve">" Zednická výpomoc,doplňkové práce,kompletace,zřízení prostupů,zapravení prostupů, apod." </t>
  </si>
  <si>
    <t>Konstrukce zámečnické</t>
  </si>
  <si>
    <t>767999101 SPC</t>
  </si>
  <si>
    <t>D+M Plechový fasádní obklad - Specifikace dle PD</t>
  </si>
  <si>
    <t>" Plechový fasádní obklad, barva šedá. "</t>
  </si>
  <si>
    <t xml:space="preserve">" Včetně systémových kotvících, spojovacích prvků a veškerého příslušenství." </t>
  </si>
  <si>
    <t>767999102 SPC</t>
  </si>
  <si>
    <t>D+M Záchytný systém proti pádu osob - Specifikace dle PD</t>
  </si>
  <si>
    <t>" Záchytný systém na atice, jištění proti pádu osob při mytí oken. "</t>
  </si>
  <si>
    <t xml:space="preserve">" Včetně systémových kotvících, a veškerého příslušenství." </t>
  </si>
  <si>
    <t>767</t>
  </si>
  <si>
    <t>Stavební práce a dodávky spojené s provedením funkčního celku 767</t>
  </si>
  <si>
    <t>Podlahy z dlaždic</t>
  </si>
  <si>
    <t>771</t>
  </si>
  <si>
    <t>771999101 SPC</t>
  </si>
  <si>
    <t>D+M Podlaha z keramické dlažby - Specifikace dle PD - P1a (D.1.4.9.c.03. - TL A.10.1., TP 01-D.1.1.c.08 - TL A.12.1.)</t>
  </si>
  <si>
    <t>" Skladba : "</t>
  </si>
  <si>
    <t>" - Samonivelační anhydritová směs (CA - C25 - F5) - tl 65mm - 21,4m3 "</t>
  </si>
  <si>
    <t>" Cena zahrnuje keramický sokl, spárovací hmotu, flexibilní lepící tmel, pružný tmel pro dilatace, silikonování vnitřních koutů "</t>
  </si>
  <si>
    <t>" V ceně také ukončovací , přechodové a dilatační lišty z hliníkových profilů s dilatační zónou a podlahové pásky po obvodu místnosti."</t>
  </si>
  <si>
    <t>" Podlahy v 1PP "</t>
  </si>
  <si>
    <t>771999102 SPC</t>
  </si>
  <si>
    <t>D+M Podlaha z keramické dlažby - Specifikace dle PD - P1b (TP D.1.4.9.c.03. - TL A.10.1., TP 01-D.1.1.c.08 - TL A.12.3.)</t>
  </si>
  <si>
    <t>" - Samonivelační anhydritová směs (CA - C25 - F5) - tl 65mm - 2,1m3 "</t>
  </si>
  <si>
    <t>" Podlahy v 1NP "</t>
  </si>
  <si>
    <t>771999103 SPC</t>
  </si>
  <si>
    <t>D+M Podlaha z keramické dlažby - Specifikace dle PD - P7a (TP D.1.4.9.c.03. - TL A.10.2.)</t>
  </si>
  <si>
    <t>" V ceně veškeré příslušenství. "</t>
  </si>
  <si>
    <t>" Schodiště v 1PP "</t>
  </si>
  <si>
    <t>" Schodiště v 1NP "</t>
  </si>
  <si>
    <t>" Schodiště v 2NP "</t>
  </si>
  <si>
    <t>" Schodiště v 3NP "</t>
  </si>
  <si>
    <t>" Schodiště v 4NP "</t>
  </si>
  <si>
    <t>771999104 SPC</t>
  </si>
  <si>
    <t>D+M Podlaha z keramické dlažby - Bez kročejové izolace - Specifikace dle PD - P7b (TP D.1.4.9.c.03. - TL A.10.2.)</t>
  </si>
  <si>
    <t>" Mezipodesty v 1PP "</t>
  </si>
  <si>
    <t>" Mezipodesty v 1NP "</t>
  </si>
  <si>
    <t>" Mezipodesty v 2NP "</t>
  </si>
  <si>
    <t>" Mezipodesty v 3NP "</t>
  </si>
  <si>
    <t>" Mezipodesty v 4NP "</t>
  </si>
  <si>
    <t>771999105 SPC</t>
  </si>
  <si>
    <t>D+M Podlaha z keramické dlažby - S kročejovou izolací - Specifikace dle PD - P7c (TP D.1.4.9.c.03. - TL A.10.2., TP 01-D.1.1.c.08 - TL A.12.3.)</t>
  </si>
  <si>
    <t>" - Samonivelační anhydritová směs (CA - C25 - F5) - tl 55mm - 7,1m3 "</t>
  </si>
  <si>
    <t>" Podesty v 1PP "</t>
  </si>
  <si>
    <t>" Podesty v 1NP "</t>
  </si>
  <si>
    <t>" Podesty v 2NP "</t>
  </si>
  <si>
    <t>" Podesty v 3NP "</t>
  </si>
  <si>
    <t>" Podesty v 4NP "</t>
  </si>
  <si>
    <t>771999107 SPC</t>
  </si>
  <si>
    <t>D+M Podlaha z betonové dlažby - Specifikace dle PD - P13</t>
  </si>
  <si>
    <t>" - Lože z drceného kameniva frakce 0-4mm - tl. 40mm - 4,8m3 "</t>
  </si>
  <si>
    <t>" Terasa 1NP "</t>
  </si>
  <si>
    <t>771999201 SPC</t>
  </si>
  <si>
    <t xml:space="preserve">D+M Příprava podkladu před pokládkou keramické dlažby - Specifikace dle PD                                             </t>
  </si>
  <si>
    <t>" - Vyčištění podkladu, vyspravení, penetrace apod."</t>
  </si>
  <si>
    <t>Příplatek k montáž podlah keramických za plochu do 5 m2</t>
  </si>
  <si>
    <t>" 1PP "</t>
  </si>
  <si>
    <t>Stavební práce a dodávky spojené s provedením funkčního celku 771</t>
  </si>
  <si>
    <t>Podlahy skládané</t>
  </si>
  <si>
    <t>775999301 SPC</t>
  </si>
  <si>
    <t>D+M Podlaha - Kantovka - Dub - Podlahové vytápění - Specifikace dle PD - P4b (TP D.1.4.9.c.03. - TL A.9.1., TP 01-D.1.1.c.08 - TL A.12.1.)</t>
  </si>
  <si>
    <t>" - Samonivelační anhydritová směs (CA - C30 - F6), včetně podlahového vytápění - tl 67mm - 21,8m3 "</t>
  </si>
  <si>
    <t>" Cena zahrnuje úpravu soklu, včetně příslušenství. "</t>
  </si>
  <si>
    <t>" V ceně také ukončovací , přechodové a dilatační lišty z hliníkových profilů. "</t>
  </si>
  <si>
    <t>775999302 SPC</t>
  </si>
  <si>
    <t>D+M Podlaha - Kantovka - Dub -  Podlahové vytápění - Specifikace dle PD - P4c (TP D.1.4.9.c.03. - TL A.9.1., TP 01-D.1.1.c.08 - TL A.12.3.)</t>
  </si>
  <si>
    <t>" - Samonivelační anhydritová směs (CA - C30 - F6), včetně podlahového vytápění - tl 67mm - 8,2m3 "</t>
  </si>
  <si>
    <t>775999303 SPC</t>
  </si>
  <si>
    <t>D+M Podlaha - Nezateplená - Specifikace dle PD - P9a (TP D.1.4.9.c.03. - TL A.9.8., TP 01-D.1.1.c.08 - A.7.4.)</t>
  </si>
  <si>
    <t>" - Systémový rošt pro terasová prkna - tl. 28mm - pro celou plochu podlahy "</t>
  </si>
  <si>
    <t>" - Rektifikační terče s nastavitelnou výškou (včetně podložek) - tl. 28-68mm - pro celou plochu podlahy "</t>
  </si>
  <si>
    <t>" Balkón 3NP a 4NP "</t>
  </si>
  <si>
    <t>775999304 SPC</t>
  </si>
  <si>
    <t>D+M Podlaha - Nezateplená - Specifikace dle PD - P9b (TP D.1.4.9.c.03. - TL A.9.8., TP 01-D.1.1.c.08 - A.7.4.)</t>
  </si>
  <si>
    <t>" - Rektifikační terče s nastavitelnou výškou (včetně podložek) - tl. 28-128mm - pro celou plochu podlahy "</t>
  </si>
  <si>
    <t>" Lodžie 2NP - 4NP "</t>
  </si>
  <si>
    <t>775999305 SPC</t>
  </si>
  <si>
    <t>D+M Podlaha - Zateplená - Specifikace dle PD - P10 (TP D.1.4.9.c.03. - TL A.9.8., TP 01-D.1.1.c.08 - A.7.3., A.7.4., A.12.1.)</t>
  </si>
  <si>
    <t>" Lodžie 4NP "</t>
  </si>
  <si>
    <t>775999306 SPC</t>
  </si>
  <si>
    <t>D+M Podlaha - WPC prkna - Zateplená - Specifikace dle PD - P11 (TP D.1.4.9.c.03. - TL A.9.8., TP 01-D.1.1.c.08 - A.7.3., A.7.4., A.12.1.)</t>
  </si>
  <si>
    <t>" Terasa 2NP "</t>
  </si>
  <si>
    <t>775999307 SPC</t>
  </si>
  <si>
    <t>D+M Podlaha - Zelená střecha - Specifikace dle PD - P12 (TP 01-D.1.1.c.08 - TL A.7.2., A.7.3., A.7.4., A.12.1.)</t>
  </si>
  <si>
    <t>775999308 SPC</t>
  </si>
  <si>
    <t>D+M Podlaha - WPC prkna - Specifikace dle PD - P15 (TP D.1.4.9.c.03. - TL A.9.8.)</t>
  </si>
  <si>
    <t>" - Rektifikační terče s nastavitelnou výškou - tl. 100mm - pro celou plochu podlahy "</t>
  </si>
  <si>
    <t>" Terasy 1NP "</t>
  </si>
  <si>
    <t>77599401 SPC</t>
  </si>
  <si>
    <t xml:space="preserve">D+M Příprava podkladu před skládanými podlahami - Specifikace dle PD                                             </t>
  </si>
  <si>
    <t>998775203 RTO</t>
  </si>
  <si>
    <t>775</t>
  </si>
  <si>
    <t>Stavební práce a dodávky spojené s provedením funkčního celku 775</t>
  </si>
  <si>
    <t>Podlahy povlakové</t>
  </si>
  <si>
    <t>776999103 SPC</t>
  </si>
  <si>
    <t>D+M Podlaha - PVC - Specifikace dle PD - P2a (TP 01-D.1.1.c.08 - TL A.12.1.)</t>
  </si>
  <si>
    <t>" Cena zahrnuje také fabionový sokl. "</t>
  </si>
  <si>
    <t>776999104 SPC</t>
  </si>
  <si>
    <t>D+M Podlaha - PVC - Podlahové vytápění - Specifikace dle PD - P2b (TP 01-D.1.1.c.08 - TL A.12.1.)</t>
  </si>
  <si>
    <t>776999105 SPC</t>
  </si>
  <si>
    <t>D+M Podlaha - PVC - Specifikace dle PD - P3 (TP 01-D.1.1.c.08 - TL A.12.1.)</t>
  </si>
  <si>
    <t>776999106 SPC</t>
  </si>
  <si>
    <t>D+M Podlaha - Koberec - Sametový vinyl - Podlahové vytápění - Specifikace dle PD - P4a (TP D.1.4.9.c.03. - TL A.9.3., A.9.9.,TP 01-D.1.1.c.08 - A.12.1.)</t>
  </si>
  <si>
    <t>" Cena zahrnuje kobercový sokl, akrylátové lepidlo a podlahové pásky po obvodu místností. "</t>
  </si>
  <si>
    <t>776999107 SPC</t>
  </si>
  <si>
    <t>D+M Podlaha - PVC - Specifikace dle PD - P5 (TP 01-D.1.1.c.08 - TL A.12.3.)</t>
  </si>
  <si>
    <t>" Podlahy v 2NP "</t>
  </si>
  <si>
    <t>" Podlahy v 3NP "</t>
  </si>
  <si>
    <t>" Podlahy v 4NP "</t>
  </si>
  <si>
    <t>776999108 SPC</t>
  </si>
  <si>
    <t>D+M Podlaha - Koberec - Sametový vinyl - Podlahové vytápění - Specifikace dle PD - P6 (TP D.1.4.9.c.03. - TL A.9.3., A.9.9., TP 01-D.1.1.c.08 - A.12.3.)</t>
  </si>
  <si>
    <t>77699201 SPC</t>
  </si>
  <si>
    <t xml:space="preserve">D+M Příprava podkladu před povlakovými podlahami - Specifikace dle PD                                             </t>
  </si>
  <si>
    <t>776</t>
  </si>
  <si>
    <t>Podlahy lité</t>
  </si>
  <si>
    <t>777999101 SPC</t>
  </si>
  <si>
    <t>D+M Podlaha - Nátěr - Specifikace dle PD - P8</t>
  </si>
  <si>
    <t xml:space="preserve">" Cena zahrnuje úpravy soklu. " </t>
  </si>
  <si>
    <t>" Výtahová šachta v 1PP "</t>
  </si>
  <si>
    <t>" Výtahová šachta v 1NP "</t>
  </si>
  <si>
    <t>" Výtahová šachta v 2NP "</t>
  </si>
  <si>
    <t>" Výtahová šachta v 3NP "</t>
  </si>
  <si>
    <t>" Výtahová šachta v 4NP "</t>
  </si>
  <si>
    <t>777</t>
  </si>
  <si>
    <t>777999102 SPC</t>
  </si>
  <si>
    <t>D+M Podlaha betonová - Specifikace dle PD - P14 (TP 01-D.1.1.c.08 - TL A.12.1.)</t>
  </si>
  <si>
    <t>" Vstup 1NP "</t>
  </si>
  <si>
    <t>77799906 SPC</t>
  </si>
  <si>
    <t xml:space="preserve">D+M Příprava podkladu před litými podlahami - Specifikace dle PD                                             </t>
  </si>
  <si>
    <t>998777203 RTO</t>
  </si>
  <si>
    <t>Stavební práce a dodávky spojené s provedením funkčního celku 777</t>
  </si>
  <si>
    <t>781</t>
  </si>
  <si>
    <t>Dokončovací práce - obklady keramické</t>
  </si>
  <si>
    <t>781999801 SPC</t>
  </si>
  <si>
    <t>D+M Obklad vnitřní keramický matný - rozměr 300x600 mm - Specifikace dle PD (TP 01-D.1.1.c.08 - TL A.15.5.)</t>
  </si>
  <si>
    <t>" V ceně hliníkové profily rohové, ukončovací a přechodové, také spárování vodoodpudivou epoxidovou hmotou a tenkovrstvé flexibilní lepidlo. Součástí dodávky je těsnící flexibilní pás stěna/podlaha a silikování koutů  "</t>
  </si>
  <si>
    <t>" Obklad 1PP " 275,9*1,07</t>
  </si>
  <si>
    <t>" Obklad 1NP " 123,6*1,07</t>
  </si>
  <si>
    <t>781999802 SPC</t>
  </si>
  <si>
    <t>D+M Obklad vnitřní bělninový matný - rozměr 300x600 mm - Specifikace dle PD (TP 01-D.1.1.c.08 - TL A.15.6.)</t>
  </si>
  <si>
    <t>" Obklad 1PP " 64,2*1,07</t>
  </si>
  <si>
    <t>Příplatek k montáži obkladů vnitřních keramických hladkých za spárování tmelem dvousložkovým</t>
  </si>
  <si>
    <t>Penetrace podkladu vnitřních obkladů</t>
  </si>
  <si>
    <t>Stavební práce a dodávky spojené s provedením funkčního celku 781</t>
  </si>
  <si>
    <t xml:space="preserve">" Zednická výpomoc, doplňkové práce,kompletace apod." </t>
  </si>
  <si>
    <t>784</t>
  </si>
  <si>
    <t>Dokončovací práce - malby</t>
  </si>
  <si>
    <t>784211101 RTO</t>
  </si>
  <si>
    <t>D+M Malby směsi tekuté dispérzní bílé, otěruvzdorné, částečně omyvatelné, dvojnásobné s penetračním nátěrem v místnostech v do 3,8 m</t>
  </si>
  <si>
    <t>" Malby opravených omítek stěn 1PP - pavilon A "</t>
  </si>
  <si>
    <t>" Malby opravených omítek stěn 1NP - pavilon A "</t>
  </si>
  <si>
    <t>" Malby opravených omítek stropů 1NP - pavilon A "</t>
  </si>
  <si>
    <t>" Malby sádrových omítek stropů 1PP " 27,3+60,3+14,2+18,3+14,2+18,1+8,0+11,1+17,4+10,1+108,8</t>
  </si>
  <si>
    <t xml:space="preserve">" Malby sádrových omítek stropů 2NP " </t>
  </si>
  <si>
    <t xml:space="preserve">" Malby sádrových omítek stropů 3NP " </t>
  </si>
  <si>
    <t xml:space="preserve">" Malby sádrových omítek stropů 4NP " </t>
  </si>
  <si>
    <t>" Malby omítek schodišť 1PP " 24,7+14,6</t>
  </si>
  <si>
    <t>" Malby omítek schodišť 1NP " 25,1+16,0+20,3</t>
  </si>
  <si>
    <t>" Malby omítek schodišť 2NP " 25,2+15,3+16,0</t>
  </si>
  <si>
    <t>" Malby omítek výtahových šachet " 6,1+6,1+4,2</t>
  </si>
  <si>
    <t xml:space="preserve">" Malby omítek stěn 1PP " </t>
  </si>
  <si>
    <t xml:space="preserve">" Malby omítek stěn 1NP " </t>
  </si>
  <si>
    <t xml:space="preserve">" Malby omítek stěn 2NP " </t>
  </si>
  <si>
    <t xml:space="preserve">" Malby omítek stěn 3NP " </t>
  </si>
  <si>
    <t xml:space="preserve">" Malby omítek stěn 4NP " </t>
  </si>
  <si>
    <t>7842111012 RTO</t>
  </si>
  <si>
    <t>D+M Malby směsi tekuté dispérzní bílé, otěruvzdorné, částečně omyvatelné, dvojnásobné s penetračním nátěrem v místnostech v do 3,8 m - vhodné na SDK konstrukce</t>
  </si>
  <si>
    <t>" Malby SDK podhledů 1NP " 434,7+40,1+74,6</t>
  </si>
  <si>
    <t>" Malby SDK podhledů 2NP " 276,1+36,7+118,0</t>
  </si>
  <si>
    <t>" Malby SDK podhledů 3NP " 300,4+36,2+118,0</t>
  </si>
  <si>
    <t>" Malby SDK podhledů 4NP " 239,9+33,3+121,3</t>
  </si>
  <si>
    <t>" Malby SDK stěn 1NP-4NP " 855,1*2+9,7*2+1665,0*2+70,8*2+4,6*2+2328,2*2+4,2*2+13,9*2+145,1*2+16,7*2+15,4*2+192,1*2+4,3*2</t>
  </si>
  <si>
    <t>" Malby SDK předstěn 1NP-4NP " 83,5+11,8+593,7+8,0</t>
  </si>
  <si>
    <t>999784</t>
  </si>
  <si>
    <t>Stavební práce a dodávky spojené s provedením funkčního celku 784</t>
  </si>
  <si>
    <t xml:space="preserve">" Doplňkové práce,kompletace apod." </t>
  </si>
  <si>
    <t>Čalounické úpravy</t>
  </si>
  <si>
    <t>78699903 SPC</t>
  </si>
  <si>
    <t>D+M Exteriérové horizontální stínící hliníkové lamely včetně elektrického ovládání  - Specifikace dle PD (TP 01-D.1.1.c.08 - TL A.8.3.)</t>
  </si>
  <si>
    <t xml:space="preserve">" 1NP " </t>
  </si>
  <si>
    <t xml:space="preserve">" 2NP " </t>
  </si>
  <si>
    <t xml:space="preserve">" 3NP " </t>
  </si>
  <si>
    <t xml:space="preserve">" 4NP " </t>
  </si>
  <si>
    <t xml:space="preserve">" V ceně horní krycí plechy, zadní krycí plechy, vodící lišty, kotvení žaluzií, zprovoznění, elektrický pohon, dálkové ovládání, prokabelování apod. " </t>
  </si>
  <si>
    <t>Stavební práce a dodávky spojené s provedením funkčního celku 786</t>
  </si>
  <si>
    <t>kpl.</t>
  </si>
  <si>
    <t>Zasklívání</t>
  </si>
  <si>
    <t>787999101 SPC</t>
  </si>
  <si>
    <t>D+M Skleněné zábradlí - Specifikace dle PD</t>
  </si>
  <si>
    <t>" Pohled severní "</t>
  </si>
  <si>
    <t>" Pohled východní "</t>
  </si>
  <si>
    <t>" Pohled jižní "</t>
  </si>
  <si>
    <t>" Pohled západní "</t>
  </si>
  <si>
    <t>" Celoskleněné zábradlí, lepené vrstvené bezpečnostní sklo 88.4 z kalených skel, 4x nerezové bodové kotvení, výška zábradlí 1000mm, broušené hrany zábradlí ocelové trubkové, lakované, barva šedá RAL 7016 (antracit), kotveno k ostění ve výšce 850mm od podlahy. "</t>
  </si>
  <si>
    <t>" Skladba: 8mm ESG+HST + PVB 1,52mm + 8mm ESG+HST "</t>
  </si>
  <si>
    <t>787999102 SPC</t>
  </si>
  <si>
    <t>D+M Fasádní obklad z lakovaného skla na systémovém kovovém roštu - Specifikace dle PD</t>
  </si>
  <si>
    <t>" - Kompaktní fasádní deska včetně povrchové úpravy. "</t>
  </si>
  <si>
    <t>" - Systémový kovový rošt. "</t>
  </si>
  <si>
    <t>" - Kontaktní pojitná difuzně otevřená netkaná textílie. "</t>
  </si>
  <si>
    <t xml:space="preserve">" Včetně kotvících a spojovacích prvků." </t>
  </si>
  <si>
    <t>Stavební práce a dodávky spojené s provedením funkčního celku 787</t>
  </si>
  <si>
    <t>Ostatní práce a dodávky</t>
  </si>
  <si>
    <t>790999401 SPC</t>
  </si>
  <si>
    <t>D+M Obklad vnitřní PVC - Specifikace dle PD (TP 01-D.1.1.c.08 - TL A.15.4.)</t>
  </si>
  <si>
    <t>" Heterogenní kalandrovaná PVC krytina na stěnu v rolích s embosovaným povrchem. Barva šedobílá. "</t>
  </si>
  <si>
    <t>" Včetně kotvení, lišt, veškerých systémových prvků a příslušenství. "</t>
  </si>
  <si>
    <t>" 1PP " 1,07*67,6</t>
  </si>
  <si>
    <t>" 1NP " 1,07*389</t>
  </si>
  <si>
    <t>" 2NP " 1,07*440,4</t>
  </si>
  <si>
    <t>" 3NP " 1,07*440,7</t>
  </si>
  <si>
    <t>" 4NP " 1,07*456,3</t>
  </si>
  <si>
    <t>790999402 SPC</t>
  </si>
  <si>
    <t>D+M Akustický obklad - Specifikace dle PD (TP D.1.4.9.c.03. - TL A.15.2., TP 01-D.1.1.c.08 - TL A.11.4.)</t>
  </si>
  <si>
    <t>" Panely ze skelné vlny o vysoké hustotě, pohledová plocha ze sklovláknité tkaniny, zadní plocha pokryta skelnou tkaninou. Profily z extrudovaného hliníku. "</t>
  </si>
  <si>
    <t>" 1NP " 1,07*56,5</t>
  </si>
  <si>
    <t>790999403 SPC</t>
  </si>
  <si>
    <t>D+M Nápis na fasádě - Specifikace dle PD</t>
  </si>
  <si>
    <t>" Nápis tvořen povrchovou úpravou na fasádě - probarvenou organickou omítkou, hrubozrnná struktura. "</t>
  </si>
  <si>
    <t>" Nápis na severní straně objektu, barva tmavě šedá "</t>
  </si>
  <si>
    <t>998790204 RTO</t>
  </si>
  <si>
    <t>M</t>
  </si>
  <si>
    <t>Práce a dodávky M</t>
  </si>
  <si>
    <t>01-M</t>
  </si>
  <si>
    <t>922</t>
  </si>
  <si>
    <t>220999301 SPC</t>
  </si>
  <si>
    <t>D+M Bezpečnostní a výstražné zařízení, bezpečnostní a ochranné prvky - Specifikace dle PD</t>
  </si>
  <si>
    <t>sada</t>
  </si>
  <si>
    <t>220999302 SPC</t>
  </si>
  <si>
    <t>D+M Orientační a informativní systém interiér - Specifikace dle PD</t>
  </si>
  <si>
    <t>933</t>
  </si>
  <si>
    <t>999M3301 SPC</t>
  </si>
  <si>
    <t>D+M Požární ucpávky - Specifikace dle PD</t>
  </si>
  <si>
    <t>999M01</t>
  </si>
  <si>
    <t>Stavební práce a dodávky spojené s provedením funkčního celku M01</t>
  </si>
  <si>
    <t>33-M</t>
  </si>
  <si>
    <t>Montáže dopr.zaříz.,sklad. zař. a váh</t>
  </si>
  <si>
    <t>33099901 SPC</t>
  </si>
  <si>
    <t>D+M Osobní výtah pro přepravu osob - Specifikace dle PD</t>
  </si>
  <si>
    <t>" Elektrický lanový s výtahovým strojem s plynulou regulací frekvenčním měničem. Jmenovitá nosnost 1600kg, max 21 osob, jmenovitá rychlost 1m/s, zdvih 13,75m. Rozměry šachty 2165x2815mm. "</t>
  </si>
  <si>
    <t>" Včetně montáže montážních háků a certifikátu, provedení hlukové zkoušky a zajištění zkušebního protokolu. "</t>
  </si>
  <si>
    <t>33099902 SPC</t>
  </si>
  <si>
    <t>D+M Zdvižná vertikální plošina - Specifikace dle PD</t>
  </si>
  <si>
    <t>" Rozměry šachty 2540x1640mm, zdvih 1,7m "</t>
  </si>
  <si>
    <t>943</t>
  </si>
  <si>
    <t>999M43</t>
  </si>
  <si>
    <t>Stavební práce a dodávky spojené s provedením funkčního celku M43</t>
  </si>
  <si>
    <t xml:space="preserve">" Zednická výpomoc,doplňkové práce,kompletace apod." </t>
  </si>
  <si>
    <t>Část:   D.1.1.b.02. VÝKOPY</t>
  </si>
  <si>
    <t>Sejmutí ornice s přemístěním na vzdálenost do 250 m</t>
  </si>
  <si>
    <t>" Sejmutí ornice nebo lesní půdy s vodorovným přemístěním na hromady v místě upotřebení nebo na dočasné či trvalé skládky se složením, na vzdálenost přes 100 do 250 m. "</t>
  </si>
  <si>
    <t>Hloubení jam nezapažených v hornině tř. 4 objemu do 5000 m3, s naložením výkopku</t>
  </si>
  <si>
    <t>" Hloubení nezapažených jam a zářezů kromě zářezů se šikmými stěnami pro podzemní vedení s urovnáním dna do předepsaného profilu a spádu v hornině tř. 4 přes 1 000 do 5 000 m3. "</t>
  </si>
  <si>
    <t>" V ceně zahrnuto ruční dočištění základové spáry. "</t>
  </si>
  <si>
    <t>Příplatek za lepivost u hloubení jam nezapažených v hornině tř. 4</t>
  </si>
  <si>
    <t>" Lepivost 50%. " 2445,5*0,50</t>
  </si>
  <si>
    <t>Hloubení jam zapažených v hornině tř. 4 objemu do 5000 m3, s naložením výkopku</t>
  </si>
  <si>
    <t>" Hloubení zapažených jam a zářezů s urovnáním dna do předepsaného profilu a spádu v hornině tř. 4 přes 1 000 do 5 000 m3. "</t>
  </si>
  <si>
    <t>Příplatek za lepivost u hloubení jam zapažených v hornině tř. 4</t>
  </si>
  <si>
    <t>" Lepivost 50%. " 993,8*0,50</t>
  </si>
  <si>
    <t>10</t>
  </si>
  <si>
    <t>Svislé přemístění výkopku z horniny tř. 1 až 4 hl výkopu do 14 m</t>
  </si>
  <si>
    <t>" Svislé přemístění výkopku bez naložení do dopravní nádoby avšak s vyprázdněním dopravní nádoby na hromadu nebo do dopravního prostředku z horniny tř. 1 až 4, při hloubce výkopu přes 12 do 14 m. "</t>
  </si>
  <si>
    <t>" 12% z celkového objemu " (2445,5+2295,9)*0,12</t>
  </si>
  <si>
    <t>11</t>
  </si>
  <si>
    <t>Uložení sypaniny do násypů nezhutněných</t>
  </si>
  <si>
    <t>" Uložení ornice na meziskládku "</t>
  </si>
  <si>
    <t>17499901 SPC</t>
  </si>
  <si>
    <t>D+M Mikrozáporové pažení - Specifikace dle PD</t>
  </si>
  <si>
    <t>" V ceně : - vrty pro zápory, osazení zápor, zápory - HEB100, pažení - tl. 80mm, dřevěné klíny, převázky - 2xU240, dočasné kotvy, napnutí kotev, cementová zálivka spodní části zápor a veškeré příslušenství mikrozáporového pažení, včetně nutných zkoušek. "</t>
  </si>
  <si>
    <t>13</t>
  </si>
  <si>
    <t>Zásyp jam, šachet rýh nebo kolem objektů sypaninou se zhutněním</t>
  </si>
  <si>
    <t>" Zpětný zásyp jámy kolem objektu zeminou z výkopů "</t>
  </si>
  <si>
    <t>14</t>
  </si>
  <si>
    <t>271532212 RTO</t>
  </si>
  <si>
    <t>Podsyp pod základové konstrukce se zhutněním z hrubého kameniva frakce - Specifikace dle PD</t>
  </si>
  <si>
    <t xml:space="preserve">" Zpětný zásyp jámy kolem objektu. " </t>
  </si>
  <si>
    <t>" Podsyp pod terasu z dlažby. " 118,5*0,200</t>
  </si>
  <si>
    <t>978999431 SPC</t>
  </si>
  <si>
    <t>Náklady spojené s přemístěním zeminy na meziskládku</t>
  </si>
  <si>
    <t>" V položce zahrnut odvoz zeminy na meziskládku a její složení "</t>
  </si>
  <si>
    <t>97899944 SPC</t>
  </si>
  <si>
    <t>Náklady spojené s dovozem sypaniny z meziskládky pro zpětné použití</t>
  </si>
  <si>
    <t>" V položce zahrnuto naložení, dovoz zeminy z meziskládky a její složení " 12734,0-115,2-171,1</t>
  </si>
  <si>
    <t>97899946 SPC</t>
  </si>
  <si>
    <t>Náklady spojené s odvozem a uložením sypaniny</t>
  </si>
  <si>
    <t>" V položce zahrnuto naložení, odvoz sypaniny, složení a rozprostření sypaniny, hrubé terénní úpravy, likvidace v souladu se zákonem č. 185/2001 Sb., o odpadech, dle technologie a místa určené zhotovitelem, včetně poplatků za uložení sypaniny. "</t>
  </si>
  <si>
    <t>(2445,5+993,8)-1298,3</t>
  </si>
  <si>
    <t>19</t>
  </si>
  <si>
    <t>Část:   D.1.1.c.01. VÝPIS DVEŘÍ</t>
  </si>
  <si>
    <t>Konstrukce truhlářské</t>
  </si>
  <si>
    <t>766999201 SPC</t>
  </si>
  <si>
    <t xml:space="preserve">" 1PP " </t>
  </si>
  <si>
    <t xml:space="preserve">" V ceně příslušenství dle PD " </t>
  </si>
  <si>
    <t>766999202 SPC</t>
  </si>
  <si>
    <t>766999203 SPC</t>
  </si>
  <si>
    <t>766999204 SPC</t>
  </si>
  <si>
    <t>766999205 SPC</t>
  </si>
  <si>
    <t>766999206 SPC</t>
  </si>
  <si>
    <t>766999207 SPC</t>
  </si>
  <si>
    <t>766999208 SPC</t>
  </si>
  <si>
    <t>766999209 SPC</t>
  </si>
  <si>
    <t>766999210 SPC</t>
  </si>
  <si>
    <t>766999211 SPC</t>
  </si>
  <si>
    <t>766999212 SPC</t>
  </si>
  <si>
    <t>766999213 SPC</t>
  </si>
  <si>
    <t>766999214 SPC</t>
  </si>
  <si>
    <t>766999215 SPC</t>
  </si>
  <si>
    <t>Již zahrunto v rozpočtu D.1.1. ASR</t>
  </si>
  <si>
    <t>766999216 SPC</t>
  </si>
  <si>
    <t>766999217 SPC</t>
  </si>
  <si>
    <t>766999218 SPC</t>
  </si>
  <si>
    <t>766999219 SPC</t>
  </si>
  <si>
    <t>766999220 SPC</t>
  </si>
  <si>
    <t>766999221 SPC</t>
  </si>
  <si>
    <t>766999222 SPC</t>
  </si>
  <si>
    <t>766999223 SPC</t>
  </si>
  <si>
    <t>766999224 SPC</t>
  </si>
  <si>
    <t>766999225 SPC</t>
  </si>
  <si>
    <t>766999226 SPC</t>
  </si>
  <si>
    <t>766999227 SPC</t>
  </si>
  <si>
    <t>766999228 SPC</t>
  </si>
  <si>
    <t>766999229 SPC</t>
  </si>
  <si>
    <t>766999230 SPC</t>
  </si>
  <si>
    <t>766999231 SPC</t>
  </si>
  <si>
    <t>766999232 SPC</t>
  </si>
  <si>
    <t>766999233 SPC</t>
  </si>
  <si>
    <t>766999234 SPC</t>
  </si>
  <si>
    <t>766999235 SPC</t>
  </si>
  <si>
    <t>766999236 SPC</t>
  </si>
  <si>
    <t>766999237 SPC</t>
  </si>
  <si>
    <t>766999238 SPC</t>
  </si>
  <si>
    <t>766999239 SPC</t>
  </si>
  <si>
    <t>766999240 SPC</t>
  </si>
  <si>
    <t>766999241 SPC</t>
  </si>
  <si>
    <t>766999242 SPC</t>
  </si>
  <si>
    <t>766999243 SPC</t>
  </si>
  <si>
    <t>766999244 SPC</t>
  </si>
  <si>
    <t>766999245 SPC</t>
  </si>
  <si>
    <t>766999246 SPC</t>
  </si>
  <si>
    <t>766999247 SPC</t>
  </si>
  <si>
    <t>766999248 SPC</t>
  </si>
  <si>
    <t>766999249 SPC</t>
  </si>
  <si>
    <t>766999250 SPC</t>
  </si>
  <si>
    <t>766999251 SPC</t>
  </si>
  <si>
    <t>766999252 SPC</t>
  </si>
  <si>
    <t>766999253 SPC</t>
  </si>
  <si>
    <t>766999254 SPC</t>
  </si>
  <si>
    <t>766999255 SPC</t>
  </si>
  <si>
    <t>766999256 SPC</t>
  </si>
  <si>
    <t>766999257 SPC</t>
  </si>
  <si>
    <t>766999258 SPC</t>
  </si>
  <si>
    <t>766999259 SPC</t>
  </si>
  <si>
    <t>766999260 SPC</t>
  </si>
  <si>
    <t>766999261 SPC</t>
  </si>
  <si>
    <t>766999262 SPC</t>
  </si>
  <si>
    <t>766999263 SPC</t>
  </si>
  <si>
    <t>766999264 SPC</t>
  </si>
  <si>
    <t>766999265 SPC</t>
  </si>
  <si>
    <t>766999266 SPC</t>
  </si>
  <si>
    <t>766999267 SPC</t>
  </si>
  <si>
    <t>766999268 SPC</t>
  </si>
  <si>
    <t>766999269 SPC</t>
  </si>
  <si>
    <t>766999270 SPC</t>
  </si>
  <si>
    <t>766999271 SPC</t>
  </si>
  <si>
    <t>766999272 SPC</t>
  </si>
  <si>
    <t>766999273 SPC</t>
  </si>
  <si>
    <t>766999274 SPC</t>
  </si>
  <si>
    <t>766999275 SPC</t>
  </si>
  <si>
    <t>766999276 SPC</t>
  </si>
  <si>
    <t>766999277 SPC</t>
  </si>
  <si>
    <t>766999278 SPC</t>
  </si>
  <si>
    <t>766999279 SPC</t>
  </si>
  <si>
    <t>766999280 SPC</t>
  </si>
  <si>
    <t>766999281 SPC</t>
  </si>
  <si>
    <t>766999282 SPC</t>
  </si>
  <si>
    <t>766999283 SPC</t>
  </si>
  <si>
    <t>766999284 SPC</t>
  </si>
  <si>
    <t>766999285 SPC</t>
  </si>
  <si>
    <t>766999286 SPC</t>
  </si>
  <si>
    <t>766999287 SPC</t>
  </si>
  <si>
    <t>766999288 SPC</t>
  </si>
  <si>
    <t>766999289 SPC</t>
  </si>
  <si>
    <t>766999290 SPC</t>
  </si>
  <si>
    <t>766999291 SPC</t>
  </si>
  <si>
    <t>766999292 SPC</t>
  </si>
  <si>
    <t>766999293 SPC</t>
  </si>
  <si>
    <t>766999294 SPC</t>
  </si>
  <si>
    <t>766999295 SPC</t>
  </si>
  <si>
    <t>766999296 SPC</t>
  </si>
  <si>
    <t>766999297 SPC</t>
  </si>
  <si>
    <t>766999298 SPC</t>
  </si>
  <si>
    <t>766999299 SPC</t>
  </si>
  <si>
    <t>766999300 SPC</t>
  </si>
  <si>
    <t>766999301 SPC</t>
  </si>
  <si>
    <t>766999302 SPC</t>
  </si>
  <si>
    <t>766999303 SPC</t>
  </si>
  <si>
    <t>766999304 SPC</t>
  </si>
  <si>
    <t>766999305 SPC</t>
  </si>
  <si>
    <t>766999306 SPC</t>
  </si>
  <si>
    <t>766999307 SPC</t>
  </si>
  <si>
    <t>766999308 SPC</t>
  </si>
  <si>
    <t>766999309 SPC</t>
  </si>
  <si>
    <t>766999310 SPC</t>
  </si>
  <si>
    <t>766999311 SPC</t>
  </si>
  <si>
    <t>766999312 SPC</t>
  </si>
  <si>
    <t>766999313 SPC</t>
  </si>
  <si>
    <t>766999314 SPC</t>
  </si>
  <si>
    <t>766999315 SPC</t>
  </si>
  <si>
    <t>766999316 SPC</t>
  </si>
  <si>
    <t>766999317 SPC</t>
  </si>
  <si>
    <t>766999318 SPC</t>
  </si>
  <si>
    <t>766999319 SPC</t>
  </si>
  <si>
    <t>766999320 SPC</t>
  </si>
  <si>
    <t>766999321 SPC</t>
  </si>
  <si>
    <t>766999322 SPC</t>
  </si>
  <si>
    <t>766999323 SPC</t>
  </si>
  <si>
    <t>766999324 SPC</t>
  </si>
  <si>
    <t>766999325 SPC</t>
  </si>
  <si>
    <t>766999326 SPC</t>
  </si>
  <si>
    <t>766999327 SPC</t>
  </si>
  <si>
    <t>766999328 SPC</t>
  </si>
  <si>
    <t>766999329 SPC</t>
  </si>
  <si>
    <t>766999330 SPC</t>
  </si>
  <si>
    <t>766999331 SPC</t>
  </si>
  <si>
    <t>766999332 SPC</t>
  </si>
  <si>
    <t>766999333 SPC</t>
  </si>
  <si>
    <t>766999334 SPC</t>
  </si>
  <si>
    <t>766999335 SPC</t>
  </si>
  <si>
    <t>766999336 SPC</t>
  </si>
  <si>
    <t>766999337 SPC</t>
  </si>
  <si>
    <t>766999338 SPC</t>
  </si>
  <si>
    <t>766999339 SPC</t>
  </si>
  <si>
    <t>766999340 SPC</t>
  </si>
  <si>
    <t>766999341 SPC</t>
  </si>
  <si>
    <t>766999342 SPC</t>
  </si>
  <si>
    <t>766999343 SPC</t>
  </si>
  <si>
    <t>766999344 SPC</t>
  </si>
  <si>
    <t>766999345 SPC</t>
  </si>
  <si>
    <t>766999346 SPC</t>
  </si>
  <si>
    <t>766999347 SPC</t>
  </si>
  <si>
    <t>766999348 SPC</t>
  </si>
  <si>
    <t>766999349 SPC</t>
  </si>
  <si>
    <t>766999350 SPC</t>
  </si>
  <si>
    <t>766999351 SPC</t>
  </si>
  <si>
    <t>766999352 SPC</t>
  </si>
  <si>
    <t>766999353 SPC</t>
  </si>
  <si>
    <t>766999354 SPC</t>
  </si>
  <si>
    <t>766999355 SPC</t>
  </si>
  <si>
    <t>766999356 SPC</t>
  </si>
  <si>
    <t>766999357 SPC</t>
  </si>
  <si>
    <t>766999358 SPC</t>
  </si>
  <si>
    <t>766999359 SPC</t>
  </si>
  <si>
    <t>766999360 SPC</t>
  </si>
  <si>
    <t>766999361 SPC</t>
  </si>
  <si>
    <t>766999362 SPC</t>
  </si>
  <si>
    <t>766999363 SPC</t>
  </si>
  <si>
    <t>766999364 SPC</t>
  </si>
  <si>
    <t>766999365 SPC</t>
  </si>
  <si>
    <t>766999366 SPC</t>
  </si>
  <si>
    <t>766999367 SPC</t>
  </si>
  <si>
    <t>766999368 SPC</t>
  </si>
  <si>
    <t>766999369 SPC</t>
  </si>
  <si>
    <t>766999370 SPC</t>
  </si>
  <si>
    <t>766999371 SPC</t>
  </si>
  <si>
    <t>766999372 SPC</t>
  </si>
  <si>
    <t>766999373 SPC</t>
  </si>
  <si>
    <t>766999374 SPC</t>
  </si>
  <si>
    <t>766999375 SPC</t>
  </si>
  <si>
    <t>766999376 SPC</t>
  </si>
  <si>
    <t>766999377 SPC</t>
  </si>
  <si>
    <t>766999378 SPC</t>
  </si>
  <si>
    <t>766999379 SPC</t>
  </si>
  <si>
    <t>766999380 SPC</t>
  </si>
  <si>
    <t>766999381 SPC</t>
  </si>
  <si>
    <t>766999382 SPC</t>
  </si>
  <si>
    <t>766999383 SPC</t>
  </si>
  <si>
    <t>766999384 SPC</t>
  </si>
  <si>
    <t>766999385 SPC</t>
  </si>
  <si>
    <t>766999386 SPC</t>
  </si>
  <si>
    <t>766999387 SPC</t>
  </si>
  <si>
    <t>766999388 SPC</t>
  </si>
  <si>
    <t>766999389 SPC</t>
  </si>
  <si>
    <t>766999390 SPC</t>
  </si>
  <si>
    <t>766999391 SPC</t>
  </si>
  <si>
    <t>766999392 SPC</t>
  </si>
  <si>
    <t>766999393 SPC</t>
  </si>
  <si>
    <t>766999394 SPC</t>
  </si>
  <si>
    <t>766999395 SPC</t>
  </si>
  <si>
    <t>766999396 SPC</t>
  </si>
  <si>
    <t>766999397 SPC</t>
  </si>
  <si>
    <t>766999398 SPC</t>
  </si>
  <si>
    <t>766999399 SPC</t>
  </si>
  <si>
    <t>766999400 SPC</t>
  </si>
  <si>
    <t>766999401 SPC</t>
  </si>
  <si>
    <t>766999402 SPC</t>
  </si>
  <si>
    <t>766999403 SPC</t>
  </si>
  <si>
    <t>766999404 SPC</t>
  </si>
  <si>
    <t>766999405 SPC</t>
  </si>
  <si>
    <t>766999406 SPC</t>
  </si>
  <si>
    <t>766999407 SPC</t>
  </si>
  <si>
    <t>766999408 SPC</t>
  </si>
  <si>
    <t>766999409 SPC</t>
  </si>
  <si>
    <t>766999410 SPC</t>
  </si>
  <si>
    <t>766999411 SPC</t>
  </si>
  <si>
    <t>766999412 SPC</t>
  </si>
  <si>
    <t>766999413 SPC</t>
  </si>
  <si>
    <t>766999414 SPC</t>
  </si>
  <si>
    <t>766999415 SPC</t>
  </si>
  <si>
    <t>766999416 SPC</t>
  </si>
  <si>
    <t>766999417 SPC</t>
  </si>
  <si>
    <t>766999418 SPC</t>
  </si>
  <si>
    <t>766999419 SPC</t>
  </si>
  <si>
    <t>766999420 SPC</t>
  </si>
  <si>
    <t>766999421 SPC</t>
  </si>
  <si>
    <t>766999422 SPC</t>
  </si>
  <si>
    <t>766999423 SPC</t>
  </si>
  <si>
    <t>766999424 SPC</t>
  </si>
  <si>
    <t>766999425 SPC</t>
  </si>
  <si>
    <t>766999426 SPC</t>
  </si>
  <si>
    <t>766999427 SPC</t>
  </si>
  <si>
    <t>766999428 SPC</t>
  </si>
  <si>
    <t>766999429 SPC</t>
  </si>
  <si>
    <t>766999430 SPC</t>
  </si>
  <si>
    <t>766999431 SPC</t>
  </si>
  <si>
    <t>766999432 SPC</t>
  </si>
  <si>
    <t>766999433 SPC</t>
  </si>
  <si>
    <t>766999434 SPC</t>
  </si>
  <si>
    <t>766999435 SPC</t>
  </si>
  <si>
    <t>766999436 SPC</t>
  </si>
  <si>
    <t>766999437 SPC</t>
  </si>
  <si>
    <t>766999438 SPC</t>
  </si>
  <si>
    <t>766999439 SPC</t>
  </si>
  <si>
    <t>766999440 SPC</t>
  </si>
  <si>
    <t>766999441 SPC</t>
  </si>
  <si>
    <t>766999442 SPC</t>
  </si>
  <si>
    <t>766999443 SPC</t>
  </si>
  <si>
    <t>766999444 SPC</t>
  </si>
  <si>
    <t xml:space="preserve">" Střecha " </t>
  </si>
  <si>
    <t>766</t>
  </si>
  <si>
    <t>Stavební práce a dodávky spojené s provedením funkčního celku 766</t>
  </si>
  <si>
    <t>Jednotkové položky zahrnují vedlejší rozpočtové náklady, náklady montáž, dopravu, apod. a předepsané zkoušky, revize, manipulační řády, zaškolení obsluhy, není-li uvedeno jinak.</t>
  </si>
  <si>
    <t>Část:   D.1.1.c.02 VÝPIS OKEN</t>
  </si>
  <si>
    <t>766999101 SPC</t>
  </si>
  <si>
    <t>D+M Okno - 2200x800mm - Specifikace ve výpisu oken - O-101 (TP 01-D.1.1.c.08. - TL A.8.2.)</t>
  </si>
  <si>
    <t xml:space="preserve">" V ceně vnitřní parapet, vnější parapet a příslušenství dle PD " </t>
  </si>
  <si>
    <t>766999102 SPC</t>
  </si>
  <si>
    <t>D+M Okno - 2200x800 mm - Specifikace ve výpisu oken - O-102 (TP 01-D.1.1.c.08. - TL A.8.2.)</t>
  </si>
  <si>
    <t>766999103 SPC</t>
  </si>
  <si>
    <t>D+M Okno - 1000x2400mm - Specifikace ve výpisu oken - O101 (TP 01-D.1.1.c.08. - TL A.8.1.)</t>
  </si>
  <si>
    <t>766999104 SPC</t>
  </si>
  <si>
    <t>D+M Okno - 2200x2400mm - Specifikace ve výpisu oken - O102 (TP 01-D.1.1.c.08. - TL A.8.1.)</t>
  </si>
  <si>
    <t>766999105 SPC</t>
  </si>
  <si>
    <t>D+M Okno - 2200x2400mm - Specifikace ve výpisu oken - O103 (TP 01-D.1.1.c.08. - TL A.8.2.)</t>
  </si>
  <si>
    <t>766999106 SPC</t>
  </si>
  <si>
    <t>D+M Okno - 2200x2400mm - Specifikace ve výpisu oken - O103a (TP 01-D.1.1.c.08. - TL A.8.2.)</t>
  </si>
  <si>
    <t>766999107 SPC</t>
  </si>
  <si>
    <t>D+M Okno - 3800x2400mm - Specifikace ve výpisu oken - O104 (TP 01-D.1.1.c.08. - TL A.8.2.)</t>
  </si>
  <si>
    <t>766999108 SPC</t>
  </si>
  <si>
    <t>D+M Okno - 2200x2400mm - Specifikace ve výpisu oken - O105 (TP 01-D.1.1.c.08. - TL A.8.1.)</t>
  </si>
  <si>
    <t>766999109 SPC</t>
  </si>
  <si>
    <t>D+M Okno - 1000x2300mm - Specifikace ve výpisu oken - O106 (TP 01-D.1.1.c.08. - TL A.8.2.)</t>
  </si>
  <si>
    <t>766999110 SPC</t>
  </si>
  <si>
    <t>D+M Okno - 2200x2300mm - Specifikace ve výpisu oken - O107 (TP 01-D.1.1.c.08. - TL A.8.2.)</t>
  </si>
  <si>
    <t>766999111 SPC</t>
  </si>
  <si>
    <t>D+M Okno - 3200x2300mm - Specifikace ve výpisu oken - O108 (TP 01-D.1.1.c.08. - TL A.8.2.)</t>
  </si>
  <si>
    <t>766999112 SPC</t>
  </si>
  <si>
    <t>D+M Okno - 3200x2300mm - Specifikace ve výpisu oken - O109 (TP 01-D.1.1.c.08. - TL A.8.2.)</t>
  </si>
  <si>
    <t>766999113 SPC</t>
  </si>
  <si>
    <t>D+M Okno - 5000x2300mm, 1200x2300mm - Specifikace ve výpisu oken - O110 (TP 01-D.1.1.c.08. - TL A.8.2.)</t>
  </si>
  <si>
    <t>766999114 SPC</t>
  </si>
  <si>
    <t>D+M Okno - 2200x1700mm - Specifikace ve výpisu oken - O111 (TP 01-D.1.1.c.08. - TL A.8.2.)</t>
  </si>
  <si>
    <t>766999115 SPC</t>
  </si>
  <si>
    <t>D+M Okno - 2300x2300mm - Specifikace ve výpisu oken - O112 (TP 01-D.1.1.c.08. - TL A.8.2.)</t>
  </si>
  <si>
    <t>766999116 SPC</t>
  </si>
  <si>
    <t>D+M Okno - 4400x2400mm, 1200x2400mm - Specifikace ve výpisu oken - O113 (TP 01-D.1.1.c.08. - TL A.8.2.)</t>
  </si>
  <si>
    <t>766999117 SPC</t>
  </si>
  <si>
    <t>D+M Okno - 4400x2300mm, 1200x2300mm - Specifikace ve výpisu oken - O114 (TP 01-D.1.1.c.08. - TL A.8.2.)</t>
  </si>
  <si>
    <t>766999118 SPC</t>
  </si>
  <si>
    <t>D+M Okno - 4400x2300mm, 1200x300mm - Specifikace ve výpisu oken - O115</t>
  </si>
  <si>
    <t>766999119 SPC</t>
  </si>
  <si>
    <t>D+M Okno - Specifikace ve výpisu oken - FO101</t>
  </si>
  <si>
    <t>766999120 SPC</t>
  </si>
  <si>
    <t>D+M Okno - Specifikace ve výpisu oken - FO102</t>
  </si>
  <si>
    <t>766999121 SPC</t>
  </si>
  <si>
    <t>D+M Okno - Specifikace ve výpisu oken - FO103</t>
  </si>
  <si>
    <t>766999122 SPC</t>
  </si>
  <si>
    <t>D+M Okno - Specifikace ve výpisu oken - FO104</t>
  </si>
  <si>
    <t>766999123 SPC</t>
  </si>
  <si>
    <t>D+M Okno - Specifikace ve výpisu oken - FO105</t>
  </si>
  <si>
    <t>766999124 SPC</t>
  </si>
  <si>
    <t>D+M Okno - Specifikace ve výpisu oken - FO106</t>
  </si>
  <si>
    <t>766999999 SPC</t>
  </si>
  <si>
    <t>Část:   D.1.1.c.05. VÝPIS ZÁMEČNICKÝCH VÝROBKŮ</t>
  </si>
  <si>
    <t>767999201 SPC</t>
  </si>
  <si>
    <t>D+M Vnitřní schodišťové zábradlí - madlo na straně zdi - Specifikace ve Výpisu zámečnických výrobků - Z1</t>
  </si>
  <si>
    <t>767999202 SPC</t>
  </si>
  <si>
    <t>D+M Vnitřní schodišťové zábradlí - zábradlí na straně schodišťového zrcadla - Specifikace ve Výpisu zámečnických výrobků - Z1</t>
  </si>
  <si>
    <t>767999203 SPC</t>
  </si>
  <si>
    <t>D+M Vnější terasové zábradlí - Specifikace ve Výpisu zámečnických výrobků - Z2</t>
  </si>
  <si>
    <t>767999204 SPC</t>
  </si>
  <si>
    <t>D+M Vnější terasové zábradlí - Specifikace ve Výpisu zámečnických výrobků - Z2.1</t>
  </si>
  <si>
    <t>767999205 SPC</t>
  </si>
  <si>
    <t>D+M Vnější schodišťové zábradlí - Specifikace ve Výpisu zámečnických výrobků - Z3</t>
  </si>
  <si>
    <t>767999206 SPC</t>
  </si>
  <si>
    <t>D+M Vnější zábradlí u hl. vstupu - Specifikace ve Výpisu zámečnických výrobků - Z3.1</t>
  </si>
  <si>
    <t>767999207 SPC</t>
  </si>
  <si>
    <t>D+M Vnější terasové zábradlí - Specifikace ve Výpisu zámečnických výrobků - Z4</t>
  </si>
  <si>
    <t>767999208 SPC</t>
  </si>
  <si>
    <t>D+M Vnější zábradlí lodžie - Specifikace ve Výpisu zámečnických výrobků - Z5</t>
  </si>
  <si>
    <t>767999209 SPC</t>
  </si>
  <si>
    <t>D+M Vnější balkónové zábradlí - Specifikace ve Výpisu zámečnických výrobků - Z6</t>
  </si>
  <si>
    <t>767999210 SPC</t>
  </si>
  <si>
    <t>D+M Systém proti pádu osob - Specifikace ve Výpisu zámečnických výrobků - Z7</t>
  </si>
  <si>
    <t>767999211 SPC</t>
  </si>
  <si>
    <t>D+M VZT zástěna - Specifikace ve Výpisu zámečnických výrobků - Z8</t>
  </si>
  <si>
    <t>" Nosná ocelová konstrukce + sendvičové panely, včetně kotvení, spojovacích prvků a veškerého příslušenství. "</t>
  </si>
  <si>
    <t>767999212 SPC</t>
  </si>
  <si>
    <t>D+M VZT zástěna - Specifikace ve Výpisu zámečnických výrobků - Z8.1</t>
  </si>
  <si>
    <t>767999214 SPC</t>
  </si>
  <si>
    <t>D+M Větrací mříž VZT - Specifikace ve Výpisu zámečnických výrobků - Z9.1</t>
  </si>
  <si>
    <t>767999215 SPC</t>
  </si>
  <si>
    <t>D+M Větrací mříž VZT - Specifikace ve Výpisu zámečnických výrobků - Z9.2</t>
  </si>
  <si>
    <t>767999216 SPC</t>
  </si>
  <si>
    <t>D+M Větrací mříž VZT - Specifikace ve Výpisu zámečnických výrobků - Z9.3</t>
  </si>
  <si>
    <t>767999217 SPC</t>
  </si>
  <si>
    <t>D+M Větrací mříž VZT - Specifikace ve Výpisu zámečnických výrobků - Z9.4</t>
  </si>
  <si>
    <t>767999218 SPC</t>
  </si>
  <si>
    <t>D+M Revizní poklop - Specifikace ve Výpisu zámečnických výrobků - Z10</t>
  </si>
  <si>
    <t>Část:   D.1.1.c.06. VÝPIS KLEMPÍŘSKÝCH VÝROBKŮ</t>
  </si>
  <si>
    <t>Konstrukce klempířské</t>
  </si>
  <si>
    <t>764999101 SPC</t>
  </si>
  <si>
    <t>D+M Oplechování atiky - atika střechy - Specifikace dle PD - K1 - 1</t>
  </si>
  <si>
    <t>" Oplechování atiky z TiZn plechu. "</t>
  </si>
  <si>
    <t>" š. oplechování = 1450mm, podkladní plech = 1060mm "</t>
  </si>
  <si>
    <t>" Střecha nad 4NP "</t>
  </si>
  <si>
    <t>764999102 SPC</t>
  </si>
  <si>
    <t>D+M Oplechování atiky - závětrná lišta - Specifikace dle PD - K1 - 2</t>
  </si>
  <si>
    <t>" Oplechování střechy z TiZn plechu. "</t>
  </si>
  <si>
    <t>" š. oplechování = 250mm "</t>
  </si>
  <si>
    <t>764999103 SPC</t>
  </si>
  <si>
    <t>D+M Oplechování atiky - atika terasy - Specifikace dle PD - K1 - 3</t>
  </si>
  <si>
    <t>" střecha nad 1NP "</t>
  </si>
  <si>
    <t>764999104 SPC</t>
  </si>
  <si>
    <t>D+M Ostatní oplechování - vnější zábradlí lodžie - Specifikace dle PD - K2 - 1</t>
  </si>
  <si>
    <t>" Oplechování balkónového zábradlí z TiZn plechu. "</t>
  </si>
  <si>
    <t>" š. oplechování = 840mm, podkladní plech = 730mm "</t>
  </si>
  <si>
    <t>" 2NP - 4NP "</t>
  </si>
  <si>
    <t>764999105 SPC</t>
  </si>
  <si>
    <t>D+M Ostatní oplechování - vnější zábradlí lodžie - Specifikace dle PD - K2 - 2</t>
  </si>
  <si>
    <t>" š. oplechování = 310mm, podkladní plech = 200mm "</t>
  </si>
  <si>
    <t>764</t>
  </si>
  <si>
    <t>764999999 SPC</t>
  </si>
  <si>
    <t>Stavební práce a dodávky spojené s provedením funkčního celku 764</t>
  </si>
  <si>
    <t>Část:   D.1.1.c.07 VÝPIS OSTATNÍCH VÝROBKŮ</t>
  </si>
  <si>
    <t>790999201 SPC</t>
  </si>
  <si>
    <t>D+M Vstupní čistící zóna venkovní - Specifikace dle PD - ČZ1 (TP D.1.4.9.c.03. - TL A.19.1.)</t>
  </si>
  <si>
    <t>790999202 SPC</t>
  </si>
  <si>
    <t>D+M Vstupní čistící zóna vnitřní - Specifikace dle PD - ČZ2 (TP D.1.4.9.c.03. - TL. A.19.2.)</t>
  </si>
  <si>
    <t>790999203 SPC</t>
  </si>
  <si>
    <t>D+M Přenosný hasící přístroj práškový - Specifikace dle PD - HP1</t>
  </si>
  <si>
    <t>790999204 SPC</t>
  </si>
  <si>
    <t>D+M Přenosný hasící přístroj sněhový - Specifikace dle PD - HP2</t>
  </si>
  <si>
    <t>790999206 SPC</t>
  </si>
  <si>
    <t>D+M Tabulka pro požární schémata - Specifikace dle PD - TP1</t>
  </si>
  <si>
    <t>790999207 SPC</t>
  </si>
  <si>
    <t>D+M Tabulka pro požární poplachovou směrnici - Specifikace dle PD - TP2</t>
  </si>
  <si>
    <t>790999208 SPC</t>
  </si>
  <si>
    <t>D+M Výlez na střechu - Specifikace dle PD - VS1</t>
  </si>
  <si>
    <t>790999209 SPC</t>
  </si>
  <si>
    <t>D+M Hliníkové madlo - Specifikace dle PD - HM1 (TP D.1.4.9.c.03. - TL A.)</t>
  </si>
  <si>
    <t>790999210 SPC</t>
  </si>
  <si>
    <t>D+M Rohovník - Specifikace dle PD - R1 (TP D.1.4.9.c.03. - TL A.)</t>
  </si>
  <si>
    <t>790999211 SPC</t>
  </si>
  <si>
    <t>D+M Ochranný panel - Specifikace dle PD - OP1</t>
  </si>
  <si>
    <t>Stavební práce a dodávky spojené s provedením funkčního celku 790</t>
  </si>
  <si>
    <t>Stavba:   PŘÍSTAVBA DOMOVA PRO SENIORY</t>
  </si>
  <si>
    <t>Část:   D.1.3.2. EPS, ERO</t>
  </si>
  <si>
    <t>P.Č</t>
  </si>
  <si>
    <t>Elektromontážní práce - EPS</t>
  </si>
  <si>
    <t>741999221 SPC</t>
  </si>
  <si>
    <t>D+M Ústředna EPS - Specifikace dle PD</t>
  </si>
  <si>
    <t>" 4× kruhová linka, Aku, napájecí zdroj, komunikační modul, vstupní a výstupní modul, atd. "</t>
  </si>
  <si>
    <t>741999222 SPC</t>
  </si>
  <si>
    <t>D+M Zařízení dálkového přenosu - Specifikace dle PD</t>
  </si>
  <si>
    <t>" Včetně antény, zapojení a zprovoznění a projektu. "</t>
  </si>
  <si>
    <t>741999223 SPC</t>
  </si>
  <si>
    <t>D+M Požární hlásič - čidlo - Specifikace dle PD</t>
  </si>
  <si>
    <t>" Požární hlásič včetně zapojení, patice ext. signalizace a zprovoznění. "</t>
  </si>
  <si>
    <t>741999224 SPC</t>
  </si>
  <si>
    <t>D+M Tlačítkový hlásič - Specifikace dle PD</t>
  </si>
  <si>
    <t>" Včetně montáže, zapojení  a vyzkoušení. "</t>
  </si>
  <si>
    <t>741999225 SPC</t>
  </si>
  <si>
    <t>D+M Externí signalizace k hlásiči - Specifikace dle PD</t>
  </si>
  <si>
    <t>741999226 SPC</t>
  </si>
  <si>
    <t>D+M Vstupně výstupní modul 4×výstup - Specifikace dle PD</t>
  </si>
  <si>
    <t>" Hlídaný releový výstup. včetně boxu, zapojení, zprovoznění. "</t>
  </si>
  <si>
    <t>741999227 SPC</t>
  </si>
  <si>
    <t>D+M Vstupně výstupní modul 6×výstup - Specifikace dle PD</t>
  </si>
  <si>
    <t>741999228 SPC</t>
  </si>
  <si>
    <t>D+M Vstupně výstupní modul 10×výstup - Specifikace dle PD</t>
  </si>
  <si>
    <t>741999229 SPC</t>
  </si>
  <si>
    <t>D+M Vstupně výstupní modul 12×výstup - Specifikace dle PD</t>
  </si>
  <si>
    <t>741999230 SPC</t>
  </si>
  <si>
    <t>D+M OPPO obslužné pole požární ochrany - Specifikace dle PD</t>
  </si>
  <si>
    <t>" Včetně instalace, zapojení, zprovoznění , odzkoušení. "</t>
  </si>
  <si>
    <t>741999231 SPC</t>
  </si>
  <si>
    <t>D+M KTPO klíčový trezorpožární ochrany - Specifikace dle PD</t>
  </si>
  <si>
    <t>" Včetně zámku, instalace, zapojení, zprovoznění. "</t>
  </si>
  <si>
    <t>741999232 SPC</t>
  </si>
  <si>
    <t>D+M Kabel JY(St)Y2x2x0,8 - Specifikace dle PD</t>
  </si>
  <si>
    <t>" Včetně montáže uložení vysekání. "</t>
  </si>
  <si>
    <t>741999233 SPC</t>
  </si>
  <si>
    <t>D+M Kabel JE-H(St)H2x2x0,8 - Specifikace dle PD</t>
  </si>
  <si>
    <t>741999234 SPC</t>
  </si>
  <si>
    <t>D+M Kabel CHKE-V 3x1,5 - Specifikace dle PD</t>
  </si>
  <si>
    <t>741999235 SPC</t>
  </si>
  <si>
    <t>D+M Žlab OCEP 50x60 s funkční integritou při požáru - Specifikace dle PD</t>
  </si>
  <si>
    <t>" Včetně montáže nad podhled, spojovacího materiálu, příslušenství. "</t>
  </si>
  <si>
    <t>,</t>
  </si>
  <si>
    <t>741999236 SPC</t>
  </si>
  <si>
    <t>D+M Příchytky s funkční integritou při požáru - Specifikace dle PD</t>
  </si>
  <si>
    <t>" Včetně montáže a uložení. "</t>
  </si>
  <si>
    <t>D+M Stavební práce a dodávky spojené s provedením funkčního celku 741</t>
  </si>
  <si>
    <t xml:space="preserve">Elektromontážní práce  - ERO </t>
  </si>
  <si>
    <t>741999501 SPC</t>
  </si>
  <si>
    <t>D+M Zesilovač 2×500W - Specifikace dle PD</t>
  </si>
  <si>
    <t>" Včetně instalace zapojení. "</t>
  </si>
  <si>
    <t>741999502 SPC</t>
  </si>
  <si>
    <t>D+M Kontrolér - Specifikace dle PD</t>
  </si>
  <si>
    <t>741999503 SPC</t>
  </si>
  <si>
    <t>D+M Stanice hlasatele - Specifikace dle PD</t>
  </si>
  <si>
    <t>" Včetně ovládacého tlačítka. "</t>
  </si>
  <si>
    <t>741999504 SPC</t>
  </si>
  <si>
    <t>741999505 SPC</t>
  </si>
  <si>
    <t>D+M Nabíječ baterií ČSN - EN 54-4 - Specifikace dle PD</t>
  </si>
  <si>
    <t>741999506 SPC</t>
  </si>
  <si>
    <t>D+M Aku 12 V/ 100Ah - Specifikace dle PD</t>
  </si>
  <si>
    <t>741999507 SPC</t>
  </si>
  <si>
    <t>D+M Rack  32 U 800/800 - Specifikace dle PD</t>
  </si>
  <si>
    <t>" Racková skříň, včetně ventilační jednotky, připojovacích liš. "</t>
  </si>
  <si>
    <t>741999508 SPC</t>
  </si>
  <si>
    <t>D+M Reproduktor podhledový - Specifikace dle PD</t>
  </si>
  <si>
    <t>741999509 SPC</t>
  </si>
  <si>
    <t>D+M Reproduktor nástěnný - Specifikace dle PD</t>
  </si>
  <si>
    <t>741999510 SPC</t>
  </si>
  <si>
    <t>D+M Kabel CHKE-V 3×2,5 - Specifikace dle PD</t>
  </si>
  <si>
    <t>741999511 SPC</t>
  </si>
  <si>
    <t>741999512 SPC</t>
  </si>
  <si>
    <t>741999513 SPC</t>
  </si>
  <si>
    <t>D+M Záložní zdroj UPS 10kVA - Specifikace dle PD</t>
  </si>
  <si>
    <t>Stavební práce a dodávky spojené s provedením funkčního celku 741</t>
  </si>
  <si>
    <t>Část:   D.1.4.1. ZTI</t>
  </si>
  <si>
    <t xml:space="preserve">Množství </t>
  </si>
  <si>
    <t>Hloubení rýh š do 2000 mm v hornině tř. 3 objemu do 100 m3, s naložením výkopku</t>
  </si>
  <si>
    <t>" Hloubení rýh pro svodné dešťové potrubí "</t>
  </si>
  <si>
    <t>" Hloubení rýh pro svodné splaškové potrubí "</t>
  </si>
  <si>
    <t>Příplatek za lepivost k hloubení rýh š do 2000 mm v hornině tř. 3</t>
  </si>
  <si>
    <t>" Lepivost 50% "</t>
  </si>
  <si>
    <t>Zřízení příložného pažení a rozepření stěn rýh hl do 2 m</t>
  </si>
  <si>
    <t>" Pažení rýhy pro šachty, 50% "</t>
  </si>
  <si>
    <t>Odstranění příložného pažení a rozepření stěn rýh hl do 2 m</t>
  </si>
  <si>
    <t>Svislé přemístění výkopku z horniny tř. 1 až 4 hl výkopu do 4 m</t>
  </si>
  <si>
    <t>" Přemístění z rýhy pro svodné potrubí splaškové kanalizace "</t>
  </si>
  <si>
    <t>" Přemístění z rýhy pro svodné potrubí dešťové kanalizace "</t>
  </si>
  <si>
    <t>" Zásyp potrubí štěrkem "</t>
  </si>
  <si>
    <t>174999001 SPC</t>
  </si>
  <si>
    <t>D+M Štěrkodrť, frakce 16/32 - materiál</t>
  </si>
  <si>
    <t>Obsyp potrubí bez prohození sypaniny z hornin tř. 1 až 4 s uloženým do 3 m od kraje výkopu</t>
  </si>
  <si>
    <t>" Obsyp svodného potrubí kanalizace štěrkopískem, výška obsypu 400mm "</t>
  </si>
  <si>
    <t>175999002 SPC</t>
  </si>
  <si>
    <t>D+M Štěrkodrť, frakce 8/16 - materiál</t>
  </si>
  <si>
    <t>" Obsyp potrubí svodného potrubí, výška obsypu 400mm "</t>
  </si>
  <si>
    <t>Lože pod potrubí otevřený výkop z kameniva drobného  těženého</t>
  </si>
  <si>
    <t xml:space="preserve">" Lože z písku pod potrubí kanalizace, tl.100mm " </t>
  </si>
  <si>
    <t>949</t>
  </si>
  <si>
    <t>978999101 SPC</t>
  </si>
  <si>
    <t>" Odvoz nepotřebné zeminy "</t>
  </si>
  <si>
    <t>Zdravotechnika - vnitřní kanalizace</t>
  </si>
  <si>
    <t>721999101 SPC</t>
  </si>
  <si>
    <t>D+M Potrubí kanalizační dešťové systém KG200 - Specifikace dle PD</t>
  </si>
  <si>
    <t>" Potrubí KG PP, hrdlové. "</t>
  </si>
  <si>
    <t>" V ceně veškeré příslušenství, tvarovky,kotvící prvky a spojovací materiál, výměra včetně ztratného "</t>
  </si>
  <si>
    <t>721999102 SPC</t>
  </si>
  <si>
    <t>D+M Potrubí kanalizační dešťové systém HT70 - Specifikace dle PD</t>
  </si>
  <si>
    <t>" Potrubí HT PP, hrdlové. "</t>
  </si>
  <si>
    <t>721999103 SPC</t>
  </si>
  <si>
    <t>D+M Potrubí kanalizační dešťové systém HT110 - Specifikace dle PD</t>
  </si>
  <si>
    <t>721999104 SPC</t>
  </si>
  <si>
    <t>D+M Potrubí kanalizační dešťové systém HT125 - Specifikace dle PD</t>
  </si>
  <si>
    <t>721999105 SPC</t>
  </si>
  <si>
    <t>D+M Potrubí kanalizační splaškové systém KG200 - Specifikace dle PD</t>
  </si>
  <si>
    <t>721999106 SPC</t>
  </si>
  <si>
    <t>D+M Potrubí kanalizační splaškové systém HT40 - Specifikace dle PD</t>
  </si>
  <si>
    <t>721999107 SPC</t>
  </si>
  <si>
    <t>D+M Potrubí kanalizační splaškové systém HT50 - Specifikace dle PD</t>
  </si>
  <si>
    <t>721999108 SPC</t>
  </si>
  <si>
    <t>D+M Potrubí kanalizační splaškové systém HT70 - Specifikace dle PD</t>
  </si>
  <si>
    <t>721999109 SPC</t>
  </si>
  <si>
    <t>D+M Potrubí kanalizační splaškové systém HT110 - Specifikace dle PD</t>
  </si>
  <si>
    <t>721999110 SPC</t>
  </si>
  <si>
    <t>D+M Potrubí kanalizační splaškové systém HT125 - Specifikace dle PD</t>
  </si>
  <si>
    <t>721999111 SPC</t>
  </si>
  <si>
    <t>D+M Potrubí kanalizační splaškové systém HT160 - Specifikace dle PD</t>
  </si>
  <si>
    <t>721</t>
  </si>
  <si>
    <t>Hlavice ventilační polypropylen PP DN 110</t>
  </si>
  <si>
    <t>721999112 SPC</t>
  </si>
  <si>
    <t>Přivzdušňovací ventil vnitřní odpadních potrubí do DN 40, včetně mřížky - Specifikace dle PD</t>
  </si>
  <si>
    <t>721999113 SPC</t>
  </si>
  <si>
    <t>Přivzdušňovací ventil vnitřní odpadních potrubí do DN 50, včetně mřížky - Specifikace dle PD</t>
  </si>
  <si>
    <t>721999114 SPC</t>
  </si>
  <si>
    <t>Přivzdušňovací ventil vnitřní odpadních potrubí do DN 70, včetně mřížky - Specifikace dle PD</t>
  </si>
  <si>
    <t>721999115 SPC</t>
  </si>
  <si>
    <t>Přivzdušňovací ventil vnitřní odpadních potrubí do DN 110, včetně mřížky - Specifikace dle PD</t>
  </si>
  <si>
    <t>721999116 SPC</t>
  </si>
  <si>
    <t>D+M Čistící tvarovka - Specifikace dle PD</t>
  </si>
  <si>
    <t>721999119 SPC</t>
  </si>
  <si>
    <t>" Včetně technické prohlídky a utěsnění zkoušeného úseku "</t>
  </si>
  <si>
    <t>271</t>
  </si>
  <si>
    <t>721999120 SPC</t>
  </si>
  <si>
    <t>D+M Prostup potrubí budovou - Specifikace dle PD</t>
  </si>
  <si>
    <t xml:space="preserve">" V ceně chránička, systémové průchodky dle zvyklostí dodavatele stavby, vytvoření prostupu, zapravení prostupu a vodotěsné napojení na svislou hydroizolaci " </t>
  </si>
  <si>
    <t>721999121 SPC</t>
  </si>
  <si>
    <t>D+M Požární ucpávky, uzávěry, manžety - Specifikace dle PBŘ</t>
  </si>
  <si>
    <t>721999122 SPC</t>
  </si>
  <si>
    <t>Stavební práce a dodávky spojené s provedením funkčního celku 721</t>
  </si>
  <si>
    <t xml:space="preserve">" Zednická výpomoc, doplňkové práce, kompletace, zřízení a zapravení prostupů,vysekání a zapravení drážek, překlady nad prostupy apod." </t>
  </si>
  <si>
    <t>Zdravotně technické instalace budov - Vnitřní vodovod</t>
  </si>
  <si>
    <t>722999101 SPC</t>
  </si>
  <si>
    <t>D+M Potrubí vodovodní plastové Systém PP-RCT PN20, D 16x2,7 mm + TI tl.9mm - Specifikace dle PD</t>
  </si>
  <si>
    <t>" Vrstvené potrubí vodovodní plastové s hliníkovou vložkou + Izolace návlekovou izolační hadicí z pěnového polyetylenu tl. 9 mm v celé délce potrubí včetně kolen a odboček  "</t>
  </si>
  <si>
    <t>722999102 SPC</t>
  </si>
  <si>
    <t>D+M Potrubí vodovodní plastové Systém PP-RCT PN20, D 16x2,7 mm + TI tl.40mm - Specifikace dle PD</t>
  </si>
  <si>
    <t>" Vrstvené potrubí vodovodní plastové s hliníkovou vložkou + Izolace z minerální vlny tl. 40 mm v celé délce potrubí včetně kolen a odboček  "</t>
  </si>
  <si>
    <t>722999103 SPC</t>
  </si>
  <si>
    <t>D+M Potrubí vodovodní plastové Systém PP-RCT PN20, D 20x3,4 mm + TI tl.9mm - Specifikace dle PD</t>
  </si>
  <si>
    <t>722999104 SPC</t>
  </si>
  <si>
    <t>D+M Potrubí vodovodní plastové Systém PP-RCT PN20, D 20x3,4 mm + TI tl.40mm - Specifikace dle PD</t>
  </si>
  <si>
    <t>722999105 SPC</t>
  </si>
  <si>
    <t>D+M Potrubí vodovodní plastové Systém PP-RCT PN20, D 25x4,2 mm + TI tl.9mm - Specifikace dle PD</t>
  </si>
  <si>
    <t>722999106 SPC</t>
  </si>
  <si>
    <t>D+M Potrubí vodovodní plastové Systém PP-RCT PN20, D 25x4,2 mm + TI tl.40mm - Specifikace dle PD</t>
  </si>
  <si>
    <t>722999107 SPC</t>
  </si>
  <si>
    <t>D+M Potrubí vodovodní plastové Systém PP-RCT PN20, D 32x5,4 mm + TI tl.9mm - Specifikace dle PD</t>
  </si>
  <si>
    <t>722999108 SPC</t>
  </si>
  <si>
    <t>D+M Potrubí vodovodní plastové Systém PP-RCT PN20, D 32x5,4 mm + TI tl.40mm - Specifikace dle PD</t>
  </si>
  <si>
    <t>722999109 SPC</t>
  </si>
  <si>
    <t>D+M Potrubí vodovodní plastové Systém PP-RCT PN20, D 40x6,7 mm + TI tl.9mm - Specifikace dle PD</t>
  </si>
  <si>
    <t>722999110 SPC</t>
  </si>
  <si>
    <t>D+M Potrubí vodovodní plastové Systém PP-RCT PN20, D 40x6,7 mm + TI tl.40mm - Specifikace dle PD</t>
  </si>
  <si>
    <t>722999111 SPC</t>
  </si>
  <si>
    <t>D+M Potrubí vodovodní plastové Systém PP-RCT PN20, D 50x8,4 mm + TI tl.9mm - Specifikace dle PD</t>
  </si>
  <si>
    <t>722999112 SPC</t>
  </si>
  <si>
    <t>D+M Potrubí vodovodní plastové Systém PP-RCT PN20, D 50x8,4 mm + TI tl.40mm - Specifikace dle PD</t>
  </si>
  <si>
    <t>722999113 SPC</t>
  </si>
  <si>
    <t>D+M Potrubí vodovodní plastové Systém PP-RCT PN20, D 63x10,5 mm + TI tl.9mm - Specifikace dle PD</t>
  </si>
  <si>
    <t>722999114 SPC</t>
  </si>
  <si>
    <t>D+M Potrubí vodovodní plastové Systém PP-RCT PN20, D 63x10,5 mm + TI tl.40mm - Specifikace dle PD</t>
  </si>
  <si>
    <t>722999115 SPC</t>
  </si>
  <si>
    <t>D+M Potrubí vodovodní plastové Systém PP-RCT PN20, DN 100mm - venkovní odvodnění žlabu - Specifikace dle PD</t>
  </si>
  <si>
    <t>" Odvodnění betonového exteriérového žlabu "</t>
  </si>
  <si>
    <t>" Vrstvené potrubí vodovodní plastové s hliníkovou vložkou + systémové těsnění při prostupu ŽB stěnou - bentonitové pásky   "</t>
  </si>
  <si>
    <t>722999116 SPC</t>
  </si>
  <si>
    <t>D+M Potrubí vodovodní ocelové nerez D 39,7x3,25 mm + TI tl.9mm - Specifikace dle PD</t>
  </si>
  <si>
    <t>" Potrubí z lisované nerezové oceli + Izolace návlekovou izolační hadicí z pěnového polyetylenu tl. 9 mm v celé délce potrubí včetně kolen a odboček. "</t>
  </si>
  <si>
    <t>722999117 SPC</t>
  </si>
  <si>
    <t>D+M Potrubí vodovodní ocelové nerez D 42,4x3,25 mm + TI tl.9mm - Specifikace dle PD</t>
  </si>
  <si>
    <t>722999118 SPC</t>
  </si>
  <si>
    <t>D+M Potrubí vodovodní ocelové nerez D 60,3x3,65 mm + TI tl.9mm - Specifikace dle PD</t>
  </si>
  <si>
    <t>722290230 RTO</t>
  </si>
  <si>
    <t>Proplach a dezinfekce vodovodního potrubí celého rozvodu vč přípravy</t>
  </si>
  <si>
    <t>Proplach a dezinfekce vodovodního potrubí do DN 80</t>
  </si>
  <si>
    <t>722999201 SPC</t>
  </si>
  <si>
    <t>D+M Ruční vyvažovací ventil DN15 - Specifikace dle PD</t>
  </si>
  <si>
    <t>722999202 SPC</t>
  </si>
  <si>
    <t>D+M Ruční vyvažovací ventil DN25 - Specifikace dle PD</t>
  </si>
  <si>
    <t>722999203 SPC</t>
  </si>
  <si>
    <r>
      <t>D+M Ruční vyvažovací ventil DN32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</si>
  <si>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722999204 SPC</t>
  </si>
  <si>
    <r>
      <t>D+M Kulový kohout s vypouštěním do DN50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</si>
  <si>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722999205 SPC</t>
  </si>
  <si>
    <t>D+M Kulový kohout do DN65 - Specifikace dle PD</t>
  </si>
  <si>
    <t>7222621513 RTO</t>
  </si>
  <si>
    <r>
      <t>D+M Podružný vodoměr do DN 40 včetně uzavíracího ventilu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</si>
  <si>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</t>
  </si>
  <si>
    <t>722999206 SPC</t>
  </si>
  <si>
    <t>D+M Revizní dvířka - Specifikace dle PD</t>
  </si>
  <si>
    <t>722999207 SPC</t>
  </si>
  <si>
    <t>Stavební práce a dodávky spojené s provedením funkčního celku 722</t>
  </si>
  <si>
    <t>725</t>
  </si>
  <si>
    <t>Zdravotně technické instalace - zařizovací předměty</t>
  </si>
  <si>
    <t>" Cena zahrnuje náklady na osazovaný předmět, včetně jeho osazení, upevnění a napojení, přípojné potrubí (vodovodní i kanalizační), včetně tvarovek, armatur, montážní materiál a zednické výpomoci. "</t>
  </si>
  <si>
    <t>725999106 SPC</t>
  </si>
  <si>
    <t>D+M Drtič odpadu - Specifikace dle PD - (TP D.1.4.1.c. - TL DO)</t>
  </si>
  <si>
    <t>725999107 SPC</t>
  </si>
  <si>
    <t>D+M Umyvadlo závěsné keramické - Specifikace dle PD - U1 (TP D.1.4.1.c. - TL U1)</t>
  </si>
  <si>
    <t>725999108 SPC</t>
  </si>
  <si>
    <t>D+M Umyvadlo zápustné keramické - Specifikace dle PD - (TP D.1.4.1.c. - TL U2)</t>
  </si>
  <si>
    <t>725999109 SPC</t>
  </si>
  <si>
    <t>D+M Umyvadlo zdravotní keramické - Specifikace dle PD - (TP D.1.4.1.c. - TL UZ1)</t>
  </si>
  <si>
    <t>725999110 SPC</t>
  </si>
  <si>
    <t>D+M Umyvadlo zdravotní z umělého mramoru - Specifikace dle PD - (TP D.1.4.1.c. - TL UZ2)</t>
  </si>
  <si>
    <t>725999111 SPC</t>
  </si>
  <si>
    <t>D+M Umývátko závěsné - Specifikace dle PD - (TP D.1.4.1.c. - TL UM)</t>
  </si>
  <si>
    <t>725999124 SPC</t>
  </si>
  <si>
    <t>D+M Umyvadlo dětské závěsné - Specifikace dle PD - (TP D.1.4.1.c. - TL UD)</t>
  </si>
  <si>
    <t>725999112 SPC</t>
  </si>
  <si>
    <t>D+M Závěsný klozet - keramický - Specifikace dle PD - (TP D.1.4.1.c. - TL K)</t>
  </si>
  <si>
    <t>" Součástí podomítkový modul nosný s nádržkou, integrovaný rohový ventil, úsporné splachování. Včetně sedátka s poklopem. Úsporné splachování s ovládacím tlačítkem."</t>
  </si>
  <si>
    <t>D+M Klozet dětský - keramický - Specifikace dle PD - (TP D.1.4.1.c. - TL KD)</t>
  </si>
  <si>
    <t>725999113 SPC</t>
  </si>
  <si>
    <t>D+M Závěsný klozet určený pro vozíčkáře - keramické - Specifikace dle PD  - (TP D.1.4.1.c. - TL KZ)</t>
  </si>
  <si>
    <t>" Součástí speciální držáky madel, dále speciální podomítkový modul nosný s nádržkou s integrovaným rohovým ventilem. Včetně sedátka bez poklopu. Hluboké splachování s ovládacím tlačítkem pro instalační modul. "</t>
  </si>
  <si>
    <t>725999114 SPC</t>
  </si>
  <si>
    <t>D+M Pisoár závěsný - keramický - Specifikace dle PD - (TP D.1.4.1.c. - TL P)</t>
  </si>
  <si>
    <t>" Součástí infračervený senzor 24V, podomítkový modul, integrovaný rohový ventil, automatický splachovač radarový, integrovaný napájecí zdroj a příslušenství dle PD  "</t>
  </si>
  <si>
    <t>725999115 SPC</t>
  </si>
  <si>
    <t>D+M Závěsná výlevka - keramická - Specifikace dle PD - (TP D.1.4.1.c. - TL VY)</t>
  </si>
  <si>
    <t>" Včetně odnímatelné plastové mříže, integrovaného rohového ventilu, nástěnné pákové směšovací baterie s prodlouženým raménkem a podomítkového modulu pro závěsné výlevky s nádržkou se samonosným ocelovým rámem s ukotvením na zem a do zadní stěny, splachovací ventil je univerzální, umožňuje následnou výměnu tlačítka, úsporné splachování. "</t>
  </si>
  <si>
    <t>725999116 SPC</t>
  </si>
  <si>
    <t>D+M Sprchový kout - Specifikace dle PD  - SK1</t>
  </si>
  <si>
    <t>" Provedení pro uložení na podlahu. "</t>
  </si>
  <si>
    <t>725999117 SPC</t>
  </si>
  <si>
    <t>D+M Sprchový kout - Specifikace dle PD  - SK2</t>
  </si>
  <si>
    <t>D+M Sprchový kout - Specifikace dle PD  - SK3</t>
  </si>
  <si>
    <t>D+M Sprchový kout - Specifikace dle PD  - SK4</t>
  </si>
  <si>
    <t>725999118 SPC</t>
  </si>
  <si>
    <t>D+M Vana mobilní ošetřovatelská - Specifikace dle PD - (TP D.1.4.1.c. - TL VM)</t>
  </si>
  <si>
    <t>725999119 SPC</t>
  </si>
  <si>
    <t>D+M Hydrantový systém - Specifikace dle PD - (TP D.1.4.1.c. - TL HS)</t>
  </si>
  <si>
    <t>725999120 SPC</t>
  </si>
  <si>
    <t>D+M Podlahová vpusť - Specifikace dle PD (TP D.1.4.1.c. - TL VP)</t>
  </si>
  <si>
    <t>" Se svislým odtokem, s továrně připojeným živičným izolačním pásem, suchá zápachová uzávěrka, sifonovou vložkou, mřížkou z nerezové oceli a sítkem na nečistoty. Stavební kryt v balení. "</t>
  </si>
  <si>
    <t>725999121 SPC</t>
  </si>
  <si>
    <t>D+M Dešťová vpusť - Specifikace dle PD (TP D.1.4.1.c. - TL VD1)</t>
  </si>
  <si>
    <t>" Svislý vtok s integrovanou izolační manžetou, ochranným košem + nerez mřížka. "</t>
  </si>
  <si>
    <t>D+M Dešťová vpusť - Specifikace dle PD (TP D.1.4.1.c. - TL VD2)</t>
  </si>
  <si>
    <t>D+M Dešťová vpusť - Specifikace dle PD (TP D.1.4.1.c. - TL VD3)</t>
  </si>
  <si>
    <t>D+M Dešťová vpusť - Specifikace dle PD (TP D.1.4.1.c. - TL VD4)</t>
  </si>
  <si>
    <t>725999122 SPC</t>
  </si>
  <si>
    <t>D+M Lapač střešních naplavenin - Specifikace dle PD (TP D.1.4.1.c. - TL LSS)</t>
  </si>
  <si>
    <t>725999123 SPC</t>
  </si>
  <si>
    <t>D+M Kondenzační podomítkový sifon + čerpadlo - Specifikace dle PD</t>
  </si>
  <si>
    <t>D+M Bezpečnostní štítky pro označení zařízení ZTI  - Specifikace dle PD</t>
  </si>
  <si>
    <t>Stavební práce a dodávky spojené s provedením funkčního celku 725</t>
  </si>
  <si>
    <t xml:space="preserve">" Zednická výpomoc, doplňkové práce, kompletace " </t>
  </si>
  <si>
    <t>Část:   D.1.4.3. VZDUCHOTECHNIKA</t>
  </si>
  <si>
    <t>Vzduchotechnika - Zařízení č. 1</t>
  </si>
  <si>
    <t>751999100 SPC</t>
  </si>
  <si>
    <t>D+M VZT jednotka - venkovní - Specifikace dle PD (TP 01-D.1.4.3.c. - TL C.1.)</t>
  </si>
  <si>
    <t>" Součástí: ohřívač vzduchu, rotační rekuperátor, filtry, uzavírací klapky, základový rám, obslužná plošina a veškeré příslušenství.  "</t>
  </si>
  <si>
    <t>" V ceně měření a regulace, prokabelování a čidla, elektrické ohřívání a větrání komory rozvaděče. "</t>
  </si>
  <si>
    <t>" Včetně směšovacího regulačního uzlu ohřívače. "</t>
  </si>
  <si>
    <t>" Výkon 3000 m3/h "</t>
  </si>
  <si>
    <t>751999101 SPC</t>
  </si>
  <si>
    <t>D+M Talířový ventil D 200 mm - přívod - Specifikace dle PD (TP 01-D.1.4.3.c. - TL C.9.)</t>
  </si>
  <si>
    <t>751999102 SPC</t>
  </si>
  <si>
    <t>D+M Talířový ventil D 125 mm - přívod - Specifikace dle PD (TP 01-D.1.4.3.c. - TL C.9.)</t>
  </si>
  <si>
    <t>751999103 SPC</t>
  </si>
  <si>
    <t>D+M Talířový ventil D 200 mm - odvod - Specifikace dle PD (TP 01-D.1.4.3.c. - TL C.9.)</t>
  </si>
  <si>
    <t>751999104 SPC</t>
  </si>
  <si>
    <t>D+M Talířový ventil D 125 mm - odvod - Specifikace dle PD (TP 01-D.1.4.3.c. - TL C.9.)</t>
  </si>
  <si>
    <t>751999105 SPC</t>
  </si>
  <si>
    <t>D+M Talířový ventil D 160 mm - odvod - Specifikace dle PD (TP 01-D.1.4.3.c. - TL C.9.)</t>
  </si>
  <si>
    <t>751999106 SPC</t>
  </si>
  <si>
    <t>D+M Zpětná klapka 250x250 mm - Specifikace dle PD</t>
  </si>
  <si>
    <t>751999107 SPC</t>
  </si>
  <si>
    <t>D+M Zpětná klapka 500x250 mm - Specifikace dle PD</t>
  </si>
  <si>
    <t>751999108 SPC</t>
  </si>
  <si>
    <t>D+M Zpětná klapka 200x200 mm - Specifikace dle PD</t>
  </si>
  <si>
    <t>751999109 SPC</t>
  </si>
  <si>
    <t>D+M Zpětná klapka 160x100 mm - Specifikace dle PD</t>
  </si>
  <si>
    <t>751999110 SPC</t>
  </si>
  <si>
    <t>D+M Zpětná klapka 160x160 mm - Specifikace dle PD</t>
  </si>
  <si>
    <t>751999111 SPC</t>
  </si>
  <si>
    <t>D+M Zpětná klapka 400x250 mm - Specifikace dle PD</t>
  </si>
  <si>
    <t>751999112 SPC</t>
  </si>
  <si>
    <t>D+M Zpětná klapka 250x200 mm - Specifikace dle PD</t>
  </si>
  <si>
    <t>751999113 SPC</t>
  </si>
  <si>
    <t>D+M Potrubí 4hranné 710x250mm + TI tl. 50mm, pozink - Specifikace dle PD</t>
  </si>
  <si>
    <t>" Včetně tepelné izolace z desek z kamenné vlny s polemem hliníkovou fólií se skleněnou mřížkou tl.50 mm "</t>
  </si>
  <si>
    <t>751999114 SPC</t>
  </si>
  <si>
    <t>D+M Potrubí 4hranné 250x250mm + TI tl. 50mm, pozink - Specifikace dle PD</t>
  </si>
  <si>
    <t>751999115 SPC</t>
  </si>
  <si>
    <t>D+M Potrubí 4hranné 200x200mm + TI tl. 50mm, pozink - Specifikace dle PD</t>
  </si>
  <si>
    <t>751999116 SPC</t>
  </si>
  <si>
    <t>D+M Potrubí 4hranné 160x100mm + TI tl. 50mm, pozink - Specifikace dle PD</t>
  </si>
  <si>
    <t>751999117 SPC</t>
  </si>
  <si>
    <t>D+M Potrubí 4hranné 160x160mm + TI tl. 50mm, pozink - Specifikace dle PD</t>
  </si>
  <si>
    <t>751999118 SPC</t>
  </si>
  <si>
    <t>D+M Potrubí 4hranné 500x250mm + TI tl. 50mm, pozink - Specifikace dle PD</t>
  </si>
  <si>
    <t>751999119 SPC</t>
  </si>
  <si>
    <t>D+M Potrubí 4hranné 400x250mm + TI tl. 50mm, pozink - Specifikace dle PD</t>
  </si>
  <si>
    <t>751999120 SPC</t>
  </si>
  <si>
    <t>D+M Potrubí 4hranné 315x250mm + TI tl. 50mm, pozink - Specifikace dle PD</t>
  </si>
  <si>
    <t>751999121 SPC</t>
  </si>
  <si>
    <t>D+M Potrubí 4hranné 250x160mm + TI tl. 50mm, pozink - Specifikace dle PD</t>
  </si>
  <si>
    <t>751999122 SPC</t>
  </si>
  <si>
    <t>D+M Potrubí 4hranné 250x200mm + TI tl. 50mm, pozink - Specifikace dle PD</t>
  </si>
  <si>
    <t>751999123 SPC</t>
  </si>
  <si>
    <t>D+M Potrubí 4hranné 400x200mm + TI tl. 50mm, pozink - Specifikace dle PD</t>
  </si>
  <si>
    <t>751999124 SPC</t>
  </si>
  <si>
    <t>D+M Potrubí 4hranné 400x160mm + TI tl. 50mm, pozink - Specifikace dle PD</t>
  </si>
  <si>
    <t>751999125 SPC</t>
  </si>
  <si>
    <t>D+M Potrubí 4hranné 400x100mm + TI tl. 50mm, pozink - Specifikace dle PD</t>
  </si>
  <si>
    <t>751999126 SPC</t>
  </si>
  <si>
    <t>D+M Potrubí 4hranné 355x200mm + TI tl. 50mm, pozink - Specifikace dle PD</t>
  </si>
  <si>
    <t>751999127 SPC</t>
  </si>
  <si>
    <t>D+M Potrubí 4hranné 180x180mm + TI tl. 50mm, pozink - Specifikace dle PD</t>
  </si>
  <si>
    <t>751999128 SPC</t>
  </si>
  <si>
    <t>D+M Potrubí 4hranné 400x400mm + TI tl. 100mm, pozink - Specifikace dle PD</t>
  </si>
  <si>
    <t>" Včetně tepelné izolace z desek z kamenné vlny s polemem hliníkovou fólií se skleněnou mřížkou tl.100 mm, oplechování "</t>
  </si>
  <si>
    <t>751999129 SPC</t>
  </si>
  <si>
    <t>D+M Potrubí 4hranné 600x600mm + TI tl. 100mm, pozink - Specifikace dle PD</t>
  </si>
  <si>
    <t>751999130 SPC</t>
  </si>
  <si>
    <t>D+M Potrubí 4hranné 450x300mm + TI tl. 100mm, pozink - Specifikace dle PD</t>
  </si>
  <si>
    <t>751999131 SPC</t>
  </si>
  <si>
    <t>D+M Potrubí kruhové D 200mm + TI tl. 50mm, pozink - Specifikace dle PD</t>
  </si>
  <si>
    <t>751999132 SPC</t>
  </si>
  <si>
    <t>D+M Potrubí kruhové D 160mm + TI tl. 50mm, pozink - Specifikace dle PD</t>
  </si>
  <si>
    <t>751999133 SPC</t>
  </si>
  <si>
    <t>D+M Potrubí 4hranné 400x400mm + PI tl. 50mm, pozink - Specifikace dle PD</t>
  </si>
  <si>
    <t>" Včetně požární izolace z desek z kamenné vlny s polemem hliníkovou fólií se skleněnou mřížkou tl.50 mm "</t>
  </si>
  <si>
    <t>751999134 SPC</t>
  </si>
  <si>
    <t>D+M Potrubí 4hranné 710x250mm + PI tl. 50mm, pozink - Specifikace dle PD</t>
  </si>
  <si>
    <t>751999135 SPC</t>
  </si>
  <si>
    <t>D+M Potrubí 4hranné 400x250mm + PI tl. 50mm, pozink - Specifikace dle PD</t>
  </si>
  <si>
    <t>751999136 SPC</t>
  </si>
  <si>
    <t>D+M Potrubí Flexi D 125mm - Specifikace dle PD</t>
  </si>
  <si>
    <t>751999137 SPC</t>
  </si>
  <si>
    <t>D+M Potrubí Flexi D 160mm - Specifikace dle PD</t>
  </si>
  <si>
    <t>751999138 SPC</t>
  </si>
  <si>
    <t>D+M Potrubí Flexi D 200mm - Specifikace dle PD</t>
  </si>
  <si>
    <t>751999139 SPC</t>
  </si>
  <si>
    <t>D+M Tlumič hluku do čtyřhranného potrubí  600x600mm - Specifikace dle PD</t>
  </si>
  <si>
    <t>" Útlum 20 dB. "</t>
  </si>
  <si>
    <t>751999140 SPC</t>
  </si>
  <si>
    <t>D+M Tlumič hluku do čtyřhranného potrubí  450x300mm - Specifikace dle PD</t>
  </si>
  <si>
    <t>751999141 SPC</t>
  </si>
  <si>
    <t>D+M Kryt na sání 700x700mmm - Specifikace dle PD</t>
  </si>
  <si>
    <t>751999142 SPC</t>
  </si>
  <si>
    <t>D+M Kryt na výtlak 450x300mm - Specifikace dle PD</t>
  </si>
  <si>
    <t>751999143 SPC</t>
  </si>
  <si>
    <t>Stavební práce a dodávky spojené s provedením funkčního celku 751 - Vzduchotechnika</t>
  </si>
  <si>
    <t xml:space="preserve">"Zednická výpomoc, doplňkové práce, kompletace, zřízení prostupů, zapravení prostupů, armatury a příslušenství apod." </t>
  </si>
  <si>
    <t>Vzduchotechnika - Zařízení č. 2</t>
  </si>
  <si>
    <t>751999200 SPC</t>
  </si>
  <si>
    <t>" Výkon 4300 m3/h "</t>
  </si>
  <si>
    <t>751999201 SPC</t>
  </si>
  <si>
    <t>D+M Výustka obdélníková pozink 825x280mm, dvouřadá - Specifikace dle PD (TP 01-D.1.4.3.c. - TL C.7.)</t>
  </si>
  <si>
    <t>" Určeno pro přívod, včetně napojení potrubí. "</t>
  </si>
  <si>
    <t>751999202 SPC</t>
  </si>
  <si>
    <t>D+M Výustka obdélníková pozink 625x200mm, dvouřadá - Specifikace dle PD (TP 01-D.1.4.3.c. - TL C.7.)</t>
  </si>
  <si>
    <t>751999203 SPC</t>
  </si>
  <si>
    <t>D+M Výustka obdélníková pozink 425x200mm, dvouřadá - Specifikace dle PD (TP 01-D.1.4.3.c. - TL C.7.)</t>
  </si>
  <si>
    <t>751999204 SPC</t>
  </si>
  <si>
    <t>D+M Výustka obdélníková pozink 425x200mm, jednořadá - Specifikace dle PD (TP 01-D.1.4.3.c. - TL C.6.)</t>
  </si>
  <si>
    <t>" Určeno pro odvod, včetně napojení potrubí. "</t>
  </si>
  <si>
    <t>751</t>
  </si>
  <si>
    <t>751999205 SPC</t>
  </si>
  <si>
    <t>D+M Výřivý anemostat s pevnými lamelami a s kruhovou čelní deskou - D 315mm - Specifikace dle PD (TP 01-D.1.4.3.c. - TL C.8.)</t>
  </si>
  <si>
    <t>" Připojení na spirálně vinuté kruhové potrubí, barva bílá RAL 9010 "</t>
  </si>
  <si>
    <t>751999206 SPC</t>
  </si>
  <si>
    <t>D+M Výřivý anemostat s pevnými lamelami a s kruhovou čelní deskou - D 400mm - Specifikace dle PD (TP 01-D.1.4.3.c. - TL C.8.)</t>
  </si>
  <si>
    <t>751999207 SPC</t>
  </si>
  <si>
    <t>751999208 SPC</t>
  </si>
  <si>
    <t>751999209 SPC</t>
  </si>
  <si>
    <t>751999210 SPC</t>
  </si>
  <si>
    <t>D+M Talířový ventil D 100 mm - odvod - Specifikace dle PD (TP 01-D.1.4.3.c. - TL C.9.)</t>
  </si>
  <si>
    <t>751999211 SPC</t>
  </si>
  <si>
    <t>D+M Požární klapka se servopohonem pro čtyřhranné potrubí, 630x400mm + PI tl. 50mm - Specifikace dle PD</t>
  </si>
  <si>
    <t>" V ceně ovládání od EPS napojeno na náhradní zdroj. "</t>
  </si>
  <si>
    <t>751999212 SPC</t>
  </si>
  <si>
    <t>D+M Potrubí Flexi D 100mm - Specifikace dle PD</t>
  </si>
  <si>
    <t>751999213 SPC</t>
  </si>
  <si>
    <t>751999214 SPC</t>
  </si>
  <si>
    <t>751999215 SPC</t>
  </si>
  <si>
    <t>751999216 SPC</t>
  </si>
  <si>
    <t>D+M Potrubí Flexi D 250mm - Specifikace dle PD</t>
  </si>
  <si>
    <t>751999217 SPC</t>
  </si>
  <si>
    <t>D+M Potrubí Flexi D 315mm - Specifikace dle PD</t>
  </si>
  <si>
    <t>751999218 SPC</t>
  </si>
  <si>
    <t>D+M Potrubí 4hranné 630x400mm + TI tl. 50mm, pozink - Specifikace dle PD</t>
  </si>
  <si>
    <t>751999219 SPC</t>
  </si>
  <si>
    <t>D+M Potrubí 4hranné 630x315mm + TI tl. 50mm, pozink - Specifikace dle PD</t>
  </si>
  <si>
    <t>751999220 SPC</t>
  </si>
  <si>
    <t>751999221 SPC</t>
  </si>
  <si>
    <t>D+M Potrubí 4hranné 450x250mm + TI tl. 50mm, pozink - Specifikace dle PD</t>
  </si>
  <si>
    <t>751999222 SPC</t>
  </si>
  <si>
    <t>751999223 SPC</t>
  </si>
  <si>
    <t>751999224 SPC</t>
  </si>
  <si>
    <t>D+M Potrubí 4hranné 250x80mm + TI tl. 50mm, pozink - Specifikace dle PD</t>
  </si>
  <si>
    <t>751999225 SPC</t>
  </si>
  <si>
    <t>D+M Potrubí 4hranné 125x125mm + TI tl. 50mm, pozink - Specifikace dle PD</t>
  </si>
  <si>
    <t>751999226 SPC</t>
  </si>
  <si>
    <t>751999227 SPC</t>
  </si>
  <si>
    <t>751999228 SPC</t>
  </si>
  <si>
    <t>751999229 SPC</t>
  </si>
  <si>
    <t>D+M Potrubí 4hranné 630x280mm + TI tl. 50mm, pozink - Specifikace dle PD</t>
  </si>
  <si>
    <t>751999230 SPC</t>
  </si>
  <si>
    <t>D+M Potrubí 4hranné 355x355mm + TI tl. 50mm, pozink - Specifikace dle PD</t>
  </si>
  <si>
    <t>751999231 SPC</t>
  </si>
  <si>
    <t>D+M Potrubí 4hranné 280x355mm + TI tl. 50mm, pozink - Specifikace dle PD</t>
  </si>
  <si>
    <t>751999232 SPC</t>
  </si>
  <si>
    <t>D+M Potrubí 4hranné 200x355mm + TI tl. 50mm, pozink - Specifikace dle PD</t>
  </si>
  <si>
    <t>751999233 SPC</t>
  </si>
  <si>
    <t>D+M Potrubí 4hranné 100x355mm + TI tl. 50mm, pozink - Specifikace dle PD</t>
  </si>
  <si>
    <t>751999234 SPC</t>
  </si>
  <si>
    <t>D+M Potrubí 4hranné 250x125mm + TI tl. 50mm, pozink - Specifikace dle PD</t>
  </si>
  <si>
    <t>751999235 SPC</t>
  </si>
  <si>
    <t>D+M Potrubí 4hranné 100x125mm + TI tl. 50mm, pozink - Specifikace dle PD</t>
  </si>
  <si>
    <t>751999236 SPC</t>
  </si>
  <si>
    <t>D+M Potrubí 4hranné 560x250mm + TI tl. 50mm, pozink - Specifikace dle PD</t>
  </si>
  <si>
    <t>751999237 SPC</t>
  </si>
  <si>
    <t>D+M Potrubí 4hranné 355x250mm + TI tl. 50mm, pozink - Specifikace dle PD</t>
  </si>
  <si>
    <t>751999238 SPC</t>
  </si>
  <si>
    <t>751999239 SPC</t>
  </si>
  <si>
    <t>D+M Potrubí 4hranné 630x400mm + TI tl. 100mm, pozink - Specifikace dle PD</t>
  </si>
  <si>
    <t>751999240 SPC</t>
  </si>
  <si>
    <t>D+M Potrubí kruhové D 315mm + TI tl. 50mm, pozink - Specifikace dle PD</t>
  </si>
  <si>
    <t>751999241 SPC</t>
  </si>
  <si>
    <t>D+M Potrubí kruhové D 250mm + TI tl. 50mm, pozink - Specifikace dle PD</t>
  </si>
  <si>
    <t>751999242 SPC</t>
  </si>
  <si>
    <t>751999243 SPC</t>
  </si>
  <si>
    <t>D+M Potrubí kruhové D 125mm + TI tl. 50mm, pozink - Specifikace dle PD</t>
  </si>
  <si>
    <t>751999244 SPC</t>
  </si>
  <si>
    <t>D+M Potrubí kruhové D 100mm + TI tl. 50mm, pozink - Specifikace dle PD</t>
  </si>
  <si>
    <t>751999245 SPC</t>
  </si>
  <si>
    <t>D+M Tlumič hluku do čtyřhranného potrubí  700x700mm - Specifikace dle PD</t>
  </si>
  <si>
    <t>751999246 SPC</t>
  </si>
  <si>
    <t>D+M Tlumič hluku do čtyřhranného potrubí  450x400mm - Specifikace dle PD</t>
  </si>
  <si>
    <t>751999247 SPC</t>
  </si>
  <si>
    <t>751999248 SPC</t>
  </si>
  <si>
    <t>D+M Kryt na výtlak 450x400mm - Specifikace dle PD</t>
  </si>
  <si>
    <t>Vzduchotechnika - Zařízení č. 3</t>
  </si>
  <si>
    <t>751999300 SPC</t>
  </si>
  <si>
    <t>" Výkon 4160 m3/h "</t>
  </si>
  <si>
    <t>751999301 SPC</t>
  </si>
  <si>
    <t>D+M Výustka obdélníková pozink 125x200mm, dvouřadá - Specifikace dle PD (TP 01-D.1.4.3.c. - TL C.7.)</t>
  </si>
  <si>
    <t>751999302 SPC</t>
  </si>
  <si>
    <t>751999303 SPC</t>
  </si>
  <si>
    <t>D+M Požární klapka se servopohonem pro čtyřhranné potrubí, 100x100mm + PI tl. 50mm - Specifikace dle PD</t>
  </si>
  <si>
    <t>751999304 SPC</t>
  </si>
  <si>
    <t>D+M Požární klapka se servopohonem pro čtyřhranné potrubí, 160x125mm + PI tl. 50mm - Specifikace dle PD</t>
  </si>
  <si>
    <t>751999305 SPC</t>
  </si>
  <si>
    <t>D+M Požární klapka se servopohonem pro čtyřhranné potrubí, 200x125mm + PI tl. 50mm - Specifikace dle PD</t>
  </si>
  <si>
    <t>751999306 SPC</t>
  </si>
  <si>
    <t>D+M Požární klapka se servopohonem pro čtyřhranné potrubí, 225x125mm + PI tl. 50mm - Specifikace dle PD</t>
  </si>
  <si>
    <t>751999307 SPC</t>
  </si>
  <si>
    <t>D+M Požární klapka se servopohonem pro čtyřhranné potrubí, 280x125mm + PI tl. 50mm - Specifikace dle PD</t>
  </si>
  <si>
    <t>751999308 SPC</t>
  </si>
  <si>
    <t>D+M Požární klapka se servopohonem pro čtyřhranné potrubí, 200x200mm + PI tl. 50mm - Specifikace dle PD</t>
  </si>
  <si>
    <t>751999309 SPC</t>
  </si>
  <si>
    <t>D+M Požární klapka se servopohonem pro čtyřhranné potrubí, 250x250mm + PI tl. 50mm - Specifikace dle PD</t>
  </si>
  <si>
    <t>751999310 SPC</t>
  </si>
  <si>
    <t>D+M Požární klapka se servopohonem pro čtyřhranné potrubí, 315x200mm + PI tl. 50mm - Specifikace dle PD</t>
  </si>
  <si>
    <t>751999311 SPC</t>
  </si>
  <si>
    <t>D+M Požární klapka se servopohonem pro kruhové potrubí, D 125mm + PI tl. 50mm - Specifikace dle PD</t>
  </si>
  <si>
    <t>751999312 SPC</t>
  </si>
  <si>
    <t>D+M Regulátor průtoku automatický - Specifikace dle PD (TP 01-D.1.4.3.c. - TL C.4.)</t>
  </si>
  <si>
    <t>" Se servopohonem, včetně prokabelování a regulace. "</t>
  </si>
  <si>
    <t>" Rozměr 100x100mm "</t>
  </si>
  <si>
    <t>751999313 SPC</t>
  </si>
  <si>
    <t>" Kruhový, D 125mm "</t>
  </si>
  <si>
    <t>751999314 SPC</t>
  </si>
  <si>
    <t>D+M Tlumič hluku do čtyřhranného potrubí  100x100mm, délka 500mm - Specifikace dle PD</t>
  </si>
  <si>
    <t>751999315 SPC</t>
  </si>
  <si>
    <t>D+M Potrubí 4hranné 280x125mm + TI tl. 50mm, pozink - Specifikace dle PD</t>
  </si>
  <si>
    <t>751999316 SPC</t>
  </si>
  <si>
    <t>D+M Potrubí 4hranné 225x125mm + TI tl. 50mm, pozink - Specifikace dle PD</t>
  </si>
  <si>
    <t>751999317 SPC</t>
  </si>
  <si>
    <t>D+M Potrubí 4hranné 200x125mm + TI tl. 50mm, pozink - Specifikace dle PD</t>
  </si>
  <si>
    <t>751999318 SPC</t>
  </si>
  <si>
    <t>D+M Potrubí 4hranné 160x125mm + TI tl. 50mm, pozink - Specifikace dle PD</t>
  </si>
  <si>
    <t>751999319 SPC</t>
  </si>
  <si>
    <t>D+M Potrubí 4hranné 100x100mm + TI tl. 50mm, pozink - Specifikace dle PD</t>
  </si>
  <si>
    <t>751999320 SPC</t>
  </si>
  <si>
    <t>751999321 SPC</t>
  </si>
  <si>
    <t>751999322 SPC</t>
  </si>
  <si>
    <t>751999323 SPC</t>
  </si>
  <si>
    <t>D+M Potrubí 4hranné 500x125mm + TI tl. 50mm, pozink - Specifikace dle PD</t>
  </si>
  <si>
    <t>751999324 SPC</t>
  </si>
  <si>
    <t>D+M Potrubí 4hranné 400x125mm + TI tl. 50mm, pozink - Specifikace dle PD</t>
  </si>
  <si>
    <t>751999325 SPC</t>
  </si>
  <si>
    <t>D+M Potrubí 4hranné 315x125mm + TI tl. 50mm, pozink - Specifikace dle PD</t>
  </si>
  <si>
    <t>751999326 SPC</t>
  </si>
  <si>
    <t>751999327 SPC</t>
  </si>
  <si>
    <t>751999328 SPC</t>
  </si>
  <si>
    <t>D+M Potrubí 4hranné 315x200mm + TI tl. 50mm, pozink - Specifikace dle PD</t>
  </si>
  <si>
    <t>751999329 SPC</t>
  </si>
  <si>
    <t>D+M Potrubí 4hranné 355x125mm + TI tl. 50mm, pozink - Specifikace dle PD</t>
  </si>
  <si>
    <t>751999330 SPC</t>
  </si>
  <si>
    <t>751999331 SPC</t>
  </si>
  <si>
    <t>751999332 SPC</t>
  </si>
  <si>
    <t>D+M Potrubí 4hranné 400x200mm + TI tl. 100mm, pozink - Specifikace dle PD</t>
  </si>
  <si>
    <t>751999333 SPC</t>
  </si>
  <si>
    <t>D+M Potrubí 4hranné 500x400mm + TI tl. 100mm, pozink - Specifikace dle PD</t>
  </si>
  <si>
    <t>751999334 SPC</t>
  </si>
  <si>
    <t>D+M Potrubí 4hranné 700x700mm + TI tl. 100mm, pozink - Specifikace dle PD</t>
  </si>
  <si>
    <t>751999335 SPC</t>
  </si>
  <si>
    <t>751999336 SPC</t>
  </si>
  <si>
    <t>D+M Potrubí 4hranné 500x450mm + TI tl. 100mm, pozink - Specifikace dle PD</t>
  </si>
  <si>
    <t>751999337 SPC</t>
  </si>
  <si>
    <t>D+M Potrubí 4hranné 325x125mm + TI tl. 100mm, pozink - Specifikace dle PD</t>
  </si>
  <si>
    <t>751999338 SPC</t>
  </si>
  <si>
    <t>D+M Potrubí 4hranné 315x400mm + TI tl. 100mm, pozink - Specifikace dle PD</t>
  </si>
  <si>
    <t>751999339 SPC</t>
  </si>
  <si>
    <t>D+M Potrubí 4hranné 315x200mm + TI tl. 100mm, pozink - Specifikace dle PD</t>
  </si>
  <si>
    <t>751999340 SPC</t>
  </si>
  <si>
    <t>D+M Potrubí 4hranné 400x250mm + TI tl. 100mm, pozink - Specifikace dle PD</t>
  </si>
  <si>
    <t>751999341 SPC</t>
  </si>
  <si>
    <t>D+M Potrubí 4hranné 200x200mm + TI tl. 100mm, pozink - Specifikace dle PD</t>
  </si>
  <si>
    <t>751999342 SPC</t>
  </si>
  <si>
    <t>751999343 SPC</t>
  </si>
  <si>
    <t>751999344 SPC</t>
  </si>
  <si>
    <t>751999345 SPC</t>
  </si>
  <si>
    <t>751999346 SPC</t>
  </si>
  <si>
    <t>751999347 SPC</t>
  </si>
  <si>
    <t>751999348 SPC</t>
  </si>
  <si>
    <t>D+M Kontrukce pro přemostění obslužného chodníku nad potrubím - Specifikace dle PD</t>
  </si>
  <si>
    <t>751999349 SPC</t>
  </si>
  <si>
    <t>Vzduchotechnika - Zařízení č. 4</t>
  </si>
  <si>
    <t>751999400 SPC</t>
  </si>
  <si>
    <t>" Výkon 6800 m3/h "</t>
  </si>
  <si>
    <t>751999401 SPC</t>
  </si>
  <si>
    <t>751999402 SPC</t>
  </si>
  <si>
    <t>D+M Výustka obdélníková pozink 625x320mm, dvouřadá - Specifikace dle PD (TP 01-D.1.4.3.c. - TL C.7.)</t>
  </si>
  <si>
    <t>751999403 SPC</t>
  </si>
  <si>
    <t>D+M Výustka obdélníková pozink 825x325mm, dvouřadá - Specifikace dle PD (TP 01-D.1.4.3.c. - TL C.7.)</t>
  </si>
  <si>
    <t>751999404 SPC</t>
  </si>
  <si>
    <t>D+M Výustka obdélníková pozink 1225x220mm, dvouřadá - Specifikace dle PD (TP 01-D.1.4.3.c. - TL C.7.)</t>
  </si>
  <si>
    <t>751999405 SPC</t>
  </si>
  <si>
    <t>751999406 SPC</t>
  </si>
  <si>
    <t>D+M Výustka obdélníková pozink 625x320mm, jednořadá - Specifikace dle PD (TP 01-D.1.4.3.c. - TL C.6.)</t>
  </si>
  <si>
    <t>751999407 SPC</t>
  </si>
  <si>
    <t>D+M Výustka obdélníková pozink 825x325mm, jednořadá - Specifikace dle PD (TP 01-D.1.4.3.c. - TL C.6.)</t>
  </si>
  <si>
    <t>751999408 SPC</t>
  </si>
  <si>
    <t>751999409 SPC</t>
  </si>
  <si>
    <t>751999410 SPC</t>
  </si>
  <si>
    <t>751999411 SPC</t>
  </si>
  <si>
    <t>D+M Talířový ventil D 160 mm - přívod - Specifikace dle PD (TP 01-D.1.4.3.c. - TL C.9.)</t>
  </si>
  <si>
    <t>751999412 SPC</t>
  </si>
  <si>
    <t>751999413 SPC</t>
  </si>
  <si>
    <t>D+M Požární klapka se servopohonem pro čtyřhranné potrubí, 200x140mm + PI tl. 50mm - Specifikace dle PD</t>
  </si>
  <si>
    <t>751999414 SPC</t>
  </si>
  <si>
    <t>D+M Požární klapka se servopohonem pro čtyřhranné potrubí, 250x100mm + PI tl. 50mm - Specifikace dle PD</t>
  </si>
  <si>
    <t>751999415 SPC</t>
  </si>
  <si>
    <t>D+M Požární klapka se servopohonem pro čtyřhranné potrubí, 200x250mm + PI tl. 50mm - Specifikace dle PD</t>
  </si>
  <si>
    <t>751999416 SPC</t>
  </si>
  <si>
    <t>D+M Požární klapka se servopohonem pro čtyřhranné potrubí, 225x250mm + PI tl. 50mm - Specifikace dle PD</t>
  </si>
  <si>
    <t>751999417 SPC</t>
  </si>
  <si>
    <t>D+M Požární klapka se servopohonem pro čtyřhranné potrubí, 250x125mm + PI tl. 50mm - Specifikace dle PD</t>
  </si>
  <si>
    <t>751999418 SPC</t>
  </si>
  <si>
    <t>D+M Požární klapka se servopohonem pro čtyřhranné potrubí, 250x140mm + PI tl. 50mm - Specifikace dle PD</t>
  </si>
  <si>
    <t>751999419 SPC</t>
  </si>
  <si>
    <t>D+M Požární klapka se servopohonem pro čtyřhranné potrubí, 200x160mm + PI tl. 50mm - Specifikace dle PD</t>
  </si>
  <si>
    <t>751999420 SPC</t>
  </si>
  <si>
    <t>D+M Požární klapka se servopohonem pro čtyřhranné potrubí, 200x355mm + PI tl. 50mm - Specifikace dle PD</t>
  </si>
  <si>
    <t>751999421 SPC</t>
  </si>
  <si>
    <t>D+M Požární klapka se servopohonem pro čtyřhranné potrubí, 250x355mm + PI tl. 50mm - Specifikace dle PD</t>
  </si>
  <si>
    <t>751999422 SPC</t>
  </si>
  <si>
    <t>D+M Požární klapka se servopohonem pro čtyřhranné potrubí, 315x355mm + PI tl. 50mm - Specifikace dle PD</t>
  </si>
  <si>
    <t>751999423 SPC</t>
  </si>
  <si>
    <t>D+M Požární klapka se servopohonem pro čtyřhranné potrubí, 400x125mm + PI tl. 50mm - Specifikace dle PD</t>
  </si>
  <si>
    <t>751999424 SPC</t>
  </si>
  <si>
    <t>D+M Požární klapka se servopohonem pro čtyřhranné potrubí, 450x200mm + PI tl. 50mm - Specifikace dle PD</t>
  </si>
  <si>
    <t>751999425 SPC</t>
  </si>
  <si>
    <t>D+M Požární klapka se servopohonem pro čtyřhranné potrubí, 500x125mm + PI tl. 50mm - Specifikace dle PD</t>
  </si>
  <si>
    <t>751999426 SPC</t>
  </si>
  <si>
    <t>751999427 SPC</t>
  </si>
  <si>
    <t>D+M Požární klapka se servopohonem pro kruhové potrubí, D 140mm + PI tl. 50mm - Specifikace dle PD</t>
  </si>
  <si>
    <t>751999428 SPC</t>
  </si>
  <si>
    <t>D+M Požární klapka se servopohonem pro kruhové potrubí, D 160mm + PI tl. 50mm - Specifikace dle PD</t>
  </si>
  <si>
    <t>751999429 SPC</t>
  </si>
  <si>
    <t>751999430 SPC</t>
  </si>
  <si>
    <t>" Rozměr 200x280mm "</t>
  </si>
  <si>
    <t>751999431 SPC</t>
  </si>
  <si>
    <t>" Rozměr 250x100mm "</t>
  </si>
  <si>
    <t>751999432 SPC</t>
  </si>
  <si>
    <t>" Rozměr 250x140mm "</t>
  </si>
  <si>
    <t>751999433 SPC</t>
  </si>
  <si>
    <t>" Rozměr 250x125mm "</t>
  </si>
  <si>
    <t>751999434 SPC</t>
  </si>
  <si>
    <t>" Rozměr 250x355mm "</t>
  </si>
  <si>
    <t>751999435 SPC</t>
  </si>
  <si>
    <t>" Rozměr 225x250mm "</t>
  </si>
  <si>
    <t>751999436 SPC</t>
  </si>
  <si>
    <t>" Rozměr 400x125mm "</t>
  </si>
  <si>
    <t>751999437 SPC</t>
  </si>
  <si>
    <t>" Rozměr 400x400mm "</t>
  </si>
  <si>
    <t>751999438 SPC</t>
  </si>
  <si>
    <t>" Rozměr 450x200mm "</t>
  </si>
  <si>
    <t>751999439 SPC</t>
  </si>
  <si>
    <t>751999440 SPC</t>
  </si>
  <si>
    <t>D+M Digestoř cirkulační - Specifikace dle PD (TP 01-D.1.4.3.c. - TL C.3.)</t>
  </si>
  <si>
    <t>" Včetně filtru, napojení na potrubí a veškerého příslušenství. "</t>
  </si>
  <si>
    <t>" Výkon 300 m3/h "</t>
  </si>
  <si>
    <t>751999441 SPC</t>
  </si>
  <si>
    <t>D+M Digestoř s odtahem nad střechu - Specifikace dle PD (TP 01-D.1.4.3.c. - TL C.3.)</t>
  </si>
  <si>
    <t>751999442 SPC</t>
  </si>
  <si>
    <t>751999443 SPC</t>
  </si>
  <si>
    <t>D+M Hlavice výfuková D 160mm - Specifikace dle PD</t>
  </si>
  <si>
    <t>751999444 SPC</t>
  </si>
  <si>
    <t>D+M Zpětná klapka D 125mm - Specifikace dle PD</t>
  </si>
  <si>
    <t>751999445 SPC</t>
  </si>
  <si>
    <t>D+M Potrubí 4hranné 200x160mm + TI tl. 50mm, pozink - Specifikace dle PD</t>
  </si>
  <si>
    <t>751999446 SPC</t>
  </si>
  <si>
    <t>D+M Potrubí 4hranné 250x140mm + TI tl. 50mm, pozink - Specifikace dle PD</t>
  </si>
  <si>
    <t>751999447 SPC</t>
  </si>
  <si>
    <t>D+M Potrubí 4hranné 250x70mm + TI tl. 50mm, pozink - Specifikace dle PD</t>
  </si>
  <si>
    <t>751999448 SPC</t>
  </si>
  <si>
    <t>751999449 SPC</t>
  </si>
  <si>
    <t>D+M Potrubí 4hranné 200x140mm + TI tl. 50mm, pozink - Specifikace dle PD</t>
  </si>
  <si>
    <t>751999450 SPC</t>
  </si>
  <si>
    <t>D+M Potrubí 4hranné 280x200mm + TI tl. 50mm, pozink - Specifikace dle PD</t>
  </si>
  <si>
    <t>751999451 SPC</t>
  </si>
  <si>
    <t>D+M Potrubí 4hranné 315x355mm + TI tl. 50mm, pozink - Specifikace dle PD</t>
  </si>
  <si>
    <t>751999452 SPC</t>
  </si>
  <si>
    <t>D+M Potrubí 4hranné 355x100mm + TI tl. 50mm, pozink - Specifikace dle PD</t>
  </si>
  <si>
    <t>751999453 SPC</t>
  </si>
  <si>
    <t>751999454 SPC</t>
  </si>
  <si>
    <t>751999455 SPC</t>
  </si>
  <si>
    <t>751999456 SPC</t>
  </si>
  <si>
    <t>D+M Potrubí 4hranné 200x280mm + TI tl. 50mm, pozink - Specifikace dle PD</t>
  </si>
  <si>
    <t>751999457 SPC</t>
  </si>
  <si>
    <t>751999458 SPC</t>
  </si>
  <si>
    <t>751999459 SPC</t>
  </si>
  <si>
    <t>751999460 SPC</t>
  </si>
  <si>
    <t>751999461 SPC</t>
  </si>
  <si>
    <t>D+M Potrubí 4hranné 400x400mm + TI tl. 50mm, pozink - Specifikace dle PD</t>
  </si>
  <si>
    <t>751999462 SPC</t>
  </si>
  <si>
    <t>751999463 SPC</t>
  </si>
  <si>
    <t>D+M Potrubí 4hranné 425x200mm + TI tl. 50mm, pozink - Specifikace dle PD</t>
  </si>
  <si>
    <t>751999464 SPC</t>
  </si>
  <si>
    <t>751999465 SPC</t>
  </si>
  <si>
    <t>D+M Potrubí 4hranné 225x250mm + TI tl. 50mm, pozink - Specifikace dle PD</t>
  </si>
  <si>
    <t>751999466 SPC</t>
  </si>
  <si>
    <t>D+M Potrubí 4hranné 250x100mm + TI tl. 50mm, pozink - Specifikace dle PD</t>
  </si>
  <si>
    <t>751999467 SPC</t>
  </si>
  <si>
    <t>D+M Potrubí 4hranné 250x180mm + TI tl. 50mm, pozink - Specifikace dle PD</t>
  </si>
  <si>
    <t>751999468 SPC</t>
  </si>
  <si>
    <t>751999469 SPC</t>
  </si>
  <si>
    <t>D+M Potrubí 4hranné 625x320mm + TI tl. 50mm, pozink - Specifikace dle PD</t>
  </si>
  <si>
    <t>751999470 SPC</t>
  </si>
  <si>
    <t>D+M Potrubí 4hranné 250x355mm + TI tl. 50mm, pozink - Specifikace dle PD</t>
  </si>
  <si>
    <t>751999471 SPC</t>
  </si>
  <si>
    <t>D+M Potrubí 4hranné 225x355mm + TI tl. 50mm, pozink - Specifikace dle PD</t>
  </si>
  <si>
    <t>751999472 SPC</t>
  </si>
  <si>
    <t>751999473 SPC</t>
  </si>
  <si>
    <t>D+M Potrubí 4hranné 180x355mm + TI tl. 50mm, pozink - Specifikace dle PD</t>
  </si>
  <si>
    <t>751999474 SPC</t>
  </si>
  <si>
    <t>D+M Potrubí 4hranné 140x355mm + TI tl. 50mm, pozink - Specifikace dle PD</t>
  </si>
  <si>
    <t>751999475 SPC</t>
  </si>
  <si>
    <t>751999476 SPC</t>
  </si>
  <si>
    <t>D+M Potrubí 4hranné 825x325mm + TI tl. 50mm, pozink - Specifikace dle PD</t>
  </si>
  <si>
    <t>751999477 SPC</t>
  </si>
  <si>
    <t>751999478 SPC</t>
  </si>
  <si>
    <t>D+M Potrubí 4hranné 500x325mm + TI tl. 50mm, pozink - Specifikace dle PD</t>
  </si>
  <si>
    <t>751999479 SPC</t>
  </si>
  <si>
    <t>D+M Potrubí 4hranné 450x200mm + TI tl. 50mm, pozink - Specifikace dle PD</t>
  </si>
  <si>
    <t>751999480 SPC</t>
  </si>
  <si>
    <t>751999481 SPC</t>
  </si>
  <si>
    <t>D+M Potrubí 4hranné 1225x220mm + TI tl. 50mm, pozink - Specifikace dle PD</t>
  </si>
  <si>
    <t>751999482 SPC</t>
  </si>
  <si>
    <t>751999483 SPC</t>
  </si>
  <si>
    <t>751999484 SPC</t>
  </si>
  <si>
    <t>D+M Potrubí kruhové D 140mm + TI tl. 50mm, pozink - Specifikace dle PD</t>
  </si>
  <si>
    <t>751999485 SPC</t>
  </si>
  <si>
    <t>751999486 SPC</t>
  </si>
  <si>
    <t>D+M Potrubí kruhové D 180mm + TI tl. 50mm, pozink - Specifikace dle PD</t>
  </si>
  <si>
    <t>751999487 SPC</t>
  </si>
  <si>
    <t>D+M Potrubí 4hranné 250x100mm + TI tl. 100mm, pozink - Specifikace dle PD</t>
  </si>
  <si>
    <t>751999488 SPC</t>
  </si>
  <si>
    <t>D+M Potrubí 4hranné 355x200mm + TI tl. 100mm, pozink - Specifikace dle PD</t>
  </si>
  <si>
    <t>751999489 SPC</t>
  </si>
  <si>
    <t>D+M Potrubí 4hranné 355x450mm + TI tl. 100mm, pozink - Specifikace dle PD</t>
  </si>
  <si>
    <t>751999490 SPC</t>
  </si>
  <si>
    <t>D+M Potrubí 4hranné 355x560mm + TI tl. 100mm, pozink - Specifikace dle PD</t>
  </si>
  <si>
    <t>751999491 SPC</t>
  </si>
  <si>
    <t>D+M Potrubí 4hranné 355x710mm + TI tl. 100mm, pozink - Specifikace dle PD</t>
  </si>
  <si>
    <t>751999492 SPC</t>
  </si>
  <si>
    <t>D+M Potrubí 4hranné 355x800mm + TI tl. 100mm, pozink - Specifikace dle PD</t>
  </si>
  <si>
    <t>751999493 SPC</t>
  </si>
  <si>
    <t>751999494 SPC</t>
  </si>
  <si>
    <t>D+M Potrubí 4hranné 400x315mm + TI tl. 100mm, pozink - Specifikace dle PD</t>
  </si>
  <si>
    <t>751999495 SPC</t>
  </si>
  <si>
    <t>751999496 SPC</t>
  </si>
  <si>
    <t>D+M Potrubí 4hranné 450x200mm + TI tl. 100mm, pozink - Specifikace dle PD</t>
  </si>
  <si>
    <t>751999497 SPC</t>
  </si>
  <si>
    <t>D+M Potrubí 4hranné 450x700mm + TI tl. 100mm, pozink - Specifikace dle PD</t>
  </si>
  <si>
    <t>751999498 SPC</t>
  </si>
  <si>
    <t>D+M Potrubí 4hranné 500x125mm + TI tl. 100mm, pozink - Specifikace dle PD</t>
  </si>
  <si>
    <t>751999499 SPC</t>
  </si>
  <si>
    <t>D+M Potrubí 4hranné 560x560mm + TI tl. 100mm, pozink - Specifikace dle PD</t>
  </si>
  <si>
    <t>7519994991 SPC</t>
  </si>
  <si>
    <t>D+M Potrubí 4hranné 950x950mm + TI tl. 100mm, pozink - Specifikace dle PD</t>
  </si>
  <si>
    <t>7519994992 SPC</t>
  </si>
  <si>
    <t>7519994993 SPC</t>
  </si>
  <si>
    <t>7519994994 SPC</t>
  </si>
  <si>
    <t>7519994995 SPC</t>
  </si>
  <si>
    <t>D+M Tlumič hluku do čtyřhranného potrubí  950x950mm - Specifikace dle PD</t>
  </si>
  <si>
    <t>7519994996 SPC</t>
  </si>
  <si>
    <t>D+M Tlumič hluku do čtyřhranného potrubí  450x700mm - Specifikace dle PD</t>
  </si>
  <si>
    <t>7519994997 SPC</t>
  </si>
  <si>
    <t>D+M Kryt na sání 950x950mmm - Specifikace dle PD</t>
  </si>
  <si>
    <t>7519994998 SPC</t>
  </si>
  <si>
    <t>D+M Kryt na výtlak 450x700mm - Specifikace dle PD</t>
  </si>
  <si>
    <t>7519994999 SPC</t>
  </si>
  <si>
    <t>7519994499 SPC</t>
  </si>
  <si>
    <t>Vzduchotechnika - Zařízení č. 5</t>
  </si>
  <si>
    <t>751999500 SPC</t>
  </si>
  <si>
    <t>D+M VZT jednotka - vnitřní podstropní - Specifikace dle PD (TP 01-D.1.4.3.c. - TL C.1., C.5.)</t>
  </si>
  <si>
    <t>" V ceně protiproudý výměník, EC ventilátory s nízkým SFP a tichým prolezem, vodní dohřev, kompaktní jednotka s nízkou instalační výškou, vlastní regulace, prokabelování a čidla, závěsný systém. "</t>
  </si>
  <si>
    <t>" Výkon 800 m3/h "</t>
  </si>
  <si>
    <t>751999501 SPC</t>
  </si>
  <si>
    <t>D+M Tlumič hluku do čtyřhranného potrubí  400x200mm, délka 1000mm - Specifikace dle PD</t>
  </si>
  <si>
    <t>" Útlum na sání jednotky o 5 dB, útlum na vztlaku jednotky o 25 dB. "</t>
  </si>
  <si>
    <t>751999502 SPC</t>
  </si>
  <si>
    <t>D+M Protidešťová žaluzie hluková s rámem velikost 400x400mm - Specifikace dle PD</t>
  </si>
  <si>
    <t>" Včetně tepelné izolace. "</t>
  </si>
  <si>
    <t>751999503 SPC</t>
  </si>
  <si>
    <t>751999504 SPC</t>
  </si>
  <si>
    <t>751999505 SPC</t>
  </si>
  <si>
    <t>751999506 SPC</t>
  </si>
  <si>
    <t>751999507 SPC</t>
  </si>
  <si>
    <t>751999508 SPC</t>
  </si>
  <si>
    <t>751999509 SPC</t>
  </si>
  <si>
    <t>751999510 SPC</t>
  </si>
  <si>
    <t>751999511 SPC</t>
  </si>
  <si>
    <t>751999512 SPC</t>
  </si>
  <si>
    <t>751999513 SPC</t>
  </si>
  <si>
    <t>751999514 SPC</t>
  </si>
  <si>
    <t>751999515 SPC</t>
  </si>
  <si>
    <t>751999516 SPC</t>
  </si>
  <si>
    <t>Vzduchotechnika - Zařízení č. 6</t>
  </si>
  <si>
    <t>751999601 SPC</t>
  </si>
  <si>
    <t>D+M Tlumič hluku do čtyřhranného potrubí  400x160mm - Specifikace dle PD</t>
  </si>
  <si>
    <t>" Útlum o 20 dB. "</t>
  </si>
  <si>
    <t>751999602 SPC</t>
  </si>
  <si>
    <t>751999603 SPC</t>
  </si>
  <si>
    <t>751999604 SPC</t>
  </si>
  <si>
    <t>D+M Ventilátor do čtyřhranného potrubí - 700m3/h - Specifikace dle PD (TP 01-D.1.4.3.c. - TL C.1.)</t>
  </si>
  <si>
    <t>" Včetně regulace, čidel a prokabelování. "</t>
  </si>
  <si>
    <t>751999605 SPC</t>
  </si>
  <si>
    <t>D+M Ventilátor do čtyřhranného potrubí - 350m3/h - Specifikace dle PD (TP 01-D.1.4.3.c. - TL C.1.)</t>
  </si>
  <si>
    <t>751999606 SPC</t>
  </si>
  <si>
    <t>D+M Ventilátor do čtyřhranného potrubí - 50m3/h - Specifikace dle PD (TP 01-D.1.4.3.c. - TL C.1.)</t>
  </si>
  <si>
    <t>751999607 SPC</t>
  </si>
  <si>
    <t>D+M Požární klapka se servopohonem kruhová, D 125mm - Specifikace dle PD</t>
  </si>
  <si>
    <t>751999608 SPC</t>
  </si>
  <si>
    <t>D+M Zpětná klapka 400x160 mm - Specifikace dle PD</t>
  </si>
  <si>
    <t>751999609 SPC</t>
  </si>
  <si>
    <t>D+M Zpětná klapka 250x160 mm - Specifikace dle PD</t>
  </si>
  <si>
    <t>751999610 SPC</t>
  </si>
  <si>
    <t>751999611 SPC</t>
  </si>
  <si>
    <t>751999612 SPC</t>
  </si>
  <si>
    <t>751999613 SPC</t>
  </si>
  <si>
    <t>D+M Potrubí 4hranné 160x250mm + PI tl. 50mm, pozink - Specifikace dle PD</t>
  </si>
  <si>
    <t>751999614 SPC</t>
  </si>
  <si>
    <t>D+M Hlavice výfuková 160x250mm - Specifikace dle PD</t>
  </si>
  <si>
    <t>751999615 SPC</t>
  </si>
  <si>
    <t>Vzduchotechnika - Zařízení č. 7</t>
  </si>
  <si>
    <t>751999701 SPC</t>
  </si>
  <si>
    <t>751999702 SPC</t>
  </si>
  <si>
    <t>751999703 SPC</t>
  </si>
  <si>
    <t>D+M Zpětná klapka 400x200 mm - Specifikace dle PD</t>
  </si>
  <si>
    <t>751999704 SPC</t>
  </si>
  <si>
    <t>751999705 SPC</t>
  </si>
  <si>
    <t>D+M Ventilátor do čtyřhranného potrubí - 1790m3/h - Specifikace dle PD (TP 01-D.1.4.3.c. - TL C.1.)</t>
  </si>
  <si>
    <t>751999706 SPC</t>
  </si>
  <si>
    <t>D+M Tlumič hluku do čtyřhranného potrubí  400x200mm - Specifikace dle PD</t>
  </si>
  <si>
    <t>751999707 SPC</t>
  </si>
  <si>
    <t>751999708 SPC</t>
  </si>
  <si>
    <t>D+M Potrubí 4hranné 400x200mm + PI tl. 50mm, pozink - Specifikace dle PD</t>
  </si>
  <si>
    <t>751999709 SPC</t>
  </si>
  <si>
    <t>751999710 SPC</t>
  </si>
  <si>
    <t>751999711 SPC</t>
  </si>
  <si>
    <t>751999712 SPC</t>
  </si>
  <si>
    <t>D+M Hlavice výfuková 400x200mm - Specifikace dle PD</t>
  </si>
  <si>
    <t>751999713 SPC</t>
  </si>
  <si>
    <t>Vzduchotechnika - Zařízení č. 8</t>
  </si>
  <si>
    <t>751999801 SPC</t>
  </si>
  <si>
    <t>D+M Venkovní a vnitřní klimatizační jednotka - Specifikace dle PD (TP 01-D.1.4.3.c. - TL C.1.)</t>
  </si>
  <si>
    <t>" Chladící výkon min/nom/max : 0,9/5,2/6 kW, Elektrický příkon 1,5 kW "</t>
  </si>
  <si>
    <t>" Zařízení upraveno na celoroční provoz chlazení a vybaveno automatickým restartem. "</t>
  </si>
  <si>
    <t>" Součástí dodávky: Automatický systém řízení s nástěnným ovládáním, upevňovací prvky, vzájemné prokabelování "</t>
  </si>
  <si>
    <t>751999802 SPC</t>
  </si>
  <si>
    <t>D+M Potrubí měděné předizolované, bezešvé, tažené D=6,35mm - Specifikace dle PD</t>
  </si>
  <si>
    <t>751999803 SPC</t>
  </si>
  <si>
    <t>D+M Potrubí měděné předizolované, bezešvé, tažené D=12,7mm - Specifikace dle PD</t>
  </si>
  <si>
    <t>751999804 SPC</t>
  </si>
  <si>
    <t>Vzduchotechnika - Zařízení č. 9</t>
  </si>
  <si>
    <t>751999901 SPC</t>
  </si>
  <si>
    <t>D+M Přívodní střešní ventilátor - Specifikace dle PD (TP 01-D.1.4.3.c. - TL C.2.)</t>
  </si>
  <si>
    <t>" Včetně nastavení, kotvících prvků, napojení a veškerého příslušenství. "</t>
  </si>
  <si>
    <t>" Výkon 10700 m3/h "</t>
  </si>
  <si>
    <t>751999902 SPC</t>
  </si>
  <si>
    <t>" Výkon 3400 m3/h "</t>
  </si>
  <si>
    <t>751999903 SPC</t>
  </si>
  <si>
    <t>D+M Ventilátor do čtyřhranného potrubí - 3600 m3/h - Specifikace dle PD (TP 01-D.1.4.3.c. - TL C.1.)</t>
  </si>
  <si>
    <t>751999904 SPC</t>
  </si>
  <si>
    <t>D+M Uzavírací klapka se servopohonem 400x315mm - Specifikace dle PD</t>
  </si>
  <si>
    <t>751999905 SPC</t>
  </si>
  <si>
    <t>D+M Uzavírací klapka se servopohonem 1000x250mm - Specifikace dle PD</t>
  </si>
  <si>
    <t>751999906 SPC</t>
  </si>
  <si>
    <t>D+M Uzavírací klapka se servopohonem 1000x1000mm - Specifikace dle PD</t>
  </si>
  <si>
    <t>751999907 SPC</t>
  </si>
  <si>
    <t>D+M Uzavírací klapka se servopohonem do venkovního prostředí 1000x400mm - Specifikace dle PD</t>
  </si>
  <si>
    <t>751999908 SPC</t>
  </si>
  <si>
    <t>D+M Uzavírací klapka se servopohonem do venkovního prostředí 500x250mm - Specifikace dle PD</t>
  </si>
  <si>
    <t>751999909 SPC</t>
  </si>
  <si>
    <t>D+M Přetlaková klapka se servopohonem 1000x250 mm - Specifikace dle PD</t>
  </si>
  <si>
    <t>" 25 Pa "</t>
  </si>
  <si>
    <t>751999910 SPC</t>
  </si>
  <si>
    <t>D+M Přetlaková klapka se servopohonem 1000x1000 mm - Specifikace dle PD</t>
  </si>
  <si>
    <t>751999911 SPC</t>
  </si>
  <si>
    <t>D+M Krycí mřížka 315x250mm - Specifikace dle PD</t>
  </si>
  <si>
    <t>" Rozteč lamel 20mm. "</t>
  </si>
  <si>
    <t>751999912 SPC</t>
  </si>
  <si>
    <t>D+M Krycí mřížka 500x500mm - Specifikace dle PD</t>
  </si>
  <si>
    <t>751999913 SPC</t>
  </si>
  <si>
    <t>D+M Krycí mřížka 710x250mm - Specifikace dle PD</t>
  </si>
  <si>
    <t>751999914 SPC</t>
  </si>
  <si>
    <t>D+M Krycí mřížka 630x250mm - Specifikace dle PD</t>
  </si>
  <si>
    <t>751999915 SPC</t>
  </si>
  <si>
    <t>D+M Krycí mřížka 200x200mm - Specifikace dle PD</t>
  </si>
  <si>
    <t>751999916 SPC</t>
  </si>
  <si>
    <t>D+M Protidešťová žaluzie hluková s rámem velikost 400x315mm - Specifikace dle PD</t>
  </si>
  <si>
    <t>751999917 SPC</t>
  </si>
  <si>
    <t>D+M Protidešťová žaluzie hluková s rámem velikost 1000x250mm - Specifikace dle PD</t>
  </si>
  <si>
    <t>751999918 SPC</t>
  </si>
  <si>
    <t>D+M Protidešťová žaluzie hluková s rámem velikost 1000x1000mm - Specifikace dle PD</t>
  </si>
  <si>
    <t>751999919 SPC</t>
  </si>
  <si>
    <t>Vzduchotechnika - Zařízení č. 10</t>
  </si>
  <si>
    <t>751991001 SPC</t>
  </si>
  <si>
    <t>D+M Tlumič hluku do čtyřhranného potrubí  560x200mm - Specifikace dle PD</t>
  </si>
  <si>
    <t>751991002 SPC</t>
  </si>
  <si>
    <t>D+M Krycí mřížka 560x200mm - Specifikace dle PD</t>
  </si>
  <si>
    <t>751991003 SPC</t>
  </si>
  <si>
    <t>D+M Požární klapka se servopohonem pro čtyřhranné potrubí, 400x315mm + PI tl. 50mm - Specifikace dle PD</t>
  </si>
  <si>
    <t>751991004 SPC</t>
  </si>
  <si>
    <t>D+M Požární klapka se servopohonem pro čtyřhranné potrubí, 560x200mm + PI tl. 50mm - Specifikace dle PD</t>
  </si>
  <si>
    <t>751991005 SPC</t>
  </si>
  <si>
    <t>D+M Ventilátor do čtyřhranného potrubí - 2000m3/h - Specifikace dle PD (TP 01-D.1.4.3.c. - TL C.1.)</t>
  </si>
  <si>
    <t>751991006 SPC</t>
  </si>
  <si>
    <t>D+M Potrubí 4hranné 560x200mm + TI tl. 50mm, pozink - Specifikace dle PD</t>
  </si>
  <si>
    <t>751991007 SPC</t>
  </si>
  <si>
    <t>D+M Potrubí 4hranné 400x315mm + TI tl. 50mm, pozink - Specifikace dle PD</t>
  </si>
  <si>
    <t>751991008 SPC</t>
  </si>
  <si>
    <t>D+M Protidešťová žaluzie hluková s rámem velikost 400x500mm - Specifikace dle PD</t>
  </si>
  <si>
    <t>751991009 SPC</t>
  </si>
  <si>
    <t>Vzduchotechnika - Zařízení č. 11</t>
  </si>
  <si>
    <t>751991101 SPC</t>
  </si>
  <si>
    <t>751991102 SPC</t>
  </si>
  <si>
    <t>D+M Ventilátor do čtyřhranného potrubí - 650m3/h - Specifikace dle PD (TP 01-D.1.4.3.c. - TL C.1.)</t>
  </si>
  <si>
    <t>751991103 SPC</t>
  </si>
  <si>
    <t>751991104 SPC</t>
  </si>
  <si>
    <t>751991105 SPC</t>
  </si>
  <si>
    <t>D+M Hlavice výfuková 160x160mm - Specifikace dle PD</t>
  </si>
  <si>
    <t>751991106 SPC</t>
  </si>
  <si>
    <t>751991107 SPC</t>
  </si>
  <si>
    <t>D+M Potrubí 4hranné 160x160mm + PI tl. 50mm, pozink - Specifikace dle PD</t>
  </si>
  <si>
    <t>751991108 SPC</t>
  </si>
  <si>
    <t>Vzduchotechnika - Odtah ze sušiček</t>
  </si>
  <si>
    <t>751999001 SPC</t>
  </si>
  <si>
    <t>D+M Potrubí nerezové D 100mm - Specifikace dle PD</t>
  </si>
  <si>
    <t>751999002 SPC</t>
  </si>
  <si>
    <t>D+M Potrubí nerezové D 200mm - Specifikace dle PD</t>
  </si>
  <si>
    <t>751999003 SPC</t>
  </si>
  <si>
    <t>D+M Protidešťová žaluzie hluková s rámem velikost 200x200mm - Specifikace dle PD</t>
  </si>
  <si>
    <t>751999004 SPC</t>
  </si>
  <si>
    <t xml:space="preserve">Vzduchotechnika </t>
  </si>
  <si>
    <t>751999005 SPC</t>
  </si>
  <si>
    <t>D+M Bezpečnostní štítky - Specifikace dle PD</t>
  </si>
  <si>
    <t>751999006 SPC</t>
  </si>
  <si>
    <t>D+M Zprovoznění, výchozí revize, kontrola a zaregulování soustavy - Specifikace dle PD</t>
  </si>
  <si>
    <t>751999007 SPC</t>
  </si>
  <si>
    <t>D+M Zařázení a vybavení nespecifikované</t>
  </si>
  <si>
    <t xml:space="preserve">" Zkouška těsnosti VZT potrubí " </t>
  </si>
  <si>
    <t>999751002 SPC</t>
  </si>
  <si>
    <t>Tlakové zkoušky těsnosti potrubí - Specifikace dle PD</t>
  </si>
  <si>
    <t>999751003 SPC</t>
  </si>
  <si>
    <t>Zabezpečení konců potrubí při zkouškách těsnosti - Specifikace dle PD</t>
  </si>
  <si>
    <t>999751004 SPC</t>
  </si>
  <si>
    <t>751999008 SPC</t>
  </si>
  <si>
    <t>D+M Revizní dvířka bezrámová do SDK, rozměr do 600x600 mm - Specifikace dle PD</t>
  </si>
  <si>
    <t>751999009 SPC</t>
  </si>
  <si>
    <t>D+M Revizní dvířka bezrámová do SDK, do vlhka, rozměr do 600x600 mm - Specifikace dle PD</t>
  </si>
  <si>
    <t>751999010 SPC</t>
  </si>
  <si>
    <t>D+M Revizní dvířka bezrámová do SDK, do vlhka, rozměr 2000x1500 mm - Specifikace dle PD</t>
  </si>
  <si>
    <t>" Dvířka pro podstropní VZT jednotku "</t>
  </si>
  <si>
    <t>751999011 SPC</t>
  </si>
  <si>
    <t>D+M Větrací mřížka EW 400x200 mm - Specifikace dle PD</t>
  </si>
  <si>
    <t>ks</t>
  </si>
  <si>
    <t>751999012 SPC</t>
  </si>
  <si>
    <t>D+M Oboustranná stěnová krycí mřížka 500x350mm - Specifikace dle PD</t>
  </si>
  <si>
    <t>751999013 SPC</t>
  </si>
  <si>
    <t>D+M Oboustranná stěnová krycí mřížka 1000x250mm - Specifikace dle PD</t>
  </si>
  <si>
    <t>751999014 SPC</t>
  </si>
  <si>
    <t>D+M Oboustranná stěnová krycí mřížka 1000x400mm - Specifikace dle PD</t>
  </si>
  <si>
    <t>751999015 SPC</t>
  </si>
  <si>
    <t>D+M Oboustranná stěnová krycí mřížka 1225x300mm - Specifikace dle PD</t>
  </si>
  <si>
    <t>751999016 SPC</t>
  </si>
  <si>
    <t>D+M Oboustranná stěnová krycí mřížka 900x200mm - Specifikace dle PD</t>
  </si>
  <si>
    <t>751999017 SPC</t>
  </si>
  <si>
    <t>D+M Oboustranná stěnová krycí mřížka 400x150mm - Specifikace dle PD</t>
  </si>
  <si>
    <t>Stavební práce a dodávky spojené s provedením funkčního celku 751</t>
  </si>
  <si>
    <t xml:space="preserve">" Zednická výpomoc, doplňkové práce, kompletace, zřízení a zapravení prostupů, překlady nad prostupy apod." </t>
  </si>
  <si>
    <t>Část:   D.1.4.4. VYTÁPĚNÍ</t>
  </si>
  <si>
    <t>Ústřední vytápění</t>
  </si>
  <si>
    <t>484</t>
  </si>
  <si>
    <t>484999002 SPC</t>
  </si>
  <si>
    <t>D+M Expanzní automat s odplyňováním a doplňováním - Specifikace dle PD</t>
  </si>
  <si>
    <t>" V ceně dvě expanzní nádoby a potrubí "</t>
  </si>
  <si>
    <t>"-  Řídicí jednotka - čerpadla a přepouštěcí ventily, otočná základní deska, ovládací prvky "</t>
  </si>
  <si>
    <t>" - Připojovací souprava - uzavírací kohouty se zajištěním "</t>
  </si>
  <si>
    <t>" - Základní beztlaková nádoba VG + tlaková nádoba "</t>
  </si>
  <si>
    <t>" - Filset "</t>
  </si>
  <si>
    <t>730</t>
  </si>
  <si>
    <t>730999101 SPC</t>
  </si>
  <si>
    <t>D+M Kombinovaný Rozdělovač/Sběrač - Specifikace dle PD</t>
  </si>
  <si>
    <t>" Včetně řídicí jednotky, prokabelovaní a napojení na el. "</t>
  </si>
  <si>
    <t>" Včetně veškerého příslušenství "</t>
  </si>
  <si>
    <t>731</t>
  </si>
  <si>
    <t>731999104 SPC</t>
  </si>
  <si>
    <t>D+M Expanzní tlaková nádoba s membránou - Specifikace dle PD</t>
  </si>
  <si>
    <t>" Pro ohřev teplé vody. Objem nádoby 50l. Včetně veškerého příslušenství "</t>
  </si>
  <si>
    <t>Přesun hmot pro strojovny v objektech v do 6 m</t>
  </si>
  <si>
    <t>Stavební práce a dodávky spojené s provedením funkčního celku 732</t>
  </si>
  <si>
    <t>" Zednická výpomoc, doplňkové práce, kompletace, zřízení prostupů, zapravení prostupů, armatury a příslušenství apod." 1,0</t>
  </si>
  <si>
    <t>Ústřední vytápění - potrubí</t>
  </si>
  <si>
    <t>733222101 RTO</t>
  </si>
  <si>
    <t>" Součástí izolační pouzdra z kamenné vlny s polepem z hliníkové fólie vyztužené mřížkou ze skelných vláken (ALS). Pozdro na podélném spoji opatřeno přesahem fólie se samolepící páskou. Izolace v celé délce potrubí včetně kolen a odboček "</t>
  </si>
  <si>
    <t>733222102 RTO</t>
  </si>
  <si>
    <t>733222103 RTO</t>
  </si>
  <si>
    <t>733222104 RTO</t>
  </si>
  <si>
    <t>733222105 RTO</t>
  </si>
  <si>
    <t>733222106 RTO</t>
  </si>
  <si>
    <t>733222107 RTO</t>
  </si>
  <si>
    <t>733222108 RTO</t>
  </si>
  <si>
    <t>733222109 RTO</t>
  </si>
  <si>
    <t>733222110 RTO</t>
  </si>
  <si>
    <t>733222111 RTO</t>
  </si>
  <si>
    <t>" Stojky rámové, systémové řešení. "</t>
  </si>
  <si>
    <t>733222112 RTO</t>
  </si>
  <si>
    <t>733222113 RTO</t>
  </si>
  <si>
    <t>733111114 SPC</t>
  </si>
  <si>
    <t>" Výměra včetně ztratného "</t>
  </si>
  <si>
    <t>" V ceně veškeré příslušenství, tvarovky,kotvící prvky a spojovací materiál "</t>
  </si>
  <si>
    <t>73311115 SPC</t>
  </si>
  <si>
    <t>733999103 SPC</t>
  </si>
  <si>
    <t xml:space="preserve">" Ocelová chránička, polyuretanová pěna, zajištění spolupůsobení se svislou hydroizolací, vytvoření prostupu, zapravení prostupu " </t>
  </si>
  <si>
    <t>Zkouška těsnosti potrubí ocelové hladké do D 51x2,6</t>
  </si>
  <si>
    <t>Zkouška těsnosti potrubí ocelové hladké přes D 60,3x2,9 do D 89x5,0</t>
  </si>
  <si>
    <t>Zkouška těsnosti potrubí měděné do D 35x1,5</t>
  </si>
  <si>
    <t>Zkouška těsnosti potrubí měděné do D 64x2</t>
  </si>
  <si>
    <t>99973301 SPC</t>
  </si>
  <si>
    <t>D+M Požární ucpávky - Specifikace dle PBŘ</t>
  </si>
  <si>
    <t>733</t>
  </si>
  <si>
    <t>Stavební práce a dodávky spojené s provedením funkčního celku 733</t>
  </si>
  <si>
    <t>734</t>
  </si>
  <si>
    <t>Ústřední vytápění - armatury</t>
  </si>
  <si>
    <t>734999101 SPC</t>
  </si>
  <si>
    <t>D+M Automatický odvzdušňovací ventil DN 15 - Specifikace dle PD</t>
  </si>
  <si>
    <t>734999102 SPC</t>
  </si>
  <si>
    <t>734999103 SPC</t>
  </si>
  <si>
    <t>734999104 SPC</t>
  </si>
  <si>
    <t>734999106 SPC</t>
  </si>
  <si>
    <t>734999107 SPC</t>
  </si>
  <si>
    <t>734999108 SPC</t>
  </si>
  <si>
    <t>734999109 SPC</t>
  </si>
  <si>
    <t>734999110 SPC</t>
  </si>
  <si>
    <t>D+M Regulátor tlakové diference s partnerským vyvažovacím ventilem D 22x1,0 - Specifikace dle PD</t>
  </si>
  <si>
    <t>734999111 SPC</t>
  </si>
  <si>
    <t>D+M Regulátor tlakové diference s partnerským vyvažovacím ventilem D 28x1,5 - Specifikace dle PD</t>
  </si>
  <si>
    <t>734999112 SPC</t>
  </si>
  <si>
    <t>D+M Regulátor tlakové diference s partnerským vyvažovacím ventilem D 35x1,5 - Specifikace dle PD</t>
  </si>
  <si>
    <t>734999113 SPC</t>
  </si>
  <si>
    <t>D+M Regulátor tlakové diference s partnerským vyvažovacím ventilem D 42x1,5 - Specifikace dle PD</t>
  </si>
  <si>
    <t>734999114 SPC</t>
  </si>
  <si>
    <t>D+M Regulátor tlakové diference s partnerským vyvažovacím ventilem D 54x2,0 - Specifikace dle PD</t>
  </si>
  <si>
    <t>734999115 SPC</t>
  </si>
  <si>
    <t>D+M Regulátor tlakové diference s partnerským vyvažovacím ventilem D 64x2,0 - Specifikace dle PD</t>
  </si>
  <si>
    <t>734999116 SPC</t>
  </si>
  <si>
    <t>D+M Regulátor tlakové diference s partnerským vyvažovacím ventilem D 76,1x2,0 - Specifikace dle PD</t>
  </si>
  <si>
    <t>734999117 SPC</t>
  </si>
  <si>
    <t>D+M Kompenzátory osové DN 15 - Specifikace dle PD</t>
  </si>
  <si>
    <t>734999118 SPC</t>
  </si>
  <si>
    <t>D+M Kompenzátory osové DN 20 - Specifikace dle PD</t>
  </si>
  <si>
    <t>734999119 SPC</t>
  </si>
  <si>
    <t>Stavební práce a dodávky spojené s provedením funkčního celku 734</t>
  </si>
  <si>
    <t xml:space="preserve">" Doplňkové práce, kompletace, zřízení prostupů, zapravení prostupů, příslušenství apod." </t>
  </si>
  <si>
    <t>Ústřední vytápění - Otopná tělesa</t>
  </si>
  <si>
    <t>735128110 RTO</t>
  </si>
  <si>
    <t>Zkoušky těsnosti otopných těles vodou</t>
  </si>
  <si>
    <t>735191903 RTO</t>
  </si>
  <si>
    <t>Vyčištění otopných těles proplachem vodou</t>
  </si>
  <si>
    <t>735191905</t>
  </si>
  <si>
    <t xml:space="preserve">Odvzdušnění otopných těles </t>
  </si>
  <si>
    <t>735191910</t>
  </si>
  <si>
    <t>Napuštění vody do otopných těles</t>
  </si>
  <si>
    <t>735999101 SPC</t>
  </si>
  <si>
    <t xml:space="preserve">" Deskové otopné těleso které umožňuje levé nebo pravé spodní připojení na otopnou soustavu s nuceným oběhem. " </t>
  </si>
  <si>
    <t>" Součástí dodávky: Konzoly pro uchycení na stěnu, kotvící prvky, odvzdušňovací ventil,  přímé šroubení regulační, termoregulační ventil, zaslepovací zátky,termostatická hlavice a ostatní prvky pro zajištění funkčnosti celku  "</t>
  </si>
  <si>
    <t>" V ceně kotvící prvky, vruty, hmoždinky, rozpěrky a veškeré příslušenství "</t>
  </si>
  <si>
    <t>735999102 SPC</t>
  </si>
  <si>
    <t>735999103 SPC</t>
  </si>
  <si>
    <t>735999104 SPC</t>
  </si>
  <si>
    <t>735999105 SPC</t>
  </si>
  <si>
    <t>735999106 SPC</t>
  </si>
  <si>
    <t>735999107 SPC</t>
  </si>
  <si>
    <t>735999108 SPC</t>
  </si>
  <si>
    <t>735999109 SPC</t>
  </si>
  <si>
    <t>735999110 SPC</t>
  </si>
  <si>
    <t>735999111 SPC</t>
  </si>
  <si>
    <t>735999112 SPC</t>
  </si>
  <si>
    <t>735999113 SPC</t>
  </si>
  <si>
    <t>735999114 SPC</t>
  </si>
  <si>
    <t>735999115 SPC</t>
  </si>
  <si>
    <t>735999116 SPC</t>
  </si>
  <si>
    <t>735999117 SPC</t>
  </si>
  <si>
    <t xml:space="preserve">" Trubkové otopné těleso které umožňuje levé nebo pravé spodní připojení na otopnou soustavu s nuceným oběhem. " </t>
  </si>
  <si>
    <t>735999118 SPC</t>
  </si>
  <si>
    <t>735999119 SPC</t>
  </si>
  <si>
    <t>735999120 SPC</t>
  </si>
  <si>
    <t>7359991121 SPC</t>
  </si>
  <si>
    <t>735999122 SPC</t>
  </si>
  <si>
    <t>735999123 SPC</t>
  </si>
  <si>
    <t>735999124 SPC</t>
  </si>
  <si>
    <t>" 1PP " 34,7+16,6+5,8+9,5</t>
  </si>
  <si>
    <t>" 1NP " 362,4+21,9+12,7+15,6+79,5+17,5+24,3+15,6+5,3+5,4+69,3+11,3+16,9+42,5+17,8+127,1</t>
  </si>
  <si>
    <t>" 2NP " 122,1+101,8+13,6+79,3+81,6</t>
  </si>
  <si>
    <t>" 3NP " 122,1+101,8+13,6+79,3+81,6</t>
  </si>
  <si>
    <t>" 4NP " 93,2+167,2+13,1+46,2</t>
  </si>
  <si>
    <t>" V ceně rozvody vytápění z potrubí vari / D-F PE-Xa 17, šroubení, ochranné trubky. Tepelně izolační desky, tvarované desky, reflexní fólie, příchytné spony,včetně armatur a tvarovek."</t>
  </si>
  <si>
    <t xml:space="preserve"> " V ceně, příprava podkladu, tepelná izolace, související zednické výpomoci (přisekání, zasekání, zamazání, apod.). V ceně montážní materiál (příponky, těsnící materiál, upevňovací a kotvící prvky apod.) "</t>
  </si>
  <si>
    <t>" V ceně zkouška těsnosti potrubí a provozní zkouška systému, doprava, montáž. Součástí měření a ekvitermní regulace systému a veškeré příslušenství tvořící funkci celku.  "</t>
  </si>
  <si>
    <t>735</t>
  </si>
  <si>
    <t>735999125 SPC</t>
  </si>
  <si>
    <t>D+M Servopohon - Specifikace dle PD</t>
  </si>
  <si>
    <t>" 230V "</t>
  </si>
  <si>
    <t>D+M Termostat - Specifikace dle PD</t>
  </si>
  <si>
    <t>735999407 SPC</t>
  </si>
  <si>
    <t>Zaregulování, vyvážení, seřízení a vyregulování otopného systému - Specifikace dle PD</t>
  </si>
  <si>
    <t>Stavební práce a dodávky spojené s provedením funkčního celku 735</t>
  </si>
  <si>
    <t>Stavba:  Domov pro seniory Havlíčkův Brod - přístavba</t>
  </si>
  <si>
    <t>Objekt:   D.1.4.7. SILNOPROUDA ELEKTROTECHNIKA</t>
  </si>
  <si>
    <t>Elektromontážní práce - SVÍTIDLA</t>
  </si>
  <si>
    <t>741999001 SPC</t>
  </si>
  <si>
    <t>D+M LED Svítidlo, 58 W, 600×600, přisazené - "A" - Specifikace dle PD</t>
  </si>
  <si>
    <t>" Včetně montáže a zapojení "</t>
  </si>
  <si>
    <t>741999002 SPC</t>
  </si>
  <si>
    <t>D+M LED Svítidlo, 58 W, 600×600, přisazené - "AN" - Specifikace dle PD</t>
  </si>
  <si>
    <t>" Včetně montáže a zapojení a nouzového zdroje "</t>
  </si>
  <si>
    <t>741999003 SPC</t>
  </si>
  <si>
    <t>D+M LED Svítidlo přisazené, 37W, průměr=480mm - "B" - Specifikace dle PD</t>
  </si>
  <si>
    <t>741999004 SPC</t>
  </si>
  <si>
    <t>D+M LED Svítidlo přisazené, 28W, průměr=375mm - "C" - Specifikace dle PD</t>
  </si>
  <si>
    <t>741999005 SPC</t>
  </si>
  <si>
    <t>D+M Zářivkové svítidlo T5, 1x54W,  přisazené/ závěsné - "D" - Specifikace dle PD</t>
  </si>
  <si>
    <t>741999006 SPC</t>
  </si>
  <si>
    <t>D+M Zářivkové svítidlo T5, 2x35W, IP65 přisazené - "E" - Specifikace dle PD</t>
  </si>
  <si>
    <t>741999007 SPC</t>
  </si>
  <si>
    <t>D+M LED svítidlo Noční svítidlo -"F" - Specifikace dle PD</t>
  </si>
  <si>
    <t>741999008 SPC</t>
  </si>
  <si>
    <t>D+M LED svítidlo 14W, závěsné/přísazené- "G" - Specifikace dle PD</t>
  </si>
  <si>
    <t>741999009 SPC</t>
  </si>
  <si>
    <t>D+M LED Svítidlo, 58 W, 600×600, zapuštěné - "H" - Specifikace dle PD</t>
  </si>
  <si>
    <t>741999010 SPC</t>
  </si>
  <si>
    <t>D+M LED Svítidlo, 58 W, 600×600, zapuštěné - "HN" - Specifikace dle PD</t>
  </si>
  <si>
    <t>741999011 SPC</t>
  </si>
  <si>
    <t>D+M LED svítidlo 17W, přisazené,  - "I" - Specifikace dle PD</t>
  </si>
  <si>
    <t>741999014 SPC</t>
  </si>
  <si>
    <t>D+M LED svítidlo 31W, přisazené,  - "J" - Specifikace dle PD</t>
  </si>
  <si>
    <t>741999015 SPC</t>
  </si>
  <si>
    <t>D+M Nouzové nástěné svítidlo  - "NP1" - Specifikace dle PD</t>
  </si>
  <si>
    <t>" Včetně montáže a zapojení a piktogramu "</t>
  </si>
  <si>
    <t>D+M Nouzové závěsné svítidlo -"NP2" - Specifikace dle PD</t>
  </si>
  <si>
    <t>Elektromontážní práce - PŘÍSTROJE</t>
  </si>
  <si>
    <t>D+M Zásuvka 230V pod omítku dvojnásobná - Specfikace dle PD</t>
  </si>
  <si>
    <t>" Včetně uchycení a zapojení "</t>
  </si>
  <si>
    <t>741999016 SPC</t>
  </si>
  <si>
    <t>741999017 SPC</t>
  </si>
  <si>
    <t>D+M Zásuvka 230V, IP44, na povrch - Specifikace dle PD</t>
  </si>
  <si>
    <t>741999018 SPC</t>
  </si>
  <si>
    <t>D+M Vypínač č. 1 - Specifikace dle PD</t>
  </si>
  <si>
    <t>741999019 SPC</t>
  </si>
  <si>
    <t>D+M Vypínač č. 1  IP 44 - Specifikace dle PD</t>
  </si>
  <si>
    <t>741999020 SPC</t>
  </si>
  <si>
    <t>D+M Vypínač č. 5 - Specifikace dle PD</t>
  </si>
  <si>
    <t>741999021 SPC</t>
  </si>
  <si>
    <t>D+M Vypínač č. 6 - Specifikace dle PD</t>
  </si>
  <si>
    <t>741999022 SPC</t>
  </si>
  <si>
    <t>D+M Vypínač č. 6 , IP 44 - Specifikace dle PD</t>
  </si>
  <si>
    <t>741999023 SPC</t>
  </si>
  <si>
    <t>D+M Tlačítko - Specifikace dle PD</t>
  </si>
  <si>
    <t>741999024 SPC</t>
  </si>
  <si>
    <t>D+M Tlačítko s doutnavkou - Specifikace dle PD</t>
  </si>
  <si>
    <t>Elektromontážní práce - KABELY A VODIČE</t>
  </si>
  <si>
    <t>741999025 SPC</t>
  </si>
  <si>
    <t>D+M CHKE-R 0 2×1,5 - Specifikace dle PD</t>
  </si>
  <si>
    <t>" Včetně uložení a zapojení "</t>
  </si>
  <si>
    <t>741999026 SPC</t>
  </si>
  <si>
    <t>D+M CHKE-R J 3×1,5 - Specifikace dle PD</t>
  </si>
  <si>
    <t>741999027 SPC</t>
  </si>
  <si>
    <t>D+M CHKE-R J 5×1,5 - Specifikace dle PD</t>
  </si>
  <si>
    <t>741999028 SPC</t>
  </si>
  <si>
    <t>D+M CHKE-R J 3×2,5 - Specifikace dle PD</t>
  </si>
  <si>
    <t>741999029 SPC</t>
  </si>
  <si>
    <t>D+M CHKE-R J 5×2,5 - Specifikace dle PD</t>
  </si>
  <si>
    <t>741999030 SPC</t>
  </si>
  <si>
    <t>D+M CHKE-R J 4×4 - Specifikace dle PD</t>
  </si>
  <si>
    <t>741999031 SPC</t>
  </si>
  <si>
    <t>D+M CHKE-R J 5×6 - Specifikace dle PD</t>
  </si>
  <si>
    <t>741999032 SPC</t>
  </si>
  <si>
    <t>D+M CHKE-R J 4×10 - Specifikace dle PD</t>
  </si>
  <si>
    <t>741999033 SPC</t>
  </si>
  <si>
    <t>D+M CHKE-R J 4×16 - Specifikace dle PD</t>
  </si>
  <si>
    <t>741999034 SPC</t>
  </si>
  <si>
    <t>D+M Vodič AY 2,5 protahovací - Specifikace dle PD</t>
  </si>
  <si>
    <t>741999035 SPC</t>
  </si>
  <si>
    <t>D+M Vodič CY4 - z/žl - Specifikace dle PD</t>
  </si>
  <si>
    <t>741999036 SPC</t>
  </si>
  <si>
    <t>D+M Vodič CY6 - z/žl - Specifikace dle PD</t>
  </si>
  <si>
    <t>741999037 SPC</t>
  </si>
  <si>
    <t>D+M Vodič CYA10 - z/žl - Specifikace dle PD</t>
  </si>
  <si>
    <t>741999038 SPC</t>
  </si>
  <si>
    <t>D+M Vodič CYA16 - z/žl - Specifikace dle PD</t>
  </si>
  <si>
    <t>741999039 SPC</t>
  </si>
  <si>
    <t>D+M Vodič CYA25 - z/žl - Specifikace dle PD</t>
  </si>
  <si>
    <t>741999040 SPC</t>
  </si>
  <si>
    <t>D+M Kabel CXKH-V 3x1,5 - Specifikace dle PD</t>
  </si>
  <si>
    <t>741999041 SPC</t>
  </si>
  <si>
    <t>D+M Kabel CXKH-V 5x1,5 - Specifikace dle PD</t>
  </si>
  <si>
    <t>741999042 SPC</t>
  </si>
  <si>
    <t>D+M Kabel CXKH-V 3x2,5 - Specifikace dle PD</t>
  </si>
  <si>
    <t>Elektromontážní práce - ELEKTROINSTALAČNÍ MATERIÁL</t>
  </si>
  <si>
    <t>741999043 SPC</t>
  </si>
  <si>
    <t>D+M Krabice přístrojové  pod omítku (KP 67/2, KPR68, KP68/2, KU68-1903, KR97/5) - Specifikace dle PD</t>
  </si>
  <si>
    <t>741999044 SPC</t>
  </si>
  <si>
    <t>D+M Krabice přístrojová do betonu - komplet - Specifikace dle PD</t>
  </si>
  <si>
    <t>741999045 SPC</t>
  </si>
  <si>
    <t>D+M Trubka instalační ohebná (PVC 16, PVC23,) - Specifikace dle PD</t>
  </si>
  <si>
    <t>741999046 SPC</t>
  </si>
  <si>
    <t>D+M Trubka instalalční monoflex (1216E, 1220, 1232) - Specifikace dle PD</t>
  </si>
  <si>
    <t>741999047 SPC</t>
  </si>
  <si>
    <t>D+M Wago svorka (3x1.5, 3x2.5, 5x2,5) - Specifikace dle PD</t>
  </si>
  <si>
    <t>741999048 SPC</t>
  </si>
  <si>
    <t>D+M PVC lišta (25x20, 40x20) - Specifikace dle PD</t>
  </si>
  <si>
    <t>741999049 SPC</t>
  </si>
  <si>
    <t>D+M Vyvazovací oka - Specifikace dle PD</t>
  </si>
  <si>
    <t>741999050 SPC</t>
  </si>
  <si>
    <t>D+M Kabelový žlab OCEP 250/100 - Specifikace dle PD</t>
  </si>
  <si>
    <t>" Včetně materiálu ke spojování, upevnění, kotvení, závěsů apod "</t>
  </si>
  <si>
    <t>741999051 SPC</t>
  </si>
  <si>
    <t>D+M Kabelový žlab OCEP 100/50 s integritou při požáru - Specifikace dle PD</t>
  </si>
  <si>
    <t>741999052 SPC</t>
  </si>
  <si>
    <t>D+M Stoupací žebřík - Specifikace dle PD</t>
  </si>
  <si>
    <t>Elektromontážní práce - ZEMNĚNÍ</t>
  </si>
  <si>
    <t>741999053 SPC</t>
  </si>
  <si>
    <t>D+M PÁSEK FeZn 30/4 - Specifikace dle PD</t>
  </si>
  <si>
    <t>" Včetně uložení a napojení "</t>
  </si>
  <si>
    <t>741999054 SPC</t>
  </si>
  <si>
    <t>D+M Zkušební  svorka - Specifikace dle PD</t>
  </si>
  <si>
    <t>" Včetně ochranné krabice, Ocelové destičky, tří křížové svorky, napojení, umístění "</t>
  </si>
  <si>
    <t>741999055 SPC</t>
  </si>
  <si>
    <t>D+M Svorky SK, SS, SR - Specifikace dle PD</t>
  </si>
  <si>
    <t>741999056 SPC</t>
  </si>
  <si>
    <t>D+M Antikorozní ochrana spojů - Specifikace dle PD</t>
  </si>
  <si>
    <t>741999057 SPC</t>
  </si>
  <si>
    <t>D+M Svár pásku k armování - Specifikace dle PD</t>
  </si>
  <si>
    <t>741999058 SPC</t>
  </si>
  <si>
    <t>D+M Podružný materiál pro uložení zemnění - Specifikace dle PD</t>
  </si>
  <si>
    <t>741999059 SPC</t>
  </si>
  <si>
    <t>D+M Proměření + revizní zpráva - Specifikace dle PD</t>
  </si>
  <si>
    <t>Elektromontážní práce - HROMOSVOD</t>
  </si>
  <si>
    <t>741999060 SPC</t>
  </si>
  <si>
    <t>D+M Jímací vedení AlMgSi 8 - Specifikace dle PD</t>
  </si>
  <si>
    <t>741999061 SPC</t>
  </si>
  <si>
    <t>D+M Pásek FeZn 30x4 - Specifikace dle PD</t>
  </si>
  <si>
    <t>741999062 SPC</t>
  </si>
  <si>
    <t>D+M Ocelová destička 50x50x8mm - Specifikace dle PD</t>
  </si>
  <si>
    <t>741999063 SPC</t>
  </si>
  <si>
    <t>D+M Svorky (SS,SK,SP) - Specifikace dle PD</t>
  </si>
  <si>
    <t>741999064 SPC</t>
  </si>
  <si>
    <t>D+M Podpěra vedení na rovnou střechu - nerez, pro drát AlMgSi 8 - Specifikace dle PD</t>
  </si>
  <si>
    <t>" Včetně izolační tyče a betonového podstavce a svorek "</t>
  </si>
  <si>
    <t>741999065 SPC</t>
  </si>
  <si>
    <t>D+M Plastové podpěry, vrut - Specifikace dle PD</t>
  </si>
  <si>
    <t>741999066 SPC</t>
  </si>
  <si>
    <t>D+M Vodič svodu (Fe(Zn)) drát 10 mm - Specifikace dle PD</t>
  </si>
  <si>
    <t>" Včetně uložení a napojení,příchytného materiálu "</t>
  </si>
  <si>
    <t>741999067 SPC</t>
  </si>
  <si>
    <t>D+M Svár svodu s armováním - Specifikace dle PD</t>
  </si>
  <si>
    <t>741999068 SPC</t>
  </si>
  <si>
    <t>D+M Označovací štítek PVC - Specifikace dle PD</t>
  </si>
  <si>
    <t>741999069 SPC</t>
  </si>
  <si>
    <t>Poměření + revizní zpráva</t>
  </si>
  <si>
    <t>Elektromontážní práce - rozvaděče</t>
  </si>
  <si>
    <t>741999070 SPC</t>
  </si>
  <si>
    <t>D+M Rozvaděč RH - Specifikace dle PD</t>
  </si>
  <si>
    <t>741999071 SPC</t>
  </si>
  <si>
    <t>D+M Rozvadč RZ - Specifikace dle PD</t>
  </si>
  <si>
    <t>741999072 SPC</t>
  </si>
  <si>
    <t>D+M Rozvaděč R 0.1 - Specifikace dle PD</t>
  </si>
  <si>
    <t>741999073 SPC</t>
  </si>
  <si>
    <t>D+M Rozvaděč RUPS - Specifikace dle PD</t>
  </si>
  <si>
    <t>741999074 SPC</t>
  </si>
  <si>
    <t>D+M Rozvaděč R 1.1 - Specifikace dle PD</t>
  </si>
  <si>
    <t>741999075 SPC</t>
  </si>
  <si>
    <t>D+M Rozvaděč R 1.2 - Specifikace dle PD</t>
  </si>
  <si>
    <t>74199976 SPC</t>
  </si>
  <si>
    <t>D+M Rozvaděč RZ 1 - Specifikace dle PD</t>
  </si>
  <si>
    <t>741999077 SPC</t>
  </si>
  <si>
    <t>D+M Rozvaděč R 2.1 - Specifikace dle PD</t>
  </si>
  <si>
    <t>741999078 SPC</t>
  </si>
  <si>
    <t>D+M Rozvaděč R 2.2 - Specifikace dle PD</t>
  </si>
  <si>
    <t>741999079 SPC</t>
  </si>
  <si>
    <t>D+M Rozvaděč RZ 2 - Specifikace dle PD</t>
  </si>
  <si>
    <t>741999080 SPC</t>
  </si>
  <si>
    <t>D+M Rozvaděč R 3.1 - Specifikace dle PD</t>
  </si>
  <si>
    <t>741999081 SPC</t>
  </si>
  <si>
    <t>D+M Rozvaděč R 3.2 - Specifikace dle PD</t>
  </si>
  <si>
    <t>741999082 SPC</t>
  </si>
  <si>
    <t>D+M Rozvaděč RZ 3 - Specifikace dle PD</t>
  </si>
  <si>
    <t>741999083 SPC</t>
  </si>
  <si>
    <t>D+M Rozvaděč R 4.1 - Specifikace dle PD</t>
  </si>
  <si>
    <t>741999084 SPC</t>
  </si>
  <si>
    <t>D+M Rozvaděč R 4.2 - Specifikace dle PD</t>
  </si>
  <si>
    <t>741999085 SPC</t>
  </si>
  <si>
    <t>D+M Rozvaděč RZ 4 - Specifikace dle PD</t>
  </si>
  <si>
    <t>Elektromontážní práce - různé</t>
  </si>
  <si>
    <t>741999086 SPC</t>
  </si>
  <si>
    <t>D+M Záložní zdroj UPS-EPS 60 KVA/60min - Specifikace dle PD</t>
  </si>
  <si>
    <t>" Včetně akumulátoru pro požární zařízení na předepsanou dobu, montáže, oživení "</t>
  </si>
  <si>
    <t>Část:   D.1.4.8. ELEKTRONICKE KOMUNIKACE</t>
  </si>
  <si>
    <t>MEDICALL - SW, HW</t>
  </si>
  <si>
    <t>D+M Hlavní terminál - Specifikace dle PD</t>
  </si>
  <si>
    <t>" Dodávka a montáž, včetně zapojení, zprovoznění, vyzkoušení. "</t>
  </si>
  <si>
    <t>D+M Kontrolní panel - Specifikace dle PD</t>
  </si>
  <si>
    <t>D+M Kabel k terminálu 2m - Specifikace dle PD</t>
  </si>
  <si>
    <t>D+M Adaptér k terminálu - Specifikace dle PD</t>
  </si>
  <si>
    <t>D+M Zásuvka rozvodu - Specifikace dle PD</t>
  </si>
  <si>
    <t>D+M Pokojová řídící ústředna - Specifikace dle PD</t>
  </si>
  <si>
    <t>D+M Propojovací deska - Specifikace dle PD</t>
  </si>
  <si>
    <t>D+M Pacientský obvod - Specifikace dle PD</t>
  </si>
  <si>
    <t>D+M Hovorový obvod - Specifikace dle PD</t>
  </si>
  <si>
    <t>D+M Svítidlo signalizační LED - Specifikace dle PD</t>
  </si>
  <si>
    <t>D+M Propojková skříňka - Specifikace dle PD</t>
  </si>
  <si>
    <t>D+M Propojková skříňka hovorová - Specifikace dle PD</t>
  </si>
  <si>
    <t>D+M Zásuvka pacienta s držákem  a reproduktorem - Specifikace dle PD</t>
  </si>
  <si>
    <t>D+M Lůžková hovorová jednotka - Specifikace dle PD</t>
  </si>
  <si>
    <t>D+M Tlačítko nouzového volání - Specifikace dle PD</t>
  </si>
  <si>
    <t>D+M Táhlo nouzového volání - Specifikace dle PD</t>
  </si>
  <si>
    <t>Kontrola vedení, osazení bleskojistek a koncových odporů</t>
  </si>
  <si>
    <t>Instalace SW, konfigurace systému</t>
  </si>
  <si>
    <t>Programování, kontrolní provoz, zaškolení</t>
  </si>
  <si>
    <t>D+M Kabel UTP Cat 5e - Specifikace dle PD</t>
  </si>
  <si>
    <t>" Včetně montáže, zatažení do trubek, lišt. "</t>
  </si>
  <si>
    <t>D+M Kabel CYSY (H07) 2×1,5 - Specifikace dle PD</t>
  </si>
  <si>
    <t>D+M Kabel CYSY (H07) 2×2,5 - Specifikace dle PD</t>
  </si>
  <si>
    <t>D+M Instalační krabice do sádrokartonu, pod omítku - Specifikace dle PD</t>
  </si>
  <si>
    <t>" Včetně montáže "</t>
  </si>
  <si>
    <t>D+M Trubka pod omítku PVC - Specifikace dle PD</t>
  </si>
  <si>
    <t>" Včetně montáže, a protahovacího vodiče "</t>
  </si>
  <si>
    <t>D+M Pomocný materiál - Specifikace dle PD</t>
  </si>
  <si>
    <t>" Spojovací a připevňovací materiál, hmoždinky, vruty, sádra. "</t>
  </si>
  <si>
    <t>Pomocné zednické práce</t>
  </si>
  <si>
    <t>" Drážky, průrazy zdivem, demontáž a zpětná montáž podhledů. "</t>
  </si>
  <si>
    <t>Strukturovaná kabeláž</t>
  </si>
  <si>
    <t>741999601 SPC</t>
  </si>
  <si>
    <t>D+M Datový rozvaděč 42U 800/1000 - Specifikace dle PD</t>
  </si>
  <si>
    <t>" Včetně aktivních a pasivních prvků, switchů, patch panelů, telefonní ústředny, serveru, optické vany, převodníků "</t>
  </si>
  <si>
    <t>D+M Datová zásuvka 2×RJ 45 - Specifikace dle PD</t>
  </si>
  <si>
    <t>" Včetně montáže, krabice, zapojení, měření datového vývodu včetně protokolu. "</t>
  </si>
  <si>
    <t>D+M Záložní zdroj UPS pro rack 2kVA - Specifikace dle PD</t>
  </si>
  <si>
    <t>" Včetně montáže, zapojení "</t>
  </si>
  <si>
    <t>D+M Optický kabel 24vl SM - Specifikace dle PD</t>
  </si>
  <si>
    <t>" Propoj do stáv. budovy. Včetně montáže, zapojení. "</t>
  </si>
  <si>
    <t>Poplachový zabezpečovací a ťísňový systém</t>
  </si>
  <si>
    <t>D+M Ústředna PZTS - Specifikace dle PD</t>
  </si>
  <si>
    <t>" Včetně boxu, aku, tlf. a GSM modulu expanderů. "</t>
  </si>
  <si>
    <t>741999602 SPC</t>
  </si>
  <si>
    <t>D+M RIR čidlo - Specifikace dle PD</t>
  </si>
  <si>
    <t>" Včetně montáže, zapojení. "</t>
  </si>
  <si>
    <t>741999603 SPC</t>
  </si>
  <si>
    <t>D+M Magnetický kontakt na dveře - Specifikace dle PD</t>
  </si>
  <si>
    <t>741999604 SPC</t>
  </si>
  <si>
    <t>741999605 SPC</t>
  </si>
  <si>
    <t>D+M Detektor tříštění skla - Specifikace dle PD</t>
  </si>
  <si>
    <t>741999606 SPC</t>
  </si>
  <si>
    <t>D+M Klávesnice s LCD displejem - Specifikace dle PD</t>
  </si>
  <si>
    <t>741999607 SPC</t>
  </si>
  <si>
    <t>D+M Kabel superbus 2×1 + 2×0,5 - Specifikace dle PD</t>
  </si>
  <si>
    <t>741999608 SPC</t>
  </si>
  <si>
    <t>D+M Kabel SYFY 2×2×0,5 - Specifikace dle PD</t>
  </si>
  <si>
    <t>741999609 SPC</t>
  </si>
  <si>
    <t>D+M Čtečka karet-čipů - Specifikace dle PD</t>
  </si>
  <si>
    <t>D+M Tablo domácího telefonu IP - Specifikace dle PD</t>
  </si>
  <si>
    <t>741999610 SPC</t>
  </si>
  <si>
    <t>D+M Napájecí zdroj pro el. zámky - Specifikace dle PD</t>
  </si>
  <si>
    <t>STA společná televizní anténa</t>
  </si>
  <si>
    <t>741999701 SPC</t>
  </si>
  <si>
    <t>D+M Anténní zásuvka - Specifikace dle PD</t>
  </si>
  <si>
    <t>" Včetně krabice, instalace, zapojení. "</t>
  </si>
  <si>
    <t>741999702 SPC</t>
  </si>
  <si>
    <t>D+M Anténní rozvaděč - Specifikace dle PD</t>
  </si>
  <si>
    <t>" Včetně aktivních prvků, zesilovačů, rozbočovačů. "</t>
  </si>
  <si>
    <t>741999703 SPC</t>
  </si>
  <si>
    <t>D+M Koaxiální kabel - Specifikace dle PD</t>
  </si>
  <si>
    <t>" Včetně instalace. "</t>
  </si>
  <si>
    <t>Kabelové trasy</t>
  </si>
  <si>
    <t>D+M Kabelový žlab OCEP zn 300/100 - Specifikace dle PD</t>
  </si>
  <si>
    <t>" Včetně podpěr, spojovacího a upevňovacího materiálu. "</t>
  </si>
  <si>
    <t>D+M Kabelový žlab OCEP zn 150/100 - Specifikace dle PD</t>
  </si>
  <si>
    <t>D+M Lišta vkládací 40/40 - Specifikace dle PD</t>
  </si>
  <si>
    <t>741999704 SPC</t>
  </si>
  <si>
    <t>D+M Lišta vkládací 40/20 - Specifikace dle PD</t>
  </si>
  <si>
    <t>741999705 SPC</t>
  </si>
  <si>
    <t>D+M Trubka PVC pod omítku - Specifikace dle PD</t>
  </si>
  <si>
    <t>Objekt:   SO 02 DŘEVĚNÝ ALTÁN</t>
  </si>
  <si>
    <t>799-03</t>
  </si>
  <si>
    <t>Venkovní mobiliář</t>
  </si>
  <si>
    <t>799999301 SPC</t>
  </si>
  <si>
    <t>D+M Dřevěný altán - Specifikace dle PD</t>
  </si>
  <si>
    <t>" - Dřevěná konstrukce altánu : sloupky 140x140, krokve 120x200mm, vaznice 140x140mm, vaznice 120x120mm.  "</t>
  </si>
  <si>
    <t>" - Ztužení konstrukce ocelovými táhly z kulatiny D=16mm a trubkovým věšadlem z trubek TR. 89/5mm  "</t>
  </si>
  <si>
    <t>" - Dřevěná výplň z prkenného roštu, výška 900mm.  "</t>
  </si>
  <si>
    <t>" - Založení na zemních vrutech KSF F 76x1600-R, zhlaví vrutů opatřeno plochou kotevní deskou a kotevním trnožem.  "</t>
  </si>
  <si>
    <t>" - Zastřešení : podhled z hoblovaných prken, záklop z prken, lepenka A330, střešní krytina z TiZn.  "</t>
  </si>
  <si>
    <t>" - Klempířské konstrukce : dešťové svody, okapy, olpechování okapů, lapače střešních splavenin, napojení na kanalizaci / odvod do zeleně.  "</t>
  </si>
  <si>
    <r>
      <t xml:space="preserve">" Kotvící a spojovací prvky : svorníky, plechy, šrouby, vruty apod. opatřené žárovým zinkováním v tl. min. 100 </t>
    </r>
    <r>
      <rPr>
        <sz val="8"/>
        <color indexed="12"/>
        <rFont val="Calibri"/>
        <family val="2"/>
      </rPr>
      <t>µ</t>
    </r>
    <r>
      <rPr>
        <sz val="8"/>
        <color indexed="12"/>
        <rFont val="Arial CE"/>
        <family val="2"/>
      </rPr>
      <t>m. "</t>
    </r>
  </si>
  <si>
    <t>" Materiál : dřevo C24, ocel S235. "</t>
  </si>
  <si>
    <t>" Povrchové úpravy : Dřevěné prvky altánu budou hoblované. Dřevěná konstrukce bude ošetřena bezbarvým nátěrem proti houbám a dřevokaznému hmyzu. Následně bude povrch ošetřen lazurovacím nátěrem v odstínu - světlý dub. Nátěr by neměl zakrývat vlastní strukturu dřeva. Ocelová táhla budou ošetřena žárovým pozinkováním a následně natřena syntetickým lakem v odstínu – kovářská čerň. "</t>
  </si>
  <si>
    <t>998799304 RTO</t>
  </si>
  <si>
    <t>Stavební práce a dodávky spojené s provedením funkčního celku 799</t>
  </si>
  <si>
    <t>Jednotkové položky zahrnují vedlejší rozpočtové náklady, náklady na montáž, dopravu, apod. a předepsané zkoušky, revize, manipulační řády, zaškolení obsluhy, není-li uvedeno jinak.</t>
  </si>
  <si>
    <t>Příplatek za ztížení vykopávky v blízkosti podzemního vedení</t>
  </si>
  <si>
    <t>" Příplatek 10% " 35,8*0,1</t>
  </si>
  <si>
    <t>" Hloubení rýhy pro splaškovou kanalizaci "</t>
  </si>
  <si>
    <t>" Hloubení rýhy pro dešťovou kanalizaci "</t>
  </si>
  <si>
    <t>" Hloubení rýhy pro jednotnou kanalizaci "</t>
  </si>
  <si>
    <t xml:space="preserve">" Hloubení rýhy pro revizní šachty " </t>
  </si>
  <si>
    <t>" Lepivost 50% "  35,8*0,5</t>
  </si>
  <si>
    <t>Zřízení pažení a rozepření rýh pro podzemní vedení, hloubky do 4,0m</t>
  </si>
  <si>
    <t>" Pažení rýhy pro potrubí, 80% "</t>
  </si>
  <si>
    <t>Zřízení příložného pažení a rozepření stěn rýh hl do 8 m</t>
  </si>
  <si>
    <t xml:space="preserve">" Pažení rýhy pro potrubí, 80% " </t>
  </si>
  <si>
    <t>Odstranění pažení a rozepření rýh pro podzemní vedení, hloubky do 4,0m</t>
  </si>
  <si>
    <t>Odstranění příložného pažení a rozepření stěn rýh hl do 8 m</t>
  </si>
  <si>
    <t>" Přemístění z rýhy pro dešťovou kanalizaci "</t>
  </si>
  <si>
    <t>" Přemístění z rýhy pro splaškovou kanalizaci "</t>
  </si>
  <si>
    <t>" Přemístění z rýhy pro jednotnou kanalizaci "</t>
  </si>
  <si>
    <t>" Přemístění z rýhy pro revizní šachty "</t>
  </si>
  <si>
    <t>" Zásyp potrubí  štěrkem "</t>
  </si>
  <si>
    <t xml:space="preserve">" Zásyp potrubí štěrkem " </t>
  </si>
  <si>
    <t>" Obsyp potrubí štěrkopískem, výška obsypu 500mm "</t>
  </si>
  <si>
    <t>175999003 SPC</t>
  </si>
  <si>
    <t>D+M Zkouška zhutnění rýhy</t>
  </si>
  <si>
    <t>8</t>
  </si>
  <si>
    <t>Trubní vedení</t>
  </si>
  <si>
    <t>871351121 RTO</t>
  </si>
  <si>
    <t>D+M Kanalizační potrubí hrdlové z PP UR2, min. SN10, DN200 - Specifikace dle PD</t>
  </si>
  <si>
    <t>" Potrubí splaškové kanalizace "</t>
  </si>
  <si>
    <t>" Potrubí dešťové kanalizace "</t>
  </si>
  <si>
    <t>" Potrubí jednotné kanalizace "</t>
  </si>
  <si>
    <t>" V ceně veškeré tvarovky a příslušenství "</t>
  </si>
  <si>
    <t>871999101 SPC</t>
  </si>
  <si>
    <t>D+M Výstražná fólie a signalizační vodič - Specifikace dle PD</t>
  </si>
  <si>
    <t xml:space="preserve">" Výměra včetně ztratného " </t>
  </si>
  <si>
    <t>871999102 SPC</t>
  </si>
  <si>
    <t>D+M Revizní šachta kanalizace DN 1000 - Specifikace dle PD</t>
  </si>
  <si>
    <t>" Šachta kruhová z polyetylenu DN=1000mm, systémové šachtové dno s výkyvnými hrdly, teleskop. V ceně litinový poklop kruhový. V ceně veškeré příslušenství šachty. "</t>
  </si>
  <si>
    <t>" V ceně osazení na stávající kanalizaci, úprava stávající kanalizace. "</t>
  </si>
  <si>
    <t>871999103 SPC</t>
  </si>
  <si>
    <t>D+M Revizní šachta dešťové kanalizace DN 425 - Specifikace dle PD</t>
  </si>
  <si>
    <t>" Šachta kruhová z polyetylenu DN=425mm, systémové šachtové dno s výkyvnými hrdly, teleskop. V ceně litinový poklop kruhový. V ceně veškeré příslušenství šachty. "</t>
  </si>
  <si>
    <t>871999104 SPC</t>
  </si>
  <si>
    <t>D+M Napojení potrubí na novou kanalizační šachtu - Specifikace dle PD</t>
  </si>
  <si>
    <t xml:space="preserve">" V ceně veškeré příslušenství a tvarovky pro napojení a zajištění prostupu " </t>
  </si>
  <si>
    <t>871999105 SPC</t>
  </si>
  <si>
    <t>D+M Napojení potrubí na vnitřní kanalizaci v objektu - Specifikace dle PD</t>
  </si>
  <si>
    <t>25</t>
  </si>
  <si>
    <t xml:space="preserve">Úprava ploch kolem hydrantů, šoupat, poklopů a mříží nebo sloupů </t>
  </si>
  <si>
    <t>Objekt:  IO 01 PŘÍPOJKY IS</t>
  </si>
  <si>
    <t>Objekt:   IO 02 KOMUNIKACE A ZPEVĚNÉ PLOCHY</t>
  </si>
  <si>
    <t>Odkopávky a prokopávky nezapažené v hornině tř. 3 objem do 1000 m3, s naložením výkopku</t>
  </si>
  <si>
    <t>" Odkopávka pro areálový chodník s pryžovým povrchem "</t>
  </si>
  <si>
    <t>" Odkopávka pro vnější chodník z betonové dlažby "</t>
  </si>
  <si>
    <t>" Odkopávka pro okapový chodník "</t>
  </si>
  <si>
    <t>Příplatek za lepivost u odkopávek v hornině tř. 1 až 3</t>
  </si>
  <si>
    <t>" Lepivost 50%  "</t>
  </si>
  <si>
    <t>Plošná úprava terénu přes 500 m2 zemina tř 1 až 4 nerovnosti do +/- 150 mm v rovinně a svahu do 1:5</t>
  </si>
  <si>
    <t>" Úprava ploch před realizací zpevněných ploch "</t>
  </si>
  <si>
    <t>Hutnění podloží z hornin soudržných do 92% PS</t>
  </si>
  <si>
    <t>" Hutnění podloží pod zpevněnými plochami "</t>
  </si>
  <si>
    <t>Komunikace</t>
  </si>
  <si>
    <t>584</t>
  </si>
  <si>
    <t>584999001 SPC</t>
  </si>
  <si>
    <t>D+M Rekonstrukce stávajícího chodníku - Specifikace dle PD</t>
  </si>
  <si>
    <t xml:space="preserve">" Včetně naložení, svislého a vodorovného přesunu vybouraného materiálu, odvoz materiálu, likvidace v souladu se zákonem č. 185/2001 Sb., o odpadech dle technologie a místa určené zhotovitelem, včetně poplatků za uložení odpadu. " </t>
  </si>
  <si>
    <t>584999002 SPC</t>
  </si>
  <si>
    <t>D+M Rekonstrukce stávající asfaltové komunikace - Specifikace dle PD</t>
  </si>
  <si>
    <t>584999003 SPC</t>
  </si>
  <si>
    <t>D+M Areálový chodník - pryžový povrch - Specifikace dle PD</t>
  </si>
  <si>
    <t>" - Štěrkodrť ŠDb (0-32mm) - tl. 140mm - 64,9m3 "</t>
  </si>
  <si>
    <t xml:space="preserve">" Cena skladby včetně ztratného " </t>
  </si>
  <si>
    <t>12</t>
  </si>
  <si>
    <t>584999004 SPC</t>
  </si>
  <si>
    <t>D+M Dlážděný chodník - Specifikace dle PD</t>
  </si>
  <si>
    <t>" - Zámková betonová dlažba - tl. 60mm - 195,7m2 "</t>
  </si>
  <si>
    <t>" - Lože ze štěrkodrti (0-4mm) - tl. 40mm - 7,5m3 "</t>
  </si>
  <si>
    <t>" - Štěrkodrť ŠDb (0-32mm) - tl. 250mm - 46,7m3 "</t>
  </si>
  <si>
    <t>584999005 SPC</t>
  </si>
  <si>
    <t>D+M Okapový chodník - Specifikace dle PD</t>
  </si>
  <si>
    <t>" - Betonová dlažba - tl. 60mm - 65,1m2 "</t>
  </si>
  <si>
    <t>" - Lože ze štěrkodrti (0-4mm) - tl. 40mm - 2,5m3 "</t>
  </si>
  <si>
    <t>" - Štěrkodrť ŠDb (0-32mm) - tl. 250mm - 15,5m3 "</t>
  </si>
  <si>
    <t>584999006 SPC</t>
  </si>
  <si>
    <t>D+M Betonová zámková pojízdná dlažba - reliéf pro nevidomé - Specifikace dle PD</t>
  </si>
  <si>
    <t>" - Betonová zámková dlažba s refliéfem - tl.80mm - 8,8m2 "</t>
  </si>
  <si>
    <t>" - Kamenná drť fr. 0/4 - tl. 40 mm - 0,4m3 "</t>
  </si>
  <si>
    <t>" - Geotextil-olejový sorbent - 9,2m2 "</t>
  </si>
  <si>
    <t>" - Mechanicky zpevněné kamenivo - tl. 150mm - 1,3m3 "</t>
  </si>
  <si>
    <t>" - Štěrkodrť fr. 0/63 - tl. 150mm - 1,3m3 "</t>
  </si>
  <si>
    <t>" - Geotextílie - 400g/m2 - 9,2m2 "</t>
  </si>
  <si>
    <t>15</t>
  </si>
  <si>
    <t>584999007 SPC</t>
  </si>
  <si>
    <t>D+M Betonová zámková pojízdná dlažba - Specifikace dle PD</t>
  </si>
  <si>
    <t>" - Betonová zámková dlažba - tl.80mm - 43,4m2 "</t>
  </si>
  <si>
    <t>" - Kamenná drť fr. 0/4 - tl. 40 mm - 1,7m3 "</t>
  </si>
  <si>
    <t>" - Geotextil-olejový sorbent - 45,4m2 "</t>
  </si>
  <si>
    <t>" - Mechanicky zpevněné kamenivo - tl. 150mm - 6,2m3 "</t>
  </si>
  <si>
    <t>" - Štěrkodrť fr. 0/63 - tl. 150mm - 6,2m3 "</t>
  </si>
  <si>
    <t>" - Geotextílie - 400 g/m2 - 45,4m2 "</t>
  </si>
  <si>
    <t>16</t>
  </si>
  <si>
    <t>584999008 SPC</t>
  </si>
  <si>
    <t>D+M Obrubník betonový s boční opěrou do lože z betonu prostého tl.100mm z betonu C12/15 - Specifikace dle PD</t>
  </si>
  <si>
    <t xml:space="preserve">" - Obrubník kolem okapového chodníku. " </t>
  </si>
  <si>
    <t>914999205 SPC</t>
  </si>
  <si>
    <t>D+M Svislé dopravní značení s retroreflexní úpravou včetně sloupku - Specifikace dle PD</t>
  </si>
  <si>
    <t xml:space="preserve">" Dopravní značka včetně sloupku a kotvících prvků. " </t>
  </si>
  <si>
    <t>Předznačení vodorovného liniového značení, včetně očištění povrchu</t>
  </si>
  <si>
    <t xml:space="preserve">" Předznačení pro šířku 125,0mm " </t>
  </si>
  <si>
    <t>20</t>
  </si>
  <si>
    <t>916</t>
  </si>
  <si>
    <t>916131213 RTO</t>
  </si>
  <si>
    <t>D+M Silniční obrubník betonový 250x80x1000, stojatý s boční opěrou do lože z betonu prostého tl.100mm z betonu C20/25 - Specifikace dle PD</t>
  </si>
  <si>
    <t>21</t>
  </si>
  <si>
    <t>D+M Chodníkový obrubník betonový 100x250x1000mm, stojatý s boční opěrou do lože z betonu prostého tl.100mm z betonu C12/15 - Specifikace dle PD</t>
  </si>
  <si>
    <t>22</t>
  </si>
  <si>
    <t>D+M Chodníkový obrubník betonový 150x250x1000mm, stojatý s boční opěrou do lože z betonu prostého tl.100mm z betonu C12/15 - Specifikace dle PD</t>
  </si>
  <si>
    <t>23</t>
  </si>
  <si>
    <t>96699903 SPC</t>
  </si>
  <si>
    <t>D+M Výškové napojení nové skladby na zpevněné plochy - Specifikace dle PD</t>
  </si>
  <si>
    <t>" V ceně - řezání asfaltového krytu, - frézování, - zarovnání styčných ploch, - úprava čela betonového krytu, - spojovací penetrační postřik, - zpětná zálivka spar, - odvoz a uložení vybouraných hmot "</t>
  </si>
  <si>
    <t>" Odvoz zeminy z odkopávek pro zpevněné plochy"</t>
  </si>
  <si>
    <t>998</t>
  </si>
  <si>
    <t>Přesun hmot pro pozemní komunikace s krytem z kamene, monolitickým betonovým nebo živičným</t>
  </si>
  <si>
    <t>Přesun hmot pro pozemní komunikace s krytem dlážděným</t>
  </si>
  <si>
    <t>27</t>
  </si>
  <si>
    <t>Objekt:   IO 03 VEŘEJNÉ OSVĚTLENÍ</t>
  </si>
  <si>
    <t>ELEKTROINSTALACE</t>
  </si>
  <si>
    <t>D+M Svítidlo LED CALLA 46W - Specifikace dle PD</t>
  </si>
  <si>
    <t>D+M Přepěťová ochrana pro VO - Specifikace dle PD</t>
  </si>
  <si>
    <t>D+M Parkový sloup 3,5m - Specifikace dle PD</t>
  </si>
  <si>
    <t>" Dodávka a montáž, včetně základů. "</t>
  </si>
  <si>
    <t>D+M Kabel CYKY 4J×16 - Specifikace dle PD</t>
  </si>
  <si>
    <t>D+M FeZn 10 - Specifikace dle PD</t>
  </si>
  <si>
    <t>D+M Svítidlo do podhledu altánu LED 3W - Specifikace dle PD</t>
  </si>
  <si>
    <t>D+M CYKY 3J÷1,5 - Specifikace dle PD</t>
  </si>
  <si>
    <t>D+M Kopoflex 63 - Specifikace dle PD</t>
  </si>
  <si>
    <t>D+M Výkop 35/80  - Specifikace dle PD</t>
  </si>
  <si>
    <t>" Včetně opětovného záhozu a provizorní úpravy terénu. "</t>
  </si>
  <si>
    <t>D+M Výstražná fólie - Specifikace dle PD</t>
  </si>
  <si>
    <t>" Včetně uložení "</t>
  </si>
  <si>
    <t>Objekt:   IO 04 OPLOCENÍ</t>
  </si>
  <si>
    <t>JKSO:   815.23.7.1</t>
  </si>
  <si>
    <t>Vrty velkoprofilové svislé nezapažené D do 450 mm hl do 5 m hor. III</t>
  </si>
  <si>
    <t>56*0,8</t>
  </si>
  <si>
    <t>272</t>
  </si>
  <si>
    <t>Základové patky z betonu tř. C 16/20</t>
  </si>
  <si>
    <t>" Základ oplocení " 3,7*1,1</t>
  </si>
  <si>
    <t>311</t>
  </si>
  <si>
    <t>31299901 SPC</t>
  </si>
  <si>
    <t>D+M Oplocení - Specifikace dle PD</t>
  </si>
  <si>
    <t>" Ocelové oplocení z typových profilů - svislé sloupky z jackelů 80/80, horizontální profily 40/40, svislé tyče 18/18. "</t>
  </si>
  <si>
    <t>" V ceně povrchová úprava žárovým pozinkováním, lakování, systémové kotvící a spojovací prvky. "</t>
  </si>
  <si>
    <t>31299902 SPC</t>
  </si>
  <si>
    <t>D+M Typová vstupní branka - Specifikace dle PD</t>
  </si>
  <si>
    <t>" Ocelová branka z typových profilů - rám z obrácéného tvaru U z jackelů 40/40, svislé tyče 18/18. "</t>
  </si>
  <si>
    <t>" Součástí kování s klikou a vložkový zámek - broušená nerez. "</t>
  </si>
  <si>
    <t>31299903 SPC</t>
  </si>
  <si>
    <t>D+M Typová vjezdová brána - Specifikace dle PD</t>
  </si>
  <si>
    <t>" Ocelová brána z typových profilů - rám z obrácéného tvaru U z jackelů 40/40, svislé tyče 18/18. "</t>
  </si>
  <si>
    <t>" Součástí kování s klikou a zajišťovací mechanismus s vložkovým zámkem - broušená nerez. "</t>
  </si>
  <si>
    <t>578</t>
  </si>
  <si>
    <t>57899901 SPC</t>
  </si>
  <si>
    <t>D+M Přídlažba ze zámkové dlažby - Specifikace dle PD</t>
  </si>
  <si>
    <t>" - Zámková betonová dlažba - tl. 60mm - 52,6m2 "</t>
  </si>
  <si>
    <t>" - Lože ze štěrkodrti (0-4mm) - tl. 40mm - 2,0m3 "</t>
  </si>
  <si>
    <t>" - Štěrkodrť ŠDb (0-32mm) - tl. 250mm - 12,6m3 "</t>
  </si>
  <si>
    <t>" Cena skladby včetně ztratného "  95,5*0,5</t>
  </si>
  <si>
    <t>57899902 SPC</t>
  </si>
  <si>
    <t>D+M Betonový obrubník - Specifikace dle PD</t>
  </si>
  <si>
    <t>" Stojatý s boční opěrou do lože z betonu prostého tl.100mm třídy C12/15 "</t>
  </si>
  <si>
    <t>97899901 SPC</t>
  </si>
  <si>
    <t>D+M Napojení nového oplocení na okolní konstrukce a budovy - Specifikace dle PD</t>
  </si>
  <si>
    <t>97899941 SPC</t>
  </si>
  <si>
    <t xml:space="preserve">" Odvoz zeminy z vrtů pro založení oplocení " </t>
  </si>
  <si>
    <t>Přesun hmot pro oplocení zděné z cihel nebo tvárnic, bloků, popřípadě kovovou nebo dřevěnou konstrukcí v do 10 m</t>
  </si>
  <si>
    <t>Objekt:   IO 05 TERÉNNÍ A SADOVÉ ÚPRAVY</t>
  </si>
  <si>
    <t>JKSO:   823.27.1.1</t>
  </si>
  <si>
    <t>40,0*0,300</t>
  </si>
  <si>
    <t>Plošná úprava terénu přes 500 m2 zemina tř 1 až 4 nerovnosti do +/- 100 mm v rovinně a svahu do 1:5</t>
  </si>
  <si>
    <t>" Úprava ploch před realizací sadových úprav " 924,7+156,0+21,2+97,2</t>
  </si>
  <si>
    <t>Rozprostření ornice tl vrstvy do 150 mm pl přes 500 m2 v rovině nebo ve svahu do 1:5</t>
  </si>
  <si>
    <t>" Zpětné rozprostření sejmuté ornice v tl.150mm - pro trávník " 12,0/0,150</t>
  </si>
  <si>
    <t>" Rozprostření dovezené ornice v tl.150mm - pro trávník " (924,7-80,0)</t>
  </si>
  <si>
    <t>Rozprostření ornice tl vrstvy do 400 mm pl do 500 m2 v rovině nebo ve svahu do 1:5</t>
  </si>
  <si>
    <t>" Rozprostření dovezené ornice v tl.250mm - pro záhony " 156,0+21,2+97,2</t>
  </si>
  <si>
    <t>18199901 SPC</t>
  </si>
  <si>
    <t>D+M Zemina vhodná pro sadové úpravy - Specifikace dle PD</t>
  </si>
  <si>
    <t>" Dovoz zeminy v tl.150mm - pro trávník " 844,7*0,150</t>
  </si>
  <si>
    <t>" Dovoz zeminy v tl.400mm - pro záhony " (156,0+21,2+97,2)*0,400</t>
  </si>
  <si>
    <t>" V ceně naložení zeminy, doprava a její složení "</t>
  </si>
  <si>
    <t>18199902 SPC</t>
  </si>
  <si>
    <t>D+M Založení trávníku výsevem v rovině a ve svahu do 1:5 včetně zálivky - Specifikace dle PD</t>
  </si>
  <si>
    <t xml:space="preserve">" Cena včetně výsevu v rovině a ve svahu, travního semene, zaválcování, ošetření s dosevem a přihnojení plným trávníkovým hnojivem. Včetně aplikace přípravků pro podporu zakořenění a vzrůstu. " </t>
  </si>
  <si>
    <t xml:space="preserve">" V ceně zálivka trávníku. " </t>
  </si>
  <si>
    <t>Svahování v zářezech v hornině tř. 1 až 4</t>
  </si>
  <si>
    <t xml:space="preserve">" Úprava terénu " </t>
  </si>
  <si>
    <t>Obdělání půdy kultivátorováním v rovině a svahu do 1:5</t>
  </si>
  <si>
    <t>" Příprava zeminy před realizací sadových úprav " 924,7+156,0+21,2+97,2</t>
  </si>
  <si>
    <t>Obdělání půdy hrabáním v rovině a svahu do 1:5</t>
  </si>
  <si>
    <t>184215133 RTO</t>
  </si>
  <si>
    <t>D+M Ukotvení kmene dřevin třemi kůly D do 0,1 m délky do 3 m + pružný úvazek - Specifikace dle PD</t>
  </si>
  <si>
    <t>" Ukotvení pomocí tří dřevěných kůlů a pružného kokosového úvazku, v ceně veškerý spojovací materiál. "</t>
  </si>
  <si>
    <t>184215134 RTO</t>
  </si>
  <si>
    <t>D+M Ukotvení kmene dřevin jedním šikmým kůlem + pružný úvazek - Specifikace dle PD</t>
  </si>
  <si>
    <t>" Ukotvení pomocí šikmého kůlu a pružného kokosového úvazku, v ceně veškerý spojovací materiál. "</t>
  </si>
  <si>
    <t>Ošetřování vysazených dřevin soliterních v rovině a svahu do 1:5</t>
  </si>
  <si>
    <t xml:space="preserve">" Ošetření vysázených stromů " </t>
  </si>
  <si>
    <t xml:space="preserve">" Ošetření vysázených keřů " </t>
  </si>
  <si>
    <t>Chemické odplevelení před založením kultury nad 20 m2 postřikem na široko v rovině a svahu do 1:5</t>
  </si>
  <si>
    <t>" Odplevelení před realizací sadových úprav. " 924,7+156,0+21,2+97,2</t>
  </si>
  <si>
    <t>184806114 RTO</t>
  </si>
  <si>
    <t>Řezy stávajících stromů</t>
  </si>
  <si>
    <t>" Zdravotní, odlehčovací a tvarovací řezy stávajících stromů "</t>
  </si>
  <si>
    <t>184911151 RTO</t>
  </si>
  <si>
    <t>D+M Mulčování záhonů kačírkem tl. vrstvy 0,05 m v rovině a svahu do 1:5 + geotextílie - Specifikace dle PD</t>
  </si>
  <si>
    <t xml:space="preserve">" V ceně dodávka kačírku fr. 8/16mm, geotextílie a urovnání " </t>
  </si>
  <si>
    <t>" Mulčování kolem nově vysázených trvalek " 156,0*1,1</t>
  </si>
  <si>
    <t>184911431 RTO</t>
  </si>
  <si>
    <t>D+M Mulčování rostlin tl mulče 0,15 m v rovině a svahu do 1:5 + geotextílie - Specifikace dle PD</t>
  </si>
  <si>
    <t xml:space="preserve">" V ceně dodávka kůry, geotextílie, urovnání a ošetření povrchu s kůrou " </t>
  </si>
  <si>
    <t>" Mulčování kolem nově vysázených keřů " 97,2*1,1</t>
  </si>
  <si>
    <t>D+M Mulčování rostlin tl mulče 0,05 m v rovině a svahu do 1:5 + geotextílie - Specifikace dle PD</t>
  </si>
  <si>
    <t>" Mulčování kolem nově vysázených travin " 21,2*1,1</t>
  </si>
  <si>
    <t>Ošetření trávníku shrabáním ve svahu do 1:1</t>
  </si>
  <si>
    <t xml:space="preserve">" Ošetření trávníku " </t>
  </si>
  <si>
    <t>18599901 SPC</t>
  </si>
  <si>
    <t>D+M Výsadba sazenic stromů v jutovém obalu do jamky s balem - Okrasná višeň - Specifikace dle PD - A</t>
  </si>
  <si>
    <t>" V ceně zemní práce, doplnění jamky ohumusovanou půdou, ochrana kořenové mísy drcenou borkou a dodání stromu"</t>
  </si>
  <si>
    <t>" Včetně hnojení, zalití , obalení kmene jutovým obalem  a ošetření korunu stromu tvarovacím řezem. "</t>
  </si>
  <si>
    <t>18599902 SPC</t>
  </si>
  <si>
    <t>D+M Výsadba sazenic stromů v jutovém obalu do jamky s balem - Třešeň ptačí - Specifikace dle PD - B</t>
  </si>
  <si>
    <t>18599903 SPC</t>
  </si>
  <si>
    <t>D+M Výsadba sazenic stromů v jutovém obalu do jamky s balem - Okrasná jabloň - Specifikace dle PD - C</t>
  </si>
  <si>
    <t>18599904 SPC</t>
  </si>
  <si>
    <t>D+M Výsadba sazenic stromů v jutovém obalu do jamky s balem - Hloh- Specifikace dle PD - D</t>
  </si>
  <si>
    <t>185999101 SPC</t>
  </si>
  <si>
    <t>D+M Výsadba sazenice keře do jamky s balem - Muchovník - Specifikace dle PD - a</t>
  </si>
  <si>
    <t>" V ceně zemní práce, doplnění jamek ohumusovanou půdou a dodání sazenice."</t>
  </si>
  <si>
    <t>" V ceně hnojení a zálivka keře "</t>
  </si>
  <si>
    <t>185999102 SPC</t>
  </si>
  <si>
    <t>D+M Výsadba sazenice keře do jamky s balem - Japonská kdouloň - Specifikace dle PD - b</t>
  </si>
  <si>
    <t>185999103 SPC</t>
  </si>
  <si>
    <t>D+M Výsadba sazenice keře do jamky s balem - Svída bílá - Specifikace dle PD - c</t>
  </si>
  <si>
    <t>185999104 SPC</t>
  </si>
  <si>
    <t>D+M Výsadba sazenice keře do jamky s balem - Zlatice prostřední - Specifikace dle PD - d</t>
  </si>
  <si>
    <t>185999105 SPC</t>
  </si>
  <si>
    <t>D+M Výsadba sazenice keře do jamky s balem - Tavolník japonský - Specifikace dle PD - e</t>
  </si>
  <si>
    <t>185999106 SPC</t>
  </si>
  <si>
    <t>D+M Výsadba sazenice keře do jamky s balem - Tavolník van Houtteův - Specifikace dle PD - f</t>
  </si>
  <si>
    <t>18599910 SPC</t>
  </si>
  <si>
    <t>D+M Výsadba sazenic okrasných travin - Specifikace dle PD - g / h</t>
  </si>
  <si>
    <t>" V ceně zemní práce, doplnění jamek ohumusovanou půdou a dodání sazenic ."</t>
  </si>
  <si>
    <t>" Sazenice Ghana - 35 kusů ."</t>
  </si>
  <si>
    <t>" Sazenice Rotsilber - 35 kusů ."</t>
  </si>
  <si>
    <t>" V ceně zálivka sazenic "</t>
  </si>
  <si>
    <t>D+M Výsadba sazenic extenzivních trvalek - Specifikace dle PD - T1-4</t>
  </si>
  <si>
    <t>" Sazenice trvalek - 1278 kusů ."</t>
  </si>
  <si>
    <t>" Sazenice cibulovin - 3834 kusů  ."</t>
  </si>
  <si>
    <t>" V ceně zálivka keřů "</t>
  </si>
  <si>
    <t xml:space="preserve">" V položce zahrnuto naložení, dovoz ornice z meziskládky a její složení " </t>
  </si>
  <si>
    <t>Přesun hmot pro sadovnické a krajinářské úpravy vodorovně do 5000 m</t>
  </si>
  <si>
    <t>Objekt:   IO 06 MOBILIÁŘ</t>
  </si>
  <si>
    <t>799-02</t>
  </si>
  <si>
    <t>Mobiliář</t>
  </si>
  <si>
    <t>799999201 SPC</t>
  </si>
  <si>
    <t>D+M Lavička s opěradlem a područkami délky 1,5m - Specifikace ve výpisu prvků mobiliáře - M-01</t>
  </si>
  <si>
    <t>" V ceně zemní práce, manipulace s výkopkem, základy, kotevní prvky lavičky a plocha pod lavičkou "</t>
  </si>
  <si>
    <t>799999202 SPC</t>
  </si>
  <si>
    <t>D+M Lavička s opěradlem a područkami délky 0,6m - Specifikace ve výpisu prvků mobiliáře - M-02</t>
  </si>
  <si>
    <t>799999203 SPC</t>
  </si>
  <si>
    <t>D+M Odpadkový koš celoocelový, variantně s víkem vhazovacího otvoru, objem nádoby 32 l - Specifikace ve výpisu prvků mobiliáře - M-03</t>
  </si>
  <si>
    <t>" V ceně zemní práce, manipulace s výkopkem, základy, kotevní prvky koše. "</t>
  </si>
  <si>
    <t>799999204 SPC</t>
  </si>
  <si>
    <t>D+M Stojan na kola - Specifikace ve výpisu prvků mobiliáře - M-04</t>
  </si>
  <si>
    <t>" V ceně zemní práce, manipulace s výkopkem, základy, kotevní prvky stojanu. "</t>
  </si>
  <si>
    <t>HWGP AF T-H 400/50/ZVSHB</t>
  </si>
  <si>
    <t>Primár teplotní spád - Zima/Léto</t>
  </si>
  <si>
    <t xml:space="preserve">     90/55°C           85/51°C</t>
  </si>
  <si>
    <t>PN 6/6/10</t>
  </si>
  <si>
    <t>Sekundár teplotní spád - UT/TV</t>
  </si>
  <si>
    <t xml:space="preserve">     70/45°C           50/55°C</t>
  </si>
  <si>
    <t>Počet</t>
  </si>
  <si>
    <t>Pozice</t>
  </si>
  <si>
    <t>Armatura</t>
  </si>
  <si>
    <t>Typ armatury</t>
  </si>
  <si>
    <t>DN (G)</t>
  </si>
  <si>
    <t>kusů</t>
  </si>
  <si>
    <t>Primární okruh</t>
  </si>
  <si>
    <t>Z1</t>
  </si>
  <si>
    <t>Mezipříruba, PN16, 120°C</t>
  </si>
  <si>
    <t>F1</t>
  </si>
  <si>
    <t>Příruba, PN16, 300°C</t>
  </si>
  <si>
    <t>T1</t>
  </si>
  <si>
    <t>D80 0-120°C</t>
  </si>
  <si>
    <t>1/2"</t>
  </si>
  <si>
    <t>P1</t>
  </si>
  <si>
    <t>D80 0-0,6 MPa</t>
  </si>
  <si>
    <t>Z11</t>
  </si>
  <si>
    <t>ZRO</t>
  </si>
  <si>
    <t>VVF22.50-40, PN6, 130°C</t>
  </si>
  <si>
    <t>DN50 (Kvs40)</t>
  </si>
  <si>
    <t>MO</t>
  </si>
  <si>
    <t>SKD32.21E</t>
  </si>
  <si>
    <t>230V, 3-bodové</t>
  </si>
  <si>
    <t>Z12</t>
  </si>
  <si>
    <t>Závit, PN10, 100°C</t>
  </si>
  <si>
    <t>1"</t>
  </si>
  <si>
    <t>ZRW</t>
  </si>
  <si>
    <t>VVG20-6,3, PN16, 120°C</t>
  </si>
  <si>
    <t>DN20 (Kvs6,3)</t>
  </si>
  <si>
    <t>MW</t>
  </si>
  <si>
    <t>SAS61.33</t>
  </si>
  <si>
    <t>RRC</t>
  </si>
  <si>
    <t>20-80kPa, PN16, 120°C</t>
  </si>
  <si>
    <t>DN65 (Kvs58)</t>
  </si>
  <si>
    <t>LC</t>
  </si>
  <si>
    <t>2xPt500, Baterie</t>
  </si>
  <si>
    <t>G2"x300mm, qp10</t>
  </si>
  <si>
    <t>ZZ1</t>
  </si>
  <si>
    <t>Příruba, PN16, 120°C</t>
  </si>
  <si>
    <t>ZS1</t>
  </si>
  <si>
    <t>Sekundární okruh</t>
  </si>
  <si>
    <t>WCO</t>
  </si>
  <si>
    <t>IC35x80 + izolace</t>
  </si>
  <si>
    <t>4x2"</t>
  </si>
  <si>
    <t>Z2</t>
  </si>
  <si>
    <t>F2</t>
  </si>
  <si>
    <t>T2</t>
  </si>
  <si>
    <t>P2</t>
  </si>
  <si>
    <t>PO2</t>
  </si>
  <si>
    <t>MAGNA3 50-60 F, PN6, 110°C</t>
  </si>
  <si>
    <t>DN50, Hmax=4,2m</t>
  </si>
  <si>
    <t>ZB2</t>
  </si>
  <si>
    <t>5bar</t>
  </si>
  <si>
    <t>5/4"x6/4"</t>
  </si>
  <si>
    <t>ZS2</t>
  </si>
  <si>
    <t>Anuloid, Rozdělovač, Čerpadlové skupiny</t>
  </si>
  <si>
    <t>Příruba - Victaulic</t>
  </si>
  <si>
    <t>DN100</t>
  </si>
  <si>
    <t>Anuloid</t>
  </si>
  <si>
    <t>do 30m3/h</t>
  </si>
  <si>
    <t>Victaulic - Victaulic</t>
  </si>
  <si>
    <t>DN100/DN150</t>
  </si>
  <si>
    <t>ROZ</t>
  </si>
  <si>
    <t>pro 2 topné okruhy, do 30m3/h</t>
  </si>
  <si>
    <t>DN150</t>
  </si>
  <si>
    <t>GP1</t>
  </si>
  <si>
    <t>FL-UK s MAGNA3 50-100 F</t>
  </si>
  <si>
    <t>DN50, Hmax=9,5m</t>
  </si>
  <si>
    <t>GP2</t>
  </si>
  <si>
    <t>FL-MK s MAGNA3 50-120 F</t>
  </si>
  <si>
    <t>DN50, Hmax=11,8m</t>
  </si>
  <si>
    <t>GP3</t>
  </si>
  <si>
    <t>FL-MK s MAGNA3 65-120 F</t>
  </si>
  <si>
    <t>DN65, Hmax=10,8m</t>
  </si>
  <si>
    <t>Victaulic - přivaření</t>
  </si>
  <si>
    <t>DN50</t>
  </si>
  <si>
    <t>DN65</t>
  </si>
  <si>
    <t>pro velké rozdělovače</t>
  </si>
  <si>
    <t>DN50/G6/4"</t>
  </si>
  <si>
    <t>15 Nm</t>
  </si>
  <si>
    <t>20 Nm</t>
  </si>
  <si>
    <t>GP4</t>
  </si>
  <si>
    <t>6/4"</t>
  </si>
  <si>
    <t>Příprava teplé vody</t>
  </si>
  <si>
    <t>WCW</t>
  </si>
  <si>
    <t>IC16x80 + izolace</t>
  </si>
  <si>
    <t>4x5/4"</t>
  </si>
  <si>
    <t>Z3</t>
  </si>
  <si>
    <t>2"</t>
  </si>
  <si>
    <t>T3</t>
  </si>
  <si>
    <t>ZB3</t>
  </si>
  <si>
    <t>9bar</t>
  </si>
  <si>
    <t>3/4"x1"</t>
  </si>
  <si>
    <t>PSB 500 + izolace</t>
  </si>
  <si>
    <t>500L</t>
  </si>
  <si>
    <t>Cirkulace</t>
  </si>
  <si>
    <t>5/4"</t>
  </si>
  <si>
    <t>F3</t>
  </si>
  <si>
    <t>PO3</t>
  </si>
  <si>
    <t>UPS 32-100 N 180, PN10, 110°C</t>
  </si>
  <si>
    <t>G2", Hmax=9m</t>
  </si>
  <si>
    <t>ZZ3</t>
  </si>
  <si>
    <t>Studená voda</t>
  </si>
  <si>
    <t>W3</t>
  </si>
  <si>
    <t>MTK Flowro Qn10</t>
  </si>
  <si>
    <t>G2"x300mm</t>
  </si>
  <si>
    <t>P3</t>
  </si>
  <si>
    <t>D80 0-1,0 MPa</t>
  </si>
  <si>
    <t>ZS3</t>
  </si>
  <si>
    <t>Dopouštění sekundáru</t>
  </si>
  <si>
    <t>Z4</t>
  </si>
  <si>
    <t>F4</t>
  </si>
  <si>
    <t>ZE</t>
  </si>
  <si>
    <t>EV220B + cívka, PN16</t>
  </si>
  <si>
    <t>W4</t>
  </si>
  <si>
    <t>ETW Flowro Qn1,5</t>
  </si>
  <si>
    <t>G3/4"x110mm</t>
  </si>
  <si>
    <t>ZZ4</t>
  </si>
  <si>
    <t>ZV4</t>
  </si>
  <si>
    <t>Závit, PN25, 135°C</t>
  </si>
  <si>
    <t>G1/2" (Kvs2,10)</t>
  </si>
  <si>
    <t>Měření a Regulace</t>
  </si>
  <si>
    <t>R</t>
  </si>
  <si>
    <t>Typ zařízení 5-4</t>
  </si>
  <si>
    <t>230V</t>
  </si>
  <si>
    <t>Typ zařízení 1-0</t>
  </si>
  <si>
    <t>TE1</t>
  </si>
  <si>
    <t>QAZ21.5220 + jímka</t>
  </si>
  <si>
    <t>TE2</t>
  </si>
  <si>
    <t>TE</t>
  </si>
  <si>
    <t>QAD21/209</t>
  </si>
  <si>
    <t>příložné</t>
  </si>
  <si>
    <t>TE3</t>
  </si>
  <si>
    <t>QAE2120.010</t>
  </si>
  <si>
    <t>QAZ21.5220</t>
  </si>
  <si>
    <t>KPI</t>
  </si>
  <si>
    <t>KPI35</t>
  </si>
  <si>
    <t>nad 45°C</t>
  </si>
  <si>
    <t>1 - 12 min</t>
  </si>
  <si>
    <t>TZ</t>
  </si>
  <si>
    <t>QAC31/101</t>
  </si>
  <si>
    <t>STW2</t>
  </si>
  <si>
    <t>RAM-TW.2000M</t>
  </si>
  <si>
    <t>příložný</t>
  </si>
  <si>
    <t>STW3</t>
  </si>
  <si>
    <t>D+M Systémová příčka, bezpečnostní zasklení včetně dveří - Specifikace dle PD</t>
  </si>
  <si>
    <t xml:space="preserve">" Příčky 2NP " </t>
  </si>
  <si>
    <t xml:space="preserve">" Příčky 1NP " </t>
  </si>
  <si>
    <t xml:space="preserve">" Příčky 3NP " </t>
  </si>
  <si>
    <t xml:space="preserve">" Příčky 4NP " </t>
  </si>
  <si>
    <t>787999100 SPC</t>
  </si>
  <si>
    <t>" Cena včetně osazení, dopravy, kotvících prvků, spojovacích prvků, povrchové úpravy. Součástí 4x dveře 800x2375mm. "</t>
  </si>
  <si>
    <t>766999445 SPC</t>
  </si>
  <si>
    <t>766999446 SPC</t>
  </si>
  <si>
    <t>766999447 SPC</t>
  </si>
  <si>
    <t>766999448 SPC</t>
  </si>
  <si>
    <t>766999449 SPC</t>
  </si>
  <si>
    <t>D+M Dveře - 1100x1970mm, EW 30 DP3-C - Specifikace ve výpisu dveří - D-101 (TP 01-D.1.1.c.08. - TL A.2., TP 01-D.1.1.c.01. - TL A.1.2., TL A.1.4.)</t>
  </si>
  <si>
    <t>D+M Prosklená stěna 2200x1970mm s dveřmi - 1100x1970mm, EI 30 DP3-C - Specifikace ve výpisu dveří - D-102 (TP 01-D.1.1.c.01. - TL A.1.1., TL A.1.2., TL A.1.4.)</t>
  </si>
  <si>
    <t>D+M Dveře - 1100x1970mm, EI 30 DP3-C - Specifikace ve výpisu dveří - D-103 (TP 01-D.1.1.c.01. - TL A.1.1., TL A.1.2.,  TL A.1.4.)</t>
  </si>
  <si>
    <t>D+M Dveře - 900x1970mm - Specifikace ve výpisu dveří - D-104 (TP 01-D.1.1.c.08. - TL A.2., TP 01-D.1.1.c.01. - TL A.1.4.)</t>
  </si>
  <si>
    <t>D+M Dveře - 1100x1970mm - Specifikace ve výpisu dveří - D-105 (TP 01-D.1.1.c.08. - TL A.2., TP 01-D.1.1.c.01. - TL A.1.4.)</t>
  </si>
  <si>
    <t>D+M Dveře - 1100x1970mm, EI 30 DP3-C - Specifikace ve výpisu dveří - D-106 (TP 01-D.1.1.c.08. - TL A.2., TP 01-D.1.1.c.01. - TL A.1.2., TL A.1.4.)</t>
  </si>
  <si>
    <t>D+M Dveře - 900x1970mm - Specifikace ve výpisu dveří - D-107 (TP 01-D.1.1.c.08. - TL A.2., TP 01-D.1.1.c.01. - TL A.1.4.)</t>
  </si>
  <si>
    <t>D+M Dveře - 900x1970mm - Specifikace ve výpisu dveří - D-108 (TP 01-D.1.1.c.08. - TL A.2., TP 01-D.1.1.c.01. - TL A.1.4.)</t>
  </si>
  <si>
    <t>D+M Dveře - 900x1970mm - Specifikace ve výpisu dveří - D-109 (TP 01-D.1.1.c.08. - TL A.2., TP 01-D.1.1.c.01. - TL A.1.4.)</t>
  </si>
  <si>
    <t>D+M Dveře - 900x1970mm - Specifikace ve výpisu dveří - D-110 (TP 01-D.1.1.c.08. - TL A.2., TP 01-D.1.1.c.01. - TL A.1.4.)</t>
  </si>
  <si>
    <t>D+M Dveře - 900x1970mm - Specifikace ve výpisu dveří - D-111 (TP 01-D.1.1.c.08. - TL A.2., TP 01-D.1.1.c.01. - TL A.1.4.)</t>
  </si>
  <si>
    <t>D+M Dveře - 900x1970mm - Specifikace ve výpisu dveří - D-112 (TP 01-D.1.1.c.08. - TL A.2., TP 01-D.1.1.c.01. - TL A.1.4.)</t>
  </si>
  <si>
    <t>D+M Dveře - 900x1970mm - Specifikace ve výpisu dveří - D-113 (TP 01-D.1.1.c.08. - TL A.2., TP 01-D.1.1.c.01. - TL A.1.4.)</t>
  </si>
  <si>
    <t>D+M Dveře - 900x1970mm - Specifikace ve výpisu dveří - D-114 (TP 01-D.1.1.c.08. - TL A.2., TP 01-D.1.1.c.01. - TL A.1.4.)</t>
  </si>
  <si>
    <t>D+M Dveře - 1100x1970mm, EI 30 DP3-C - Specifikace ve výpisu dveří - D-116 (TP 01-D.1.1.c.01. - TL A.1.2., TL A.1.4.)</t>
  </si>
  <si>
    <t>D+M Dveře - 1100x1970mm, EI 30 DP1-C - Specifikace ve výpisu dveří - D-117 (TP 01-D.1.1.c.01. - TL A.1.1., TL A.1.4.)</t>
  </si>
  <si>
    <t>D+M Dveře - 1100x1970mm - Specifikace ve výpisu dveří - D-118 (TP 01-D.1.1.c.08. - TL A.2., TP 01-D.1.1.c.01. - TL A.1.4.)</t>
  </si>
  <si>
    <t>D+M Dveře - 800+800x1970mm - Specifikace ve výpisu dveří - D-119 (TP 01-D.1.1.c.01. - TL A.1.4.)</t>
  </si>
  <si>
    <t>D+M Dveře - 900x2000mm, EW 15 DP1 - Specifikace ve výpisu dveří - D-115 (TP 01-D.1.1.c.01. - TL A.1.4.)</t>
  </si>
  <si>
    <t>D+M Dveře - 900x1970mm - Specifikace ve výpisu dveří - D-120 (TP 01-D.1.1.c.08. - TL A.2., TP 01-D.1.1.c.01. - TL A.1.4.)</t>
  </si>
  <si>
    <t>D+M Dveře - 700x1970mm - Specifikace ve výpisu dveří - D-121 (TP 01-D.1.1.c.08. - TL A.2., TP 01-D.1.1.c.01. - TL A.1.4.)</t>
  </si>
  <si>
    <t>D+M Dveře - 700x1970mm - Specifikace ve výpisu dveří - D-122 (TP 01-D.1.1.c.08. - TL A.2., TP 01-D.1.1.c.01. - TL A.1.4.)</t>
  </si>
  <si>
    <t>D+M Dveře - 700x1970mm - Specifikace ve výpisu dveří - D-123 (TP 01-D.1.1.c.08. - TL A.2., TP 01-D.1.1.c.01. - TL A.1.4.)</t>
  </si>
  <si>
    <t>D+M Dveře - 700x1970mm - Specifikace ve výpisu dveří - D-124 (TP 01-D.1.1.c.08. - TL A.2., TP 01-D.1.1.c.01. - TL A.1.4.)</t>
  </si>
  <si>
    <t>D+M Dveře - 900x1970mm - Specifikace ve výpisu dveří - D-125 (TP 01-D.1.1.c.08. - TL A.2., TP 01-D.1.1.c.01. - TL A.1.4.)</t>
  </si>
  <si>
    <t>D+M Dveře - 700x1970mm - Specifikace ve výpisu dveří - D-126 (TP 01-D.1.1.c.08. - TL A.2., TP 01-D.1.1.c.01. - TL A.1.4.)</t>
  </si>
  <si>
    <t>D+M Dveře - 700x1970mm - Specifikace ve výpisu dveří - D-127 (TP 01-D.1.1.c.08. - TL A.2., TP 01-D.1.1.c.01. - TL A.1.4.)</t>
  </si>
  <si>
    <t>D+M Dveře - 900x1970mm - Specifikace ve výpisu dveří - D101 (TP 01-D.1.1.c.08. - TL A.2., TP 01-D.1.1.c.01. - TL A.1.4.)</t>
  </si>
  <si>
    <t>D+M Dveře - 1100x1970mm - Specifikace ve výpisu dveří - D102 (TP 01-D.1.1.c.08. - TL A.2., TP 01-D.1.1.c.01. - TL A.1.4.)</t>
  </si>
  <si>
    <t>D+M Dveře - 900x1970mm - Specifikace ve výpisu dveří - D103 (TP 01-D.1.1.c.08. - TL A.2., TP 01-D.1.1.c.01. - TL A.1.4.)</t>
  </si>
  <si>
    <t>D+M Dveře - 1100x1970mm - Specifikace ve výpisu dveří - D104 (TP 01-D.1.1.c.08. - TL A.2., TP 01-D.1.1.c.01. - TL A.1.4.)</t>
  </si>
  <si>
    <t>D+M Dveře - 700x1970mm - Specifikace ve výpisu dveří - D105 (TP 01-D.1.1.c.08. - TL A.2., TP 01-D.1.1.c.01. - TL A.1.4.)</t>
  </si>
  <si>
    <t>D+M Dveře - 700x1970mm - Specifikace ve výpisu dveří - D106 (TP 01-D.1.1.c.08. - TL A.2., TP 01-D.1.1.c.01. - TL A.1.4.)</t>
  </si>
  <si>
    <t>D+M Dveře - 1100x1970mm, EI 30 DP3-C-S - Specifikace ve výpisu dveří - D107 (TP 01-D.1.1.c.01. - TL A.1.1., TL A.1.3., TL A.1.4.)</t>
  </si>
  <si>
    <t>D+M Dveře - 1100x1970mm - Specifikace ve výpisu dveří - D108 (TP 01-D.1.1.c.08. - TL A.2., TP 01-D.1.1.c.01. - TL A.1.4.)</t>
  </si>
  <si>
    <t>D+M Dveře - 900x1970mm - Specifikace ve výpisu dveří - D109 (TP 01-D.1.1.c.08. - TL A.2., TP 01-D.1.1.c.01. - TL A.1.4.)</t>
  </si>
  <si>
    <t>D+M Dveře - 1100x1970mm - Specifikace ve výpisu dveří - D110 (TP 01-D.1.1.c.08. - TL A.2., TP 01-D.1.1.c.01. - TL A.1.4.)</t>
  </si>
  <si>
    <t>D+M Dveře - 900x1970mm - Specifikace ve výpisu dveří - D111 (TP 01-D.1.1.c.08. - TL A.2., TP 01-D.1.1.c.01. - TL A.1.4.)</t>
  </si>
  <si>
    <t>D+M Dveře - 1100x1970mm - Specifikace ve výpisu dveří - D112 (TP 01-D.1.1.c.08. - TL A.2., TP 01-D.1.1.c.01. - TL A.1.4.)</t>
  </si>
  <si>
    <t>D+M Dveře - 900x1970mm - Specifikace ve výpisu dveří - D113 (TP 01-D.1.1.c.08. - TL A.2., TP 01-D.1.1.c.01. - TL A.1.4.)</t>
  </si>
  <si>
    <t>D+M Dveře - 800x1970mm - Specifikace ve výpisu dveří - D114 (TP 01-D.1.1.c.08. - TL A.2., TP 01-D.1.1.c.01. - TL A.1.4.)</t>
  </si>
  <si>
    <t>D+M Dveře - 800x1970mm - Specifikace ve výpisu dveří - D115 (TP 01-D.1.1.c.08. - TL A.2., TP 01-D.1.1.c.01. - TL A.1.4.)</t>
  </si>
  <si>
    <t>D+M Dveře - 1100x1970mm - Specifikace ve výpisu dveří - D116 (TP 01-D.1.1.c.08. - TL A.2., TP 01-D.1.1.c.01. - TL A.1.4.)</t>
  </si>
  <si>
    <t>D+M Dveře - 900x1970mm - Specifikace ve výpisu dveří - D117 (TP 01-D.1.1.c.08. - TL A.2., TP 01-D.1.1.c.01. - TL A.1.4.)</t>
  </si>
  <si>
    <t>D+M Dveře - 1100x1970mm - Specifikace ve výpisu dveří - D118 (TP 01-D.1.1.c.08. - TL A.2., TP 01-D.1.1.c.01. - TL A.1.4.)</t>
  </si>
  <si>
    <t>D+M Dveře - 900x1970mm - Specifikace ve výpisu dveří - D119 (TP 01-D.1.1.c.08. - TL A.2., TP 01-D.1.1.c.01. - TL A.1.4.)</t>
  </si>
  <si>
    <t>D+M Dveře - 1500x1970mm, EI 30 DP3-C-S - Specifikace ve výpisu dveří - D120 (TP 01-D.1.1.c.08. - TL A.2., TP 01-D.1.1.c.01. - TL A.1.1., TL A.1.4.)</t>
  </si>
  <si>
    <t>D+M Dveře - 1500x1970mm - Specifikace ve výpisu dveří - D121 (TP 01-D.1.1.c.08. - TL A.2., TP 01-D.1.1.c.01. - TL A.1.4.)</t>
  </si>
  <si>
    <t>D+M Dveře - 2100x1970mm, EI 30 DP3-C - Specifikace ve výpisu dveří - D122 (TP 01-D.1.1.c.01. - TL A.1.1., TL A.1.3., TL A.1.4.)</t>
  </si>
  <si>
    <t>D+M Dveře - 900x1970mm, EW 30 DP3-C - Specifikace ve výpisu dveří - D123 (TP 01-D.1.1.c.01. - TL A.1.2., TL A.1.4.)</t>
  </si>
  <si>
    <t>D+M Dveře - 900x1970mm - Specifikace ve výpisu dveří - D124 (TP 01-D.1.1.c.08. - TL A.2., TP 01-D.1.1.c.01. - TL A.1.4.)</t>
  </si>
  <si>
    <t>D+M Dveře - 800x1970mm - Specifikace ve výpisu dveří - D125 (TP 01-D.1.1.c.08. - TL A.2., TP 01-D.1.1.c.01. - TL A.1.4.)</t>
  </si>
  <si>
    <t>D+M Dveře - 700x1970mm - Specifikace ve výpisu dveří - D126 (TP 01-D.1.1.c.08. - TL A.2., TP 01-D.1.1.c.01. - TL A.1.4.)</t>
  </si>
  <si>
    <t>D+M Dveře - 800x1970mm - Specifikace ve výpisu dveří - D127 (TP 01-D.1.1.c.08. - TL A.2., TP 01-D.1.1.c.01. - TL A.1.4.)</t>
  </si>
  <si>
    <t>D+M Dveře - 700x1970mm - Specifikace ve výpisu dveří - D128 (TP 01-D.1.1.c.08. - TL A.2., TP 01-D.1.1.c.01. - TL A.1.4.)</t>
  </si>
  <si>
    <t>D+M Dveře - 900x1970mm, EW 30 DP3-C - Specifikace ve výpisu dveří - D129 (TP 01-D.1.1.c.08. - TL A.2., TP 01-D.1.1.c.01. - TL A.1.1., TL A.1.2., TL A.1.4.)</t>
  </si>
  <si>
    <t>D+M Dveře - 700x1970mm - Specifikace ve výpisu dveří - D130 (TP 01-D.1.1.c.08. - TL A.2., TP 01-D.1.1.c.01. - TL A.1.4.)</t>
  </si>
  <si>
    <t>D+M Dveře - 700x1970mm - Specifikace ve výpisu dveří - D131 (TP 01-D.1.1.c.08. - TL A.2., TP 01-D.1.1.c.01. - TL A.1.4.)</t>
  </si>
  <si>
    <t>D+M Dveře - 900x1970mm - Specifikace ve výpisu dveří - D132 (TP 01-D.1.1.c.08. - TL A.2., TP 01-D.1.1.c.01. - TL A.1.4.)</t>
  </si>
  <si>
    <t>D+M Dveře - 900x1970mm - Specifikace ve výpisu dveří - D133 (TP 01-D.1.1.c.08. - TL A.2., TP 01-D.1.1.c.01. - TL A.1.4.)</t>
  </si>
  <si>
    <t>D+M Dveře - 900x1970mm - Specifikace ve výpisu dveří - D134 (TP 01-D.1.1.c.08. - TL A.2., TP 01-D.1.1.c.01. - TL A.1.4.)</t>
  </si>
  <si>
    <t>D+M Dveře - 900x1970mm - Specifikace ve výpisu dveří - D135 (TP 01-D.1.1.c.08. - TL A.2., TP 01-D.1.1.c.01. - TL A.1.4.)</t>
  </si>
  <si>
    <t>D+M Dveře - 900x1970mm - Specifikace ve výpisu dveří - D136 (TP 01-D.1.1.c.08. - TL A.2., TP 01-D.1.1.c.01. - TL A.1.4.)</t>
  </si>
  <si>
    <t>D+M Dveře - 900x1970mm - Specifikace ve výpisu dveří - D137 (TP 01-D.1.1.c.08. - TL A.2., TP 01-D.1.1.c.01. - TL A.1.4.)</t>
  </si>
  <si>
    <t>D+M Dveře - 700x1970mm - Specifikace ve výpisu dveří - D138 (TP 01-D.1.1.c.08. - TL A.2., TP 01-D.1.1.c.01. - TL A.1.4.)</t>
  </si>
  <si>
    <t>D+M Dveře - 700x1970mm - Specifikace ve výpisu dveří - D139 (TP 01-D.1.1.c.08. - TL A.2., TP 01-D.1.1.c.01. - TL A.1.4.)</t>
  </si>
  <si>
    <t>D+M Dveře - 700x1970mm - Specifikace ve výpisu dveří - D140 (TP 01-D.1.1.c.08. - TL A.2., TP 01-D.1.1.c.01. - TL A.1.4.)</t>
  </si>
  <si>
    <t>D+M Dveře - 700x1970mm - Specifikace ve výpisu dveří - D141 (TP 01-D.1.1.c.08. - TL A.2., TP 01-D.1.1.c.01. - TL A.1.4.)</t>
  </si>
  <si>
    <t>D+M Dveře - 700x1970mm - Specifikace ve výpisu dveří - D142 (TP 01-D.1.1.c.08. - TL A.2., TP 01-D.1.1.c.01. - TL A.1.4.)</t>
  </si>
  <si>
    <t>D+M Dveře - 700x1970mm - Specifikace ve výpisu dveří - D143 (TP 01-D.1.1.c.08. - TL A.2., TP 01-D.1.1.c.01. - TL A.1.4.)</t>
  </si>
  <si>
    <t>D+M Dveře - 700x1970mm - Specifikace ve výpisu dveří - D144 (TP 01-D.1.1.c.08. - TL A.2., TP 01-D.1.1.c.01. - TL A.1.4.)</t>
  </si>
  <si>
    <t>D+M Dveře - 900x1970mm, EI 30 DP3-C - Specifikace ve výpisu dveří - D145 (TP 01-D.1.1.c.08. - TL A.2., TP 01-D.1.1.c.01. - TL A.1.2., TL A.1.3., TL A.1.4.)</t>
  </si>
  <si>
    <t>D+M Dveře - 900x1970mm, EI 30 DP3-C - Specifikace ve výpisu dveří - D146 (TP 01-D.1.1.c.08. - TL A.2., TP 01-D.1.1.c.01. - TL A.1.2., TL A.1.4.)</t>
  </si>
  <si>
    <t>D+M Dveře - 700x1970mm - Specifikace ve výpisu dveří - D147 (TP 01-D.1.1.c.08. - TL A.2., TP 01-D.1.1.c.01. - TL A.1.4.)</t>
  </si>
  <si>
    <t>D+M Dveře - 900x1970mm, EI 30 DP3-C - Specifikace ve výpisu dveří - D148 (TP 01-D.1.1.c.08. - TL A.2., TP 01-D.1.1.c.01. - TL A.1.2., TL A.1.4.)</t>
  </si>
  <si>
    <t>D+M Dveře - 700x1970mm - Specifikace ve výpisu dveří - D149 (TP 01-D.1.1.c.08. - TL A.2., TP 01-D.1.1.c.01. - TL A.1.4.)</t>
  </si>
  <si>
    <t>D+M Dveře - 900x1970mm, EI 30 DP3-C - Specifikace ve výpisu dveří - D150 (TP 01-D.1.1.c.08. - TL A.2., TP 01-D.1.1.c.01. - TL A.1.3., TL A.1.4.)</t>
  </si>
  <si>
    <t>D+M Dveře - 900x1970mm, EI 30 DP3-C - Specifikace ve výpisu dveří - D151 (TP 01-D.1.1.c.08. - TL A.2., TP 01-D.1.1.c.01. - TL A.1.3., TL A.1.4.)</t>
  </si>
  <si>
    <t>D+M Dveře - 900x1970mm - Specifikace ve výpisu dveří - D152 (TP 01-D.1.1.c.01. - TL A.1.4.)</t>
  </si>
  <si>
    <t>D+M Dveře - 2000x2020mm - Specifikace ve výpisu dveří - D153 (TP 01-D.1.1.c.01. - TL A.1.4.)</t>
  </si>
  <si>
    <t>D+M Dveře - 900x1970mm - Specifikace ve výpisu dveří - D201 (TP 01-D.1.1.c.08. - TL A.2., TP 01-D.1.1.c.01. - TL A.1.4.)</t>
  </si>
  <si>
    <t>D+M Dveře - 1100x1970mm - Specifikace ve výpisu dveří - D202 (TP 01-D.1.1.c.08. - TL A.2., TP 01-D.1.1.c.01. - TL A.1.4.)</t>
  </si>
  <si>
    <t>D+M Dveře - 900x1970mm - Specifikace ve výpisu dveří - D203 (TP 01-D.1.1.c.08. - TL A.2., TP 01-D.1.1.c.01. - TL A.1.4.)</t>
  </si>
  <si>
    <t>D+M Dveře - 1100x1970mm - Specifikace ve výpisu dveří - D204 (TP 01-D.1.1.c.08. - TL A.2., TP 01-D.1.1.c.01. - TL A.1.4.)</t>
  </si>
  <si>
    <t>D+M Dveře - 1100x1970mm - Specifikace ve výpisu dveří - D205 (TP 01-D.1.1.c.08. - TL A.2., TP 01-D.1.1.c.01. - TL A.1.4.)</t>
  </si>
  <si>
    <t>D+M Dveře - 700x1970mm - Specifikace ve výpisu dveří - D206 (TP 01-D.1.1.c.08. - TL A.2., TP 01-D.1.1.c.01. - TL A.1.4.)</t>
  </si>
  <si>
    <t>D+M Dveře - 700x1970mm - Specifikace ve výpisu dveří - D207 (TP 01-D.1.1.c.08. - TL A.2., TP 01-D.1.1.c.01. - TL A.1.4.)</t>
  </si>
  <si>
    <t>D+M Dveře - 1100x1970mm, EI 30 DP3-C-S - Specifikace ve výpisu dveří - D208 (TP 01-D.1.1.c.01. - TL A.1.1., TL A.1.3., TL A.1.4.)</t>
  </si>
  <si>
    <t>D+M Dveře - 1100x1970mm - Specifikace ve výpisu dveří - D209 (TP 01-D.1.1.c.08. - TL A.2., TP 01-D.1.1.c.01. - TL A.1.4.)</t>
  </si>
  <si>
    <t>D+M Dveře - 900x1970mm - Specifikace ve výpisu dveří - D210 (TP 01-D.1.1.c.08. - TL A.2., TP 01-D.1.1.c.01. - TL A.1.4.)</t>
  </si>
  <si>
    <t>D+M Dveře - 900x1970mm - Specifikace ve výpisu dveří - D211 (TP 01-D.1.1.c.08. - TL A.2., TP 01-D.1.1.c.01. - TL A.1.4.)</t>
  </si>
  <si>
    <t>D+M Dveře - 1100x1970mm - Specifikace ve výpisu dveří - D212 (TP 01-D.1.1.c.08. - TL A.2., TP 01-D.1.1.c.01. - TL A.1.4.)</t>
  </si>
  <si>
    <t>D+M Dveře - 900x1970mm - Specifikace ve výpisu dveří - D213 (TP 01-D.1.1.c.08. - TL A.2., TP 01-D.1.1.c.01. - TL A.1.4.)</t>
  </si>
  <si>
    <t>D+M Dveře - 1100x1970mm - Specifikace ve výpisu dveří - D214 (TP 01-D.1.1.c.08. - TL A.2., TP 01-D.1.1.c.01. - TL A.1.4.)</t>
  </si>
  <si>
    <t>D+M Dveře - 900x1970mm - Specifikace ve výpisu dveří - D215 (TP 01-D.1.1.c.08. - TL A.2., TP 01-D.1.1.c.01. - TL A.1.4.)</t>
  </si>
  <si>
    <t>D+M Dveře - 1100x1970mm - Specifikace ve výpisu dveří - D216 (TP 01-D.1.1.c.08. - TL A.2., TP 01-D.1.1.c.01. - TL A.1.4.)</t>
  </si>
  <si>
    <t>D+M Dveře - 900x1970mm - Specifikace ve výpisu dveří - D217 (TP 01-D.1.1.c.08. - TL A.2., TP 01-D.1.1.c.01. - TL A.1.4.)</t>
  </si>
  <si>
    <t>D+M Dveře - 1100x1970mm - Specifikace ve výpisu dveří - D218 (TP 01-D.1.1.c.08. - TL A.2., TP 01-D.1.1.c.01. - TL A.1.4.)</t>
  </si>
  <si>
    <t>D+M Dveře - 900x1970mm - Specifikace ve výpisu dveří - D219 (TP 01-D.1.1.c.08. - TL A.2., TP 01-D.1.1.c.01. - TL A.1.4.)</t>
  </si>
  <si>
    <t>D+M Dveře - 1100x1970mm - Specifikace ve výpisu dveří - D220 (TP 01-D.1.1.c.08. - TL A.2., TP 01-D.1.1.c.01. - TL A.1.4.)</t>
  </si>
  <si>
    <t>D+M Dveře - 900x1970mm - Specifikace ve výpisu dveří - D221 (TP 01-D.1.1.c.08. - TL A.2., TP 01-D.1.1.c.01. - TL A.1.4.)</t>
  </si>
  <si>
    <t>D+M Dveře - 1500x1970mm, EI 30 DP3-C-S - Specifikace ve výpisu dveří - D222 (TP 01-D.1.1.c.01. - TL A.1.1., TL A.1.3., TL A.1.4.)</t>
  </si>
  <si>
    <t>D+M Dveře - 2100x1970mm, EI 30 DP3-C - Specifikace ve výpisu dveří - D223 (TP 01-D.1.1.c.01. - TL A.1.1., TL A.1.3., TL A.1.4.)</t>
  </si>
  <si>
    <t>D+M Dveře - 700x1970mm, EW 30 DP3-C - Specifikace ve výpisu dveří - D224 (TP 01-D.1.1.c.08. - TL A.2., TP 01-D.1.1.c.01. - TL A.1.2., TL A.1.4.)</t>
  </si>
  <si>
    <t>D+M Dveře - 900x1970mm, EW 30 DP3-C - Specifikace ve výpisu dveří - D225 (TP 01-D.1.1.c.08. - TL A.2., TP 01-D.1.1.c.01. - TL A.1.2., TL A.1.4.)</t>
  </si>
  <si>
    <t>D+M Dveře - 700x1970mm - Specifikace ve výpisu dveří - D226 (TP 01-D.1.1.c.08. - TL A.2., TP 01-D.1.1.c.01. - TL A.1.4.)</t>
  </si>
  <si>
    <t>D+M Dveře - 700x1970mm - Specifikace ve výpisu dveří - D227 (TP 01-D.1.1.c.08. - TL A.2., TP 01-D.1.1.c.01. - TL A.1.4.)</t>
  </si>
  <si>
    <t>D+M Dveře - 700x1970mm - Specifikace ve výpisu dveří - D228 (TP 01-D.1.1.c.08. - TL A.2., TP 01-D.1.1.c.01. - TL A.1.4.)</t>
  </si>
  <si>
    <t>D+M Dveře - 900x1970mm, EW 30 DP3-C - Specifikace ve výpisu dveří - D229 (TP 01-D.1.1.c.08. - TL A.2., TP 01-D.1.1.c.01. - TL A.1.2., TL A.1.4.)</t>
  </si>
  <si>
    <t>D+M Dveře - 1500x1970mm, EI 30 DP3-C-S - Specifikace ve výpisu dveří - D230 (TP 01-D.1.1.c.08. - TL A.2., TP 01-D.1.1.c.01. - TL A.1.1., TL A.1.3., TL A.1.4.)</t>
  </si>
  <si>
    <t>D+M Dveře - 1500x1970mm, EI 30 DP3-C-S - Specifikace ve výpisu dveří - D231 (TP 01-D.1.1.c.08. - TL A.2., TP 01-D.1.1.c.01. - TL A.1.1., TL A.1.3., TL A.1.4.)</t>
  </si>
  <si>
    <t>D+M Dveře - 1100x1970mm - Specifikace ve výpisu dveří - D232 (TP 01-D.1.1.c.08. - TL A.2., TP 01-D.1.1.c.01. - TL A.1.4.)</t>
  </si>
  <si>
    <t>D+M Dveře - 1100x1970mm - Specifikace ve výpisu dveří - D233 (TP 01-D.1.1.c.08. - TL A.2., TP 01-D.1.1.c.01. - TL A.1.4.)</t>
  </si>
  <si>
    <t>D+M Dveře - 900x1970mm - Specifikace ve výpisu dveří - D234 (TP 01-D.1.1.c.08. - TL A.2., TP 01-D.1.1.c.01. - TL A.1.4.)</t>
  </si>
  <si>
    <t>D+M Dveře - 1100x1970mm - Specifikace ve výpisu dveří - D235 (TP 01-D.1.1.c.08. - TL A.2., TP 01-D.1.1.c.01. - TL A.1.4.)</t>
  </si>
  <si>
    <t>D+M Dveře - 900x1970mm - Specifikace ve výpisu dveří - D236 (TP 01-D.1.1.c.08. - TL A.2., TP 01-D.1.1.c.01. - TL A.1.4.)</t>
  </si>
  <si>
    <t>D+M Dveře - 1100x1970mm - Specifikace ve výpisu dveří - D237 (TP 01-D.1.1.c.08. - TL A.2., TP 01-D.1.1.c.01. - TL A.1.4.)</t>
  </si>
  <si>
    <t>D+M Dveře - 900x1970mm - Specifikace ve výpisu dveří - D238 (TP 01-D.1.1.c.08. - TL A.2., TP 01-D.1.1.c.01. - TL A.1.4.)</t>
  </si>
  <si>
    <t>D+M Dveře - 1100x1970mm - Specifikace ve výpisu dveří - D239 (TP 01-D.1.1.c.08. - TL A.2., TP 01-D.1.1.c.01. - TL A.1.4.)</t>
  </si>
  <si>
    <t>D+M Dveře - 900x1970mm - Specifikace ve výpisu dveří - D240 (TP 01-D.1.1.c.08. - TL A.2., TP 01-D.1.1.c.01. - TL A.1.4.)</t>
  </si>
  <si>
    <t>D+M Dveře - 900x1970mm - Specifikace ve výpisu dveří - D241 (TP 01-D.1.1.c.08. - TL A.2., TP 01-D.1.1.c.01. - TL A.1.4.)</t>
  </si>
  <si>
    <t>D+M Dveře - 1100x1970mm - Specifikace ve výpisu dveří - D242 (TP 01-D.1.1.c.08. - TL A.2., TP 01-D.1.1.c.01. - TL A.1.4.)</t>
  </si>
  <si>
    <t>D+M Dveře - 900x1970mm - Specifikace ve výpisu dveří - D243 (TP 01-D.1.1.c.08. - TL A.2., TP 01-D.1.1.c.01. - TL A.1.4.)</t>
  </si>
  <si>
    <t>D+M Dveře - 1100x1970mm - Specifikace ve výpisu dveří - D244 (TP 01-D.1.1.c.08. - TL A.2., TP 01-D.1.1.c.01. - TL A.1.4.)</t>
  </si>
  <si>
    <t>D+M Dveře - 900x1970mm - Specifikace ve výpisu dveří - D245 (TP 01-D.1.1.c.08. - TL A.2., TP 01-D.1.1.c.01. - TL A.1.4.)</t>
  </si>
  <si>
    <t>D+M Dveře - 1100x1970mm - Specifikace ve výpisu dveří - D246 (TP 01-D.1.1.c.08. - TL A.2., TP 01-D.1.1.c.01. - TL A.1.4.)</t>
  </si>
  <si>
    <t>D+M Dveře - 900x1970mm - Specifikace ve výpisu dveří - D247 (TP 01-D.1.1.c.08. - TL A.2., TP 01-D.1.1.c.01. - TL A.1.4.)</t>
  </si>
  <si>
    <t>D+M Dveře - 1100x1970mm - Specifikace ve výpisu dveří - D248 (TP 01-D.1.1.c.08. - TL A.2., TP 01-D.1.1.c.01. - TL A.1.4.)</t>
  </si>
  <si>
    <t>D+M Dveře - 900x1970mm - Specifikace ve výpisu dveří - D249 (TP 01-D.1.1.c.08. - TL A.2., TP 01-D.1.1.c.01. - TL A.1.4.)</t>
  </si>
  <si>
    <t>D+M Dveře - 1100x1970mm - Specifikace ve výpisu dveří - D250 (TP 01-D.1.1.c.08. - TL A.2., TP 01-D.1.1.c.01. - TL A.1.4.)</t>
  </si>
  <si>
    <t>D+M Dveře - 900x1970mm - Specifikace ve výpisu dveří - D251 (TP 01-D.1.1.c.08. - TL A.2., TP 01-D.1.1.c.01. - TL A.1.4.)</t>
  </si>
  <si>
    <t>D+M Dveře - 1100x1970mm, EI 30 DP3-C-S - Specifikace ve výpisu dveří - D252 (TP 01-D.1.1.c.01. - TL A.1.1., TL A.1.3., TL A.1.4.)</t>
  </si>
  <si>
    <t>D+M Dveře - 900x1970mm - Specifikace ve výpisu dveří - D301 (TP 01-D.1.1.c.08. - TL A.2., TP 01-D.1.1.c.01. - TL A.1.4.)</t>
  </si>
  <si>
    <t>D+M Dveře - 1100x1970mm - Specifikace ve výpisu dveří - D302 (TP 01-D.1.1.c.08. - TL A.2., TP 01-D.1.1.c.01. - TL A.1.4.)</t>
  </si>
  <si>
    <t>D+M Dveře - 1100x1970mm - Specifikace ve výpisu dveří - D303 (TP 01-D.1.1.c.08. - TL A.2., TP 01-D.1.1.c.01. - TL A.1.4.)</t>
  </si>
  <si>
    <t>D+M Dveře - 900x1970mm - Specifikace ve výpisu dveří - D304 (TP 01-D.1.1.c.08. - TL A.2., TP 01-D.1.1.c.01. - TL A.1.4.)</t>
  </si>
  <si>
    <t>D+M Dveře - 1100x1970mm - Specifikace ve výpisu dveří - D305 (TP 01-D.1.1.c.08. - TL A.2., TP 01-D.1.1.c.01. - TL A.1.4.)</t>
  </si>
  <si>
    <t>D+M Dveře - 900x1970mm - Specifikace ve výpisu dveří - D306 (TP 01-D.1.1.c.08. - TL A.2., TP 01-D.1.1.c.01. - TL A.1.4.)</t>
  </si>
  <si>
    <t>D+M Dveře - 700x1970mm - Specifikace ve výpisu dveří - D307 (TP 01-D.1.1.c.08. - TL A.2., TP 01-D.1.1.c.01. - TL A.1.4.)</t>
  </si>
  <si>
    <t>D+M Dveře - 700x1970mm - Specifikace ve výpisu dveří - D308 (TP 01-D.1.1.c.08. - TL A.2., TP 01-D.1.1.c.01. - TL A.1.4.)</t>
  </si>
  <si>
    <t>D+M Dveře - 1100x1970mm, EI 30 DP3-C-S - Specifikace ve výpisu dveří - D309 (TP 01-D.1.1.c.01. - TL A.1.1., TL A.1.3., TL A.1.4.)</t>
  </si>
  <si>
    <t>D+M Dveře - 1100x1970mm - Specifikace ve výpisu dveří - D310 (TP 01-D.1.1.c.08. - TL A.2., TP 01-D.1.1.c.01. - TL A.1.4.)</t>
  </si>
  <si>
    <t>D+M Dveře - 900x1970mm - Specifikace ve výpisu dveří - D311 (TP 01-D.1.1.c.08. - TL A.2., TP 01-D.1.1.c.01. - TL A.1.4.)</t>
  </si>
  <si>
    <t>D+M Dveře - 1100x1970mm - Specifikace ve výpisu dveří - D312 (TP 01-D.1.1.c.08. - TL A.2., TP 01-D.1.1.c.01. - TL A.1.4.)</t>
  </si>
  <si>
    <t>D+M Dveře - 900x1970mm - Specifikace ve výpisu dveří - D313 (TP 01-D.1.1.c.08. - TL A.2., TP 01-D.1.1.c.01. - TL A.1.4.)</t>
  </si>
  <si>
    <t>D+M Dveře - 1100x1970mm - Specifikace ve výpisu dveří - D314 (TP 01-D.1.1.c.08. - TL A.2., TP 01-D.1.1.c.01. - TL A.1.4.)</t>
  </si>
  <si>
    <t>D+M Dveře - 900x1970mm - Specifikace ve výpisu dveří - D315 (TP 01-D.1.1.c.08. - TL A.2., TP 01-D.1.1.c.01. - TL A.1.4.)</t>
  </si>
  <si>
    <t>D+M Dveře - 1100x1970mm - Specifikace ve výpisu dveří - D316 (TP 01-D.1.1.c.08. - TL A.2., TP 01-D.1.1.c.01. - TL A.1.4.)</t>
  </si>
  <si>
    <t>D+M Dveře - 900x1970mm - Specifikace ve výpisu dveří - D317 (TP 01-D.1.1.c.08. - TL A.2., TP 01-D.1.1.c.01. - TL A.1.4.)</t>
  </si>
  <si>
    <t>D+M Dveře - 1100x1970mm - Specifikace ve výpisu dveří - D318 (TP 01-D.1.1.c.08. - TL A.2., TP 01-D.1.1.c.01. - TL A.1.4.)</t>
  </si>
  <si>
    <t>D+M Dveře - 900x1970mm - Specifikace ve výpisu dveří - D319 (TP 01-D.1.1.c.08. - TL A.2., TP 01-D.1.1.c.01. - TL A.1.4.)</t>
  </si>
  <si>
    <t>D+M Dveře - 1100x1970mm - Specifikace ve výpisu dveří - D320 (TP 01-D.1.1.c.08. - TL A.2., TP 01-D.1.1.c.01. - TL A.1.4.)</t>
  </si>
  <si>
    <t>D+M Dveře - 900x1970mm - Specifikace ve výpisu dveří - D321 (TP 01-D.1.1.c.08. - TL A.2., TP 01-D.1.1.c.01. - TL A.1.4.)</t>
  </si>
  <si>
    <t>D+M Dveře - 1500x1970mm, EI 30 DP3-C-S - Specifikace ve výpisu dveří - D322 (TP 01-D.1.1.c.01. - TL A.1.1., TL A.1.3., TL A.1.4.)</t>
  </si>
  <si>
    <t>D+M Dveře - 2100x1970mm, EI 30 DP3-C - Specifikace ve výpisu dveří - D323 (TP 01-D.1.1.c.01. - TL A.1.1., TL A.1.3., TL A.1.4.)</t>
  </si>
  <si>
    <t>D+M Dveře - 700x1970mm, EW 30 DP3-C - Specifikace ve výpisu dveří - D324 (TP 01-D.1.1.c.08. - TL A.2., TP 01-D.1.1.c.01. - TL A.1.2., TL A.1.4.)</t>
  </si>
  <si>
    <t>D+M Dveře - 900x1970mm, EW 30 DP3-C - Specifikace ve výpisu dveří - D325 (TP 01-D.1.1.c.08. - TL A.2., TP 01-D.1.1.c.01. - TL A.1.2., TL A.1.4.)</t>
  </si>
  <si>
    <t>D+M Dveře - 700x1970mm - Specifikace ve výpisu dveří - D326 (TP 01-D.1.1.c.08. - TL A.2., TP 01-D.1.1.c.01. - TL A.1.4.)</t>
  </si>
  <si>
    <t>D+M Dveře - 700x1970mm - Specifikace ve výpisu dveří - D327 (TP 01-D.1.1.c.08. - TL A.2., TP 01-D.1.1.c.01. - TL A.1.4.)</t>
  </si>
  <si>
    <t>D+M Dveře - 700x1970mm - Specifikace ve výpisu dveří - D328 (TP 01-D.1.1.c.08. - TL A.2., TP 01-D.1.1.c.01. - TL A.1.4.)</t>
  </si>
  <si>
    <t>D+M Dveře - 900x1970mm, EW 30 DP3-C - Specifikace ve výpisu dveří - D329 (TP 01-D.1.1.c.08. - TL A.2., TP 01-D.1.1.c.01. - TL A.1.4.)</t>
  </si>
  <si>
    <t>D+M Dveře - 1500x1970mm, EI 30 DP3-C-S - Specifikace ve výpisu dveří - D330 (TP 01-D.1.1.c.08. - TL A.2., TP 01-D.1.1.c.01. - TL A.1.1., TL A.1.3., TL A.1.4.)</t>
  </si>
  <si>
    <t>D+M Dveře - 1500x1970mm, EI 30 DP3-C-S - Specifikace ve výpisu dveří - D331 (TP 01-D.1.1.c.08. - TL A.2., TP 01-D.1.1.c.01. - TL A.1.1., TL A.1.3., TL A.1.4.)</t>
  </si>
  <si>
    <t>D+M Dveře - 1100x1970mm - Specifikace ve výpisu dveří - D332 (TP 01-D.1.1.c.08. - TL A.2., TP 01-D.1.1.c.01. - TL A.1.4.)</t>
  </si>
  <si>
    <t>D+M Dveře - 900x1970mm - Specifikace ve výpisu dveří - D333 (TP 01-D.1.1.c.08. - TL A.2., TP 01-D.1.1.c.01. - TL A.1.4.)</t>
  </si>
  <si>
    <t>D+M Dveře - 1100x1970mm - Specifikace ve výpisu dveří - D334 (TP 01-D.1.1.c.08. - TL A.2., TP 01-D.1.1.c.01. - TL A.1.4.)</t>
  </si>
  <si>
    <t>D+M Dveře - 900x1970mm - Specifikace ve výpisu dveří - D335 (TP 01-D.1.1.c.08. - TL A.2., TP 01-D.1.1.c.01. - TL A.1.4.)</t>
  </si>
  <si>
    <t>D+M Dveře - 1100x1970mm - Specifikace ve výpisu dveří - D336 (TP 01-D.1.1.c.08. - TL A.2., TP 01-D.1.1.c.01. - TL A.1.4.)</t>
  </si>
  <si>
    <t>D+M Dveře - 900x1970mm - Specifikace ve výpisu dveří - D337 (TP 01-D.1.1.c.08. - TL A.2., TP 01-D.1.1.c.01. - TL A.1.4.)</t>
  </si>
  <si>
    <t>D+M Dveře - 1100x1970mm - Specifikace ve výpisu dveří - D338 (TP 01-D.1.1.c.08. - TL A.2., TP 01-D.1.1.c.01. - TL A.1.4.)</t>
  </si>
  <si>
    <t>D+M Dveře - 900x1970mm - Specifikace ve výpisu dveří - D339 (TP 01-D.1.1.c.08. - TL A.2., TP 01-D.1.1.c.01. - TL A.1.4.)</t>
  </si>
  <si>
    <t>D+M Dveře - 1100x1970mm - Specifikace ve výpisu dveří - D340 (TP 01-D.1.1.c.08. - TL A.2., TP 01-D.1.1.c.01. - TL A.1.4.)</t>
  </si>
  <si>
    <t>D+M Dveře - 900x1970mm - Specifikace ve výpisu dveří - D341 (TP 01-D.1.1.c.08. - TL A.2., TP 01-D.1.1.c.01. - TL A.1.4.)</t>
  </si>
  <si>
    <t>D+M Dveře - 1100x1970mm, EI 30 DP3-C-S - Specifikace ve výpisu dveří - D342 (TP 01-D.1.1.c.08. - TL A.2., TP 01-D.1.1.c.01. - TL A.1.1., TL A.1.3., TL A.1.4.)</t>
  </si>
  <si>
    <t>D+M Dveře - 1100x1970mm - Specifikace ve výpisu dveří - D343 (TP 01-D.1.1.c.08. - TL A.2., TP 01-D.1.1.c.01. - TL A.1.4.)</t>
  </si>
  <si>
    <t>D+M Dveře - 900x1970mm - Specifikace ve výpisu dveří - D344 (TP 01-D.1.1.c.08. - TL A.2., TP 01-D.1.1.c.01. - TL A.1.4.)</t>
  </si>
  <si>
    <t>D+M Dveře - 1100x1970mm - Specifikace ve výpisu dveří - D345 (TP 01-D.1.1.c.08. - TL A.2., TP 01-D.1.1.c.01. - TL A.1.4.)</t>
  </si>
  <si>
    <t>D+M Dveře - 900x1970mm - Specifikace ve výpisu dveří - D346 (TP 01-D.1.1.c.08. - TL A.2., TP 01-D.1.1.c.01. - TL A.1.4.)</t>
  </si>
  <si>
    <t>D+M Dveře - 1100x1970mm - Specifikace ve výpisu dveří - D347 (TP 01-D.1.1.c.08. - TL A.2., TP 01-D.1.1.c.01. - TL A.1.4.)</t>
  </si>
  <si>
    <t>D+M Dveře - 900x1970mm - Specifikace ve výpisu dveří - D348 (TP 01-D.1.1.c.08. - TL A.2., TP 01-D.1.1.c.01. - TL A.1.4.)</t>
  </si>
  <si>
    <t>D+M Dveře - 1100x1970mm - Specifikace ve výpisu dveří - D349 (TP 01-D.1.1.c.08. - TL A.2., TP 01-D.1.1.c.01. - TL A.1.4.)</t>
  </si>
  <si>
    <t>D+M Dveře - 900x1970mm - Specifikace ve výpisu dveří - D350 (TP 01-D.1.1.c.08. - TL A.2., TP 01-D.1.1.c.01. - TL A.1.4.)</t>
  </si>
  <si>
    <t>D+M Dveře - 1100x1970mm - Specifikace ve výpisu dveří - D351 (TP 01-D.1.1.c.08. - TL A.2., TP 01-D.1.1.c.01. - TL A.1.4.)</t>
  </si>
  <si>
    <t>D+M Dveře - 900x1970mm - Specifikace ve výpisu dveří - D352 (TP 01-D.1.1.c.08. - TL A.2., TP 01-D.1.1.c.01. - TL A.1.4.)</t>
  </si>
  <si>
    <t>D+M Dveře - 900x1970mm - Specifikace ve výpisu dveří - D401 (TP 01-D.1.1.c.08. - TL A.2., TP 01-D.1.1.c.01. - TL A.1.4.)</t>
  </si>
  <si>
    <t>D+M Dveře - 1100x1970mm - Specifikace ve výpisu dveří - D402 (TP 01-D.1.1.c.08. - TL A.2., TP 01-D.1.1.c.01. - TL A.1.4.)</t>
  </si>
  <si>
    <t>D+M Dveře - 1100x1970mm - Specifikace ve výpisu dveří - D403 (TP 01-D.1.1.c.08. - TL A.2., TP 01-D.1.1.c.01. - TL A.1.4.)</t>
  </si>
  <si>
    <t>D+M Dveře - 900x1970mm - Specifikace ve výpisu dveří - D404 (TP 01-D.1.1.c.08. - TL A.2., TP 01-D.1.1.c.01. - TL A.1.4.)</t>
  </si>
  <si>
    <t>D+M Dveře - 1100x1970mm - Specifikace ve výpisu dveří - D405 (TP 01-D.1.1.c.08. - TL A.2., TP 01-D.1.1.c.01. - TL A.1.4.)</t>
  </si>
  <si>
    <t>D+M Dveře - 900x1970mm - Specifikace ve výpisu dveří - D406 (TP 01-D.1.1.c.08. - TL A.2., TP 01-D.1.1.c.01. - TL A.1.4.)</t>
  </si>
  <si>
    <t>D+M Dveře - 1100x1970mm - Specifikace ve výpisu dveří - D407 (TP 01-D.1.1.c.08. - TL A.2., TP 01-D.1.1.c.01. - TL A.1.4.)</t>
  </si>
  <si>
    <t>D+M Dveře - 900x1970mm - Specifikace ve výpisu dveří - D408 (TP 01-D.1.1.c.08. - TL A.2., TP 01-D.1.1.c.01. - TL A.1.4.)</t>
  </si>
  <si>
    <t>D+M Dveře - 700x1970mm - Specifikace ve výpisu dveří - D409 (TP 01-D.1.1.c.01. - TL A.1.4.)</t>
  </si>
  <si>
    <t>D+M Dveře - 700x1970mm - Specifikace ve výpisu dveří - D410 (TP 01-D.1.1.c.08. - TL A.2., TP 01-D.1.1.c.01. - TL A.1.4.)</t>
  </si>
  <si>
    <t>D+M Dveře - 1100x1970mm, EI 30 DP3-S - Specifikace ve výpisu dveří - D411 (TP 01-D.1.1.c.01. - TL A.1.1., TL A.1.3., TL A.1.4.)</t>
  </si>
  <si>
    <t>D+M Dveře - 1100x1970mm - Specifikace ve výpisu dveří - D412 (TP 01-D.1.1.c.08. - TL A.2., TP 01-D.1.1.c.01. - TL A.1.4.)</t>
  </si>
  <si>
    <t>D+M Dveře - 900x1970mm - Specifikace ve výpisu dveří - D413 (TP 01-D.1.1.c.08. - TL A.2., TP 01-D.1.1.c.01. - TL A.1.4.)</t>
  </si>
  <si>
    <t>D+M Dveře - 1100x1970mm - Specifikace ve výpisu dveří - D414 (TP 01-D.1.1.c.08. - TL A.2., TP 01-D.1.1.c.01. - TL A.1.4.)</t>
  </si>
  <si>
    <t>D+M Dveře - 900x1970mm - Specifikace ve výpisu dveří - D415 (TP 01-D.1.1.c.08. - TL A.2., TP 01-D.1.1.c.01. - TL A.1.4.)</t>
  </si>
  <si>
    <t>D+M Dveře - 1100x1970mm - Specifikace ve výpisu dveří - D416 (TP 01-D.1.1.c.08. - TL A.2., TP 01-D.1.1.c.01. - TL A.1.4.)</t>
  </si>
  <si>
    <t>D+M Dveře - 900x1970mm - Specifikace ve výpisu dveří - D417 (TP 01-D.1.1.c.08. - TL A.2., TP 01-D.1.1.c.01. - TL A.1.4.)</t>
  </si>
  <si>
    <t>D+M Dveře - 900x1970mm - Specifikace ve výpisu dveří - D418 (TP 01-D.1.1.c.08. - TL A.2., TP 01-D.1.1.c.01. - TL A.1.4.)</t>
  </si>
  <si>
    <t>D+M Dveře - 1100x1970mm - Specifikace ve výpisu dveří - D419 (TP 01-D.1.1.c.08. - TL A.2., TP 01-D.1.1.c.01. - TL A.1.4.)</t>
  </si>
  <si>
    <t>D+M Dveře - 900x1970mm - Specifikace ve výpisu dveří - D420 (TP 01-D.1.1.c.08. - TL A.2., TP 01-D.1.1.c.01. - TL A.1.4.)</t>
  </si>
  <si>
    <t>D+M Dveře - 1100x1970mm - Specifikace ve výpisu dveří - D421 (TP 01-D.1.1.c.08. - TL A.2., TP 01-D.1.1.c.01. - TL A.1.4.)</t>
  </si>
  <si>
    <t>D+M Dveře - 900x1970mm - Specifikace ve výpisu dveří - D422 (TP 01-D.1.1.c.08. - TL A.2., TP 01-D.1.1.c.01. - TL A.1.4.)</t>
  </si>
  <si>
    <t>D+M Dveře - 1100x1970mm - Specifikace ve výpisu dveří - D423 (TP 01-D.1.1.c.08. - TL A.2., TP 01-D.1.1.c.01. - TL A.1.4.)</t>
  </si>
  <si>
    <t>D+M Dveře - 900x1970mm - Specifikace ve výpisu dveří - D424 (TP 01-D.1.1.c.08. - TL A.2., TP 01-D.1.1.c.01. - TL A.1.4.)</t>
  </si>
  <si>
    <t>D+M Dveře - 1500x1970mm, EI 30 DP3-S - Specifikace ve výpisu dveří - D425 (TP 01-D.1.1.c.08. - TL A.2., TP 01-D.1.1.c.01. - TL A.1.1., TL A.1.4.)</t>
  </si>
  <si>
    <t>D+M Dveře - 2100x1970mm- EI 30 DP3-C-S - Specifikace ve výpisu dveří - D426 (TP 01-D.1.1.c.08. - TL A.2., TP 01-D.1.1.c.01. - TL A.1.1., TL A.1.3., TL A.1.4.)</t>
  </si>
  <si>
    <t>D+M Dveře - 900x1970mm, EI 30 DP3-C - Specifikace ve výpisu dveří - D427 (TP 01-D.1.1.c.08. - TL A.2., TP 01-D.1.1.c.01. - TL A.1.2., TL A.1.4.)</t>
  </si>
  <si>
    <t>D+M Dveře - 1100x1970mm, EI 30 DP3-S - Specifikace ve výpisu dveří - D428 (TP 01-D.1.1.c.08. - TL A.2., TP 01-D.1.1.c.01. - TL A.1.4.)</t>
  </si>
  <si>
    <t>D+M Dveře - 900x1970mm - Specifikace ve výpisu dveří - D429 (TP 01-D.1.1.c.08. - TL A.2., TP 01-D.1.1.c.01. - TL A.1.4.)</t>
  </si>
  <si>
    <t>D+M Dveře - 1100x1970mm, EI 30 DP3-S - Specifikace ve výpisu dveří - D430 (TP 01-D.1.1.c.08. - TL A.2., TP 01-D.1.1.c.01. - TL A.1.4.)</t>
  </si>
  <si>
    <t>D+M Dveře - 900x1970mm - Specifikace ve výpisu dveří - D431 (TP 01-D.1.1.c.08. - TL A.2., TP 01-D.1.1.c.01. - TL A.1.4.)</t>
  </si>
  <si>
    <t>D+M Dveře - 1100x1970mm, EI 30 DP3-S - Specifikace ve výpisu dveří - D432 (TP 01-D.1.1.c.08. - TL A.2., TP 01-D.1.1.c.01. - TL A.1.4.)</t>
  </si>
  <si>
    <t>D+M Dveře - 900x1970mm - Specifikace ve výpisu dveří - D433 (TP 01-D.1.1.c.08. - TL A.2., TP 01-D.1.1.c.01. - TL A.1.4.)</t>
  </si>
  <si>
    <t>D+M Dveře - 1100x1970mm, EI 30 DP3-S - Specifikace ve výpisu dveří - D434 (TP 01-D.1.1.c.08. - TL A.2., TP 01-D.1.1.c.01. - TL A.1.4.)</t>
  </si>
  <si>
    <t>D+M Dveře - 900x1970mm - Specifikace ve výpisu dveří - D435 (TP 01-D.1.1.c.08. - TL A.2., TP 01-D.1.1.c.01. - TL A.1.4.)</t>
  </si>
  <si>
    <t>D+M Dveře - 1100x1970mm, EI 30 DP3-S - Specifikace ve výpisu dveří - D436 (TP 01-D.1.1.c.08. - TL A.2., TP 01-D.1.1.c.01. - TL A.1.4.)</t>
  </si>
  <si>
    <t>D+M Dveře - 900x1970mm - Specifikace ve výpisu dveří - D437 (TP 01-D.1.1.c.08. - TL A.2., TP 01-D.1.1.c.01. - TL A.1.4.)</t>
  </si>
  <si>
    <t>D+M Dveře - 1500x1970mm, EI 30 DP3-S - Specifikace ve výpisu dveří - D438 (TP 01-D.1.1.c.08. - TL A.2., TP 01-D.1.1.c.01. - TL A.1.1., TL A.1.4.)</t>
  </si>
  <si>
    <t>D+M Dveře - 1100x1970mm - Specifikace ve výpisu dveří - D439 (TP 01-D.1.1.c.08. - TL A.2., TP 01-D.1.1.c.01. - TL A.1.4.)</t>
  </si>
  <si>
    <t>D+M Dveře - 900x1970mm - Specifikace ve výpisu dveří - D440 (TP 01-D.1.1.c.08. - TL A.2., TP 01-D.1.1.c.01. - TL A.1.4.)</t>
  </si>
  <si>
    <t>D+M Dveře - 1100x1970mm - Specifikace ve výpisu dveří - D441 (TP 01-D.1.1.c.08. - TL A.2., TP 01-D.1.1.c.01. - TL A.1.4.)</t>
  </si>
  <si>
    <t>D+M Dveře - 900x1970mm - Specifikace ve výpisu dveří - D442 (TP 01-D.1.1.c.08. - TL A.2., TP 01-D.1.1.c.01. - TL A.1.4.)</t>
  </si>
  <si>
    <t>D+M Dveře - 1100x1970mm - Specifikace ve výpisu dveří - D443 (TP 01-D.1.1.c.08. - TL A.2., TP 01-D.1.1.c.01. - TL A.1.4.)</t>
  </si>
  <si>
    <t>D+M Dveře - 900x1970mm - Specifikace ve výpisu dveří - D444 (TP 01-D.1.1.c.08. - TL A.2., TP 01-D.1.1.c.01. - TL A.1.4.)</t>
  </si>
  <si>
    <t>D+M Dveře - 1100x1970mm - Specifikace ve výpisu dveří - D445 (TP 01-D.1.1.c.08. - TL A.2., TP 01-D.1.1.c.01. - TL A.1.4.)</t>
  </si>
  <si>
    <t>D+M Dveře - 900x1970mm - Specifikace ve výpisu dveří - D446 (TP 01-D.1.1.c.08. - TL A.2., TP 01-D.1.1.c.01. - TL A.1.4.)</t>
  </si>
  <si>
    <t>D+M Dveře - 1100x1970mm - Specifikace ve výpisu dveří - D447 (TP 01-D.1.1.c.08. - TL A.2., TP 01-D.1.1.c.01. - TL A.1.4.)</t>
  </si>
  <si>
    <t>D+M Dveře - 900x1970mm - Specifikace ve výpisu dveří - D448 (TP 01-D.1.1.c.08. - TL A.2., TP 01-D.1.1.c.01. - TL A.1.4.)</t>
  </si>
  <si>
    <t>D+M Dveře - 1100x1970mm, EI 30 DP3-S - Specifikace ve výpisu dveří - D449 (TP 01-D.1.1.c.01. - TL A.1.1., TL A.1.4.)</t>
  </si>
  <si>
    <t>D+M Dveře - 1100x1970mm - Specifikace ve výpisu dveří - D450 (TP 01-D.1.1.c.08. - TL A.2., TP 01-D.1.1.c.01. - TL A.1.4.)</t>
  </si>
  <si>
    <t>D+M Dveře - 900x1970mm - Specifikace ve výpisu dveří - D451 (TP 01-D.1.1.c.08. - TL A.2., TP 01-D.1.1.c.01. - TL A.1.4.)</t>
  </si>
  <si>
    <t>D+M Dveře - 1250x2350mm - Specifikace ve výpisu dveří - DF101 (TP 01-D.1.1.c.01. - TL A.1.4.)</t>
  </si>
  <si>
    <t>D+M Dveře - 1250x2350mm - Specifikace ve výpisu dveří - DF102 (TP 01-D.1.1.c.01. - TL A.1.4.)</t>
  </si>
  <si>
    <t>D+M Dveře - 900x2350mm - Specifikace ve výpisu dveří - DF103 (TP 01-D.1.1.c.01. - TL A.1.1., TL A.1.4.)</t>
  </si>
  <si>
    <t>D+M Dveře - 900x1970mm - Specifikace ve výpisu dveří - DF104 (TP 01-D.1.1.c.01. - TL A.1.4.)</t>
  </si>
  <si>
    <t>D+M Dveře - 1100x1970mm - Specifikace ve výpisu dveří - DF105 (TP 01-D.1.1.c.01. - TL A.1.1., TL A.1.4.)</t>
  </si>
  <si>
    <t>D+M Dveře - 900x1970mm - Specifikace ve výpisu dveří - DF106 (TP 01-D.1.1.c.01. - TL A.1.4.)</t>
  </si>
  <si>
    <t>D+M Dveře - 1100x2350mm - Specifikace ve výpisu dveří - DF107 (TP 01-D.1.1.c.01. - TL A.1.1., TL A.1.4.)</t>
  </si>
  <si>
    <t>D+M Dveře - 1100x2350mm - Specifikace ve výpisu dveří - DF108 (TP 01-D.1.1.c.01. - TL A.1.1., TL A.1.4.)</t>
  </si>
  <si>
    <t>D+M Dveře - 900x2100mm - Specifikace ve výpisu dveří - DF109 (TP 01-D.1.1.c.01. - TL A.1.4.)</t>
  </si>
  <si>
    <t>D+M Dveře - 1350x3255mm - Specifikace ve výpisu dveří - DF110 (TP 01-D.1.1.c.01. - TL A.1.4.)</t>
  </si>
  <si>
    <t>D+M Dveře - 800x2375mm - Specifikace ve výpisu dveří - DP154 (TP 01-D.1.1.c.01. - TL A.1.4.)</t>
  </si>
  <si>
    <t>D+M Dveře - 800x2375mm - Specifikace ve výpisu dveří - DP253 (TP 01-D.1.1.c.01. - TL A.1.4.)</t>
  </si>
  <si>
    <t>D+M Dveře - 800x2375mm - Specifikace ve výpisu dveří - DP353 (TP 01-D.1.1.c.01. - TL A.1.4.)</t>
  </si>
  <si>
    <t>D+M Dveře - 800x2375mm - Specifikace ve výpisu dveří - DP452 (TP 01-D.1.1.c.01. - TL A.1.4.)</t>
  </si>
  <si>
    <t>D+M Otopné těleso trubkové, typ KLT výška/délka 700/500 mm - Specifikace dle PD (TP D.1.4.4.c. - TL B.2)</t>
  </si>
  <si>
    <t>D+M Otopné těleso trubkové, typ KLT výška/délka 900/500 mm - Specifikace dle PD (TP D.1.4.4.c. - TL B.2)</t>
  </si>
  <si>
    <t>D+M Otopné těleso trubkové, typ KLT výška/délka 1220/500 mm - Specifikace dle PD (TP D.1.4.4.c. - TL B.2)</t>
  </si>
  <si>
    <t>D+M Otopné těleso trubkové, typ KLT výška/délka 1500/500 mm - Specifikace dle PD (TP D.1.4.4.c. - TL B.2)</t>
  </si>
  <si>
    <t>D+M Otopné těleso trubkové, typ KLT výška/délka 1820/500 mm - Specifikace dle PD (TP D.1.4.4.c. - TL B.2)</t>
  </si>
  <si>
    <t>D+M Otopné těleso trubkové, typ KLT výška/délka 1820/600 mm - Specifikace dle PD (TP D.1.4.4.c. - TL B.2)</t>
  </si>
  <si>
    <t>D+M Otopné těleso trubkové, typ KLT výška/délka 1820/750 mm - Specifikace dle PD (TP D.1.4.4.c. - TL B.2)</t>
  </si>
  <si>
    <t>D+M Podlahové teplovodní vytápění - mokrý systém - Specifikace dle PD (TP D.1.4.4.c. - TL B.11)</t>
  </si>
  <si>
    <t>Potrubí ocelové hladké bezešvé běžné, vč. izolace DN 25 - Specifikace dle PD (TP D.1.4.4.c. - TL B.13)</t>
  </si>
  <si>
    <t>Potrubí ocelové hladké bezešvé běžné, vč. izolace DN 50 - Specifikace dle PD (TP D.1.4.4.c. - TL B.13)</t>
  </si>
  <si>
    <t>Potrubí ocelové hladké bezešvé běžné, vč. izolace DN 65 - Specifikace dle PD (TP D.1.4.4.c. - TL B.13)</t>
  </si>
  <si>
    <t>Potrubí měděné D 15x1,0 + TI tl. 40mm - Specifikace dle PD (TP D.1.4.4.c. - TL B.14, TL B.16)</t>
  </si>
  <si>
    <t>Potrubí měděné D 12x1,0 + TI tl. 40mm - Specifikace dle PD (TP D.1.4.4.c. - TL B.14, TL B.16)</t>
  </si>
  <si>
    <t>Potrubí měděné D 18x1,0 + TI tl. 40mm - Specifikace dle PD (TP D.1.4.4.c. - TL B.14, TL B.16)</t>
  </si>
  <si>
    <t>Potrubí měděné D 22x1,0 + TI tl. 40mm - Specifikace dle PD (TP D.1.4.4.c. - TL B.14, TL B.16)</t>
  </si>
  <si>
    <t>Potrubí měděné D 28x1,5 + TI tl. 40mm - Specifikace dle PD (TP D.1.4.4.c. - TL B.14, TL B.16)</t>
  </si>
  <si>
    <t>Potrubí měděné D 35x1,5 + TI tl. 50mm - Specifikace dle PD (TP D.1.4.4.c. - TL B.14, TL B.16)</t>
  </si>
  <si>
    <t>Potrubí měděné D 42x1,5 + TI tl. 50mm - Specifikace dle PD (TP D.1.4.4.c. - TL B.14, TL B.16)</t>
  </si>
  <si>
    <t>Potrubí měděné D 54x2,0 + TI tl. 50mm - Specifikace dle PD (TP D.1.4.4.c. - TL B.14, TL B.16)</t>
  </si>
  <si>
    <t>Potrubí měděné D 64x2,0 + TI tl. 60mm - Specifikace dle PD (TP D.1.4.4.c. - TL B.14, TL B.16)</t>
  </si>
  <si>
    <t>Potrubí měděné D 76,1x2,0 + TI tl. 80mm - Specifikace dle PD (TP D.1.4.4.c. - TL B.14, TL B.16)</t>
  </si>
  <si>
    <t>Potrubí měděné D 28x1,5 + oplechování + TI tl. min. 100mm - Specifikace dle PD (TP D.1.4.4.c. - TL B.14, TL B.16)</t>
  </si>
  <si>
    <t>Potrubí měděné D 35x1,5 + oplechování + TI tl. min. 100mm - Specifikace dle PD (TP D.1.4.4.c. - TL B.14, TL B.16)</t>
  </si>
  <si>
    <t>Potrubí měděné D 42x1,5 + oplechování + TI tl. min 100mm - Specifikace dle PD (TP D.1.4.4.c. - TL B.14, TL B.16)</t>
  </si>
  <si>
    <t>D+M Ruční vyvažovací ventil DN 25 - Specifikace dle PD (TP D.1.4.4.c. - TL B.9)</t>
  </si>
  <si>
    <t>D+M Výtokový ventil topenářský DN 15 - Specifikace dle PD (TP D.1.4.4.c. - TL B.8)</t>
  </si>
  <si>
    <t>D+M Zpětná klapka závitová DN 25 - Specifikace dle PD (TP D.1.4.4.c. - TL B.6)</t>
  </si>
  <si>
    <t>D+M Kulový kohout DN 15 - Specifikace dle PD (TP D.1.4.4.c. - TL B.5)</t>
  </si>
  <si>
    <t>D+M Kulový kohout DN 20 - Specifikace dle PD (TP D.1.4.4.c. - TL B.5)</t>
  </si>
  <si>
    <t>D+M Kulový kohout DN 25 - Specifikace dle PD (TP D.1.4.4.c. - TL B.5)</t>
  </si>
  <si>
    <t>D+M Tlakoměr DN 15 - Specifikace dle PD (TP D.1.4.4.c. - TL B.4)</t>
  </si>
  <si>
    <t>D+M Teploměr DN 15 - Specifikace dle PD (TP D.1.4.4.c. - TL B.3)</t>
  </si>
  <si>
    <t>731999105 SPC</t>
  </si>
  <si>
    <t>" Včetně veškerého příslušenství náležícímu k jednotce a zajišťujícímu chod celku. "</t>
  </si>
  <si>
    <t>D+M Řídicí jednotka pro podlahové vytápění - Specifikace dle PD (TP D.1.4.4.c. - TL B.12)</t>
  </si>
  <si>
    <t>D+M Otopné těleso panelové, typ 21 výška/délka 600/500 mm - Specifikace dle PD (TP D.1.4.4.c. - TL B.1, TL B.15)</t>
  </si>
  <si>
    <t>D+M Otopné těleso panelové, typ 21 výška/délka 600/600 mm - Specifikace dle PD (TP D.1.4.4.c. - TL B.1, TL B.15)</t>
  </si>
  <si>
    <t>D+M Otopné těleso panelové, typ 21 výška/délka 600/700 mm - Specifikace dle PD (TP D.1.4.4.c. - TL B.1, TL B.15)</t>
  </si>
  <si>
    <t>D+M Otopné těleso panelové, typ 21 výška/délka 600/800 mm - Specifikace dle PD (TP D.1.4.4.c. - TL B.1, TL B.15)</t>
  </si>
  <si>
    <t>D+M Otopné těleso panelové, typ 21 výška/délka 600/900 mm - Specifikace dle PD (TP D.1.4.4.c. - TL B.1, TL B.15)</t>
  </si>
  <si>
    <t>D+M Otopné těleso panelové, typ 21 výška/délka 600/1000 mm - Specifikace dle PD (TP D.1.4.4.c. - TL B.1, TL B.15)</t>
  </si>
  <si>
    <t>D+M Otopné těleso panelové, typ 21 výška/délka 600/1100 mm - Specifikace dle PD (TP D.1.4.4.c. - TL B.1, TL B.15)</t>
  </si>
  <si>
    <t>D+M Otopné těleso panelové, typ 21 výška/délka 600/1200 mm - Specifikace dle PD (TP D.1.4.4.c. - TL B.1, TL B.15)</t>
  </si>
  <si>
    <t>D+M Otopné těleso panelové, typ 22 výška/délka 600/600 mm - Specifikace dle PD (TP D.1.4.4.c. - TL B.1, TL B.15)</t>
  </si>
  <si>
    <t>D+M Otopné těleso panelové, typ 22 výška/délka 600/700 mm - Specifikace dle PD (TP D.1.4.4.c. - TL B.1, TL B.15)</t>
  </si>
  <si>
    <t>D+M Otopné těleso panelové, typ 22 výška/délka 600/800 mm - Specifikace dle PD (TP D.1.4.4.c. - TL B.1, TL B.15)</t>
  </si>
  <si>
    <t>D+M Otopné těleso panelové, typ 22 výška/délka 600/900 mm - Specifikace dle PD (TP D.1.4.4.c. - TL B.1, TL B.15)</t>
  </si>
  <si>
    <t>D+M Otopné těleso panelové, typ 22 výška/délka 600/1000 mm - Specifikace dle PD (TP D.1.4.4.c. - TL B.1, TL B.15)</t>
  </si>
  <si>
    <t>D+M Otopné těleso panelové, typ 22 výška/délka 600/1200 mm - Specifikace dle PD (TP D.1.4.4.c. - TL B.1, TL B.15)</t>
  </si>
  <si>
    <t>D+M Otopné těleso panelové, typ 22 výška/délka 900/700 mm- Specifikace dle PD (TP D.1.4.4.c. - TL B.1, TL B.15)</t>
  </si>
  <si>
    <t>D+M Otopné těleso panelové, typ 33 výška/délka 600/700 mm - Specifikace dle PD (TP D.1.4.4.c. - TL B.1, TL B.15)</t>
  </si>
  <si>
    <t>CS ÚRS 2016 02</t>
  </si>
  <si>
    <t>182</t>
  </si>
  <si>
    <t>Celkem pro DPH 21%</t>
  </si>
  <si>
    <t>Celkem pro DPH 15%</t>
  </si>
  <si>
    <t>Stavba :</t>
  </si>
  <si>
    <t xml:space="preserve">Investor : </t>
  </si>
  <si>
    <t xml:space="preserve">Zhotovitel : </t>
  </si>
  <si>
    <t>TECHNICO Opava s.r.o., Hradecká 1576/51, 746 01 Opava</t>
  </si>
  <si>
    <t>IČO :</t>
  </si>
  <si>
    <t>Za zhotovitele :</t>
  </si>
  <si>
    <t>Za investora :</t>
  </si>
  <si>
    <t>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</si>
  <si>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</si>
  <si>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</si>
  <si>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</si>
  <si>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</si>
  <si>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</si>
  <si>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</si>
  <si>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</si>
  <si>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Celkem za stavbu</t>
  </si>
  <si>
    <t>Zhotovitel je povinen nakládat se vzniklými odpady dle zákona č. 185/2001 Sb. " O odpadech. "</t>
  </si>
  <si>
    <t>Domov pro seniory Havlíčkův Brod - přístavba</t>
  </si>
  <si>
    <t>Kraj Vysočina, Žižkova 57/1882, 587 33, Jihlava</t>
  </si>
  <si>
    <t>Datum: 09/2016</t>
  </si>
  <si>
    <t>Vedlejší rozpočtové náklady, náklady na provoz a zařízení staveniště, apod. a přesuny hmot u PSV jsou zahrnuty v jednotkových cenách jednotlivých položek - není-li uvedeno jinak.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</si>
  <si>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</t>
  </si>
  <si>
    <t>V souladu se zákonem o veřejných zakázkách č.137/2006 Sb. uvedené odkazy na typový výrobek v této dokumentaci slouží pouze pro specifikaci technických parametrů a jejich kvalitativního standardu.</t>
  </si>
  <si>
    <t xml:space="preserve">Položkový rozpočet je zpracován na podkladě projektové dokumentace pro provádění stavby. 
Nedílnou součástí tohoto položkového rozpočtu je projektová dokumentace pro provádění stavby. </t>
  </si>
  <si>
    <t>Objekt :</t>
  </si>
  <si>
    <t>VEDLEJŠÍ  A OSTATNÍ NÁKLADY</t>
  </si>
  <si>
    <t>Díl:</t>
  </si>
  <si>
    <t>000</t>
  </si>
  <si>
    <t>Vedlejší a ostatní náklady</t>
  </si>
  <si>
    <t>Např. dle §8, §9, §10 apod. vyhlášky č.230/2012 Sb., o rozpočtových standardech apod.</t>
  </si>
  <si>
    <t>Zařízení a vybavení staveniště dle SoD apod.</t>
  </si>
  <si>
    <t>" Vybudování, provoz a odstranění zařízení staveniště, včetně zřízení připojení na energie a zajištění měření jejich spotřeby, včetně zřízení sociálních zařízení. Zhotovitel zajistí na vlastní náklady veškerá potřebná povolení k užívání veřejných ploch, včetně záboru veřejného prostranství na náklady zhotovitele, bude-li stavba vyžadovat. Zhotovitel zajistí na vlastní náklady zabezpečení provádění díla tak, aby v souvislosti s prováděním díla nedošlo ke zranění osob a škodám na majetku osob a subjektů užívajících objekty a pozemky dotčené stavbou, k poškození stávajících staveb, jejich součástí, zařízení a přilehlých nemovitostí."</t>
  </si>
  <si>
    <t>" Poskytnutí místnosti nebo její části včetně vybavení pracovním stolem a min. 4 židlemi pro konání kontrolních dnů, případně pro umožnění činnosti TDS, AD, koordinátora BOZP, SÚ."</t>
  </si>
  <si>
    <t>" Vyklizení prostoru staveniště - Vystěhování, vyklizení a vyčištění místností a komunikačních tras ve všech podlažích dotčených navrženými stavebními úpravami, demontáž a zpětné nastěhování, montáž a seřízení vystěhovaného zařízení, vybavení a dekorací, včetně zajištění jejich ochrany před znečištěním a dále ochrana zařízení, které nelze demontovat nebo vystěhovat, před poškozením. Odpojení technologických celků a spotřebičů energií v dotčených místnostech objektu interního pavilonu, případně jejich přemístění."</t>
  </si>
  <si>
    <t>Zřízení dočasného informačního panelu pro zajištění publicity Kraje Vysočina</t>
  </si>
  <si>
    <t>" Vybraný dodavatel bude po celou dobu plnění veřejné zakázky úzce spolupracovat se zadavatelem na zajištění publicity a propagaci stavu a výsledků dosažených při provádění stavby v rámci plnění veřejné zakázky."</t>
  </si>
  <si>
    <t>" Zhotovitel je povinen na své náklady zabezpečit na místě pro provádění díla publicitu a propagaci objednatele, jejichž pravidla jsou uveřejněna na URL adrese http://www.kr-vysocina.cz/publicita/stavimeprovas. Informační panel bude obsahovat zejména identifikační údaje stavby a doby realizace, identifikační údaje objednatele, zhotovitele díla, zpracovatele PD, TDS a koordinátora BOZP. Informační panel zhotovitele nesmí být větší než informační panel objednatele."</t>
  </si>
  <si>
    <t>" Součástí položky je návrh, výroba a kompletní dodávka informačního panelu, jeho montáž, údržba pod dobu výstavby, jeho demontáž a likvidace, včetně zřízení nosné konstrukce, souvisejících prvků a prací.  Rozměr informačního panelu bude minimálně 5,1m x 2,4m."</t>
  </si>
  <si>
    <t>Zajištění kompletační a koordinační činnosti spojených s realizací stavby a následným dáním do užívání</t>
  </si>
  <si>
    <t>Zpracování harmonogramu stavby a ZOV včetně průběžné aktualizace</t>
  </si>
  <si>
    <t>" Náklady na předložení podrobného časového harmonogramu prací a plnění; termín před zahájením prací do 10 dnů po předání staveniště."</t>
  </si>
  <si>
    <t>Vytýčení inženýrských sítí  - vč. případných kopaných sond, vč.  projednání se správci, apod.</t>
  </si>
  <si>
    <t>" Detekce a vytýčení známých a předpokládaných vnitřních a v případě nutnosti i vnějších, podzemních a nadzemních, povrchových a podpovrchových vedení a rozvodů inženýrských sítí."</t>
  </si>
  <si>
    <t>Bezpečnostní hrazení, oplocení, zajištění přístupu na staveniště apod.. Zajištění ostraha majetku osob v průběhu realizace stavby a až do předání stavby do užívání. Zabezpečení staveniště, vnější stavby a ploch dotčených stavbou, vybavení proti odcizení a škodám.</t>
  </si>
  <si>
    <t>Vytýčení prostorové polohy dopravní a technické infrastruktury</t>
  </si>
  <si>
    <t>Jednání s dotčenými institucemi, s dotčenými orgány státní správy a samosprávy, projednání všech nezbytných administrativních úkonů - například zajištění dokladů nutných k získání povolení a rozhodnutí nutných k realizaci stavby apod.</t>
  </si>
  <si>
    <t>Kompletace atestů, certifikátů, revizních zpráv a ostatních dokladů potřebných k předání a kolaudaci stavby vyplývajících z SOD. 3 x v tištěné formě. 1 x v digitální formě na CD nosiči, v obecně dostupných formátech. Soupis požadovaných dokumentů je uveden v kapitole B. Souhrnná technická zpráva. Zhotovitel zajistí na vlastní náklady splnění podmínek pro provedení stavby, stanovených dotčenými orgány státní správy.</t>
  </si>
  <si>
    <t>Součinnost se všemi zúčastněnými stranami - investorem, budoucím uživatelem, prjektantem, zástupci organizací státní správy, koordinátorem BOZP apod.</t>
  </si>
  <si>
    <t>Zajištění průzkumů, měření, zkoušek, atestů, sond a revizí apod. uvedených v rozhodnutích a v projektové dokumetnaci nezbytně nutných k provedení díla</t>
  </si>
  <si>
    <t>Dopravní opatření - dopravní a informační značení na komunikacích pro motorová a nemotorová vozidla a pro pěší, zajištění průchodů apod., projednání s příslušným odborem dopravy, zajištění údržby, čištění apod. dopravního značení a komunikací apod.</t>
  </si>
  <si>
    <t>kpl</t>
  </si>
  <si>
    <t>Vypracování dokumentace skutečného provedení stavby  dle SoD, platné legislativy, podmínek a požadavků investora a uživatele zajištění požadovaných dokladů a vyjádření DOSS</t>
  </si>
  <si>
    <t>" Zpracování a kompletace projektové dokumentace skutečného provedení stavby se zakreslením změn 3 x v tištěné podobě 1 x v digitální podobě na CD nosiči, ve formátu vektorové CAD grafiky DGN (BENTLEY MicroStation), DWG (AutoCAD Graphics Autodesk) a/nebo DXF (Data eXchange File). Textové části je možno vytvářet ve formátech RTF (Rich Text File) nebo DOC Microsoft Word)."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</si>
  <si>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</si>
  <si>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Uvedení pozemků, staveniště a všech povrchů dotčených stavbou do původního stavu či do stavu dle Sod, PD, požadavků investora, uživatele apod.</t>
  </si>
  <si>
    <t>Zpracování geodetického zaměření skutečného provedení stavby a geometrických plánů dle SoD a dle požadavků DOSS a zápisu do KN (je-li vyžadováno)</t>
  </si>
  <si>
    <t>Provozní vlivy</t>
  </si>
  <si>
    <t>" Náklady související s omezeným provozem v areálu objednatele, náklady v důsledku nezbytného respektování stávající dopravy v okolí stavby ovlivňující stavební práce. Ztížené provádění stavebních prací v důsledku provozu (nutnost ochranných konstrukcí, ochranných zábradlí a hrazení, záchytných sítí mimo sítě na lešení, stříšek, apod.)"</t>
  </si>
  <si>
    <t xml:space="preserve">Zabezpečení stávajících zařízení a vybavení proti mechanickému poškození, prachu, zatečení (při opravách a rekonstrukcích) - zabezpečení stávajících a ostatních ponechávaných zařízení  </t>
  </si>
  <si>
    <t>Zajištění realizace díla bankovní zárukou - Náklady a poplatky spojené se zajištěním díla formou bankovní záruky za realizaci díla platnou po dobu plnění veřejné zakázky ve výši stanovené obchodními podmínkami zadavatele.</t>
  </si>
  <si>
    <t>Zajištění kvality díla bankovní zárukou - Náklady a poplatky spojené se zajištěním závazků zhotovitele plynoucích z odpovědnosti za vady díla po dobu záruky formou bankovní záruky ve výši stanovené obchodními podmínkami zadavatele.</t>
  </si>
  <si>
    <t>Celkem za</t>
  </si>
  <si>
    <t>Základ DPH 15%</t>
  </si>
  <si>
    <t>Základ DPH 21%</t>
  </si>
  <si>
    <t>IO 01 PRIPOJKY IS</t>
  </si>
  <si>
    <t>IO 02 KOMUNIKACE A ZPEVNENE PLOCHY</t>
  </si>
  <si>
    <t>IO 03 VEREJNE OSVETLENI</t>
  </si>
  <si>
    <t>IO 04 OPLOCENI</t>
  </si>
  <si>
    <t>IO 05 TERENNI A SADOVE UPRAVY</t>
  </si>
  <si>
    <t>IO 06 MOBILIAR</t>
  </si>
  <si>
    <t>SO 02 DREVENY ALTAN</t>
  </si>
  <si>
    <t>SO 01 PŘÍSTAVBA OBJEKTU DPS</t>
  </si>
  <si>
    <t xml:space="preserve">      SO 01 D.1.1.ASR</t>
  </si>
  <si>
    <t xml:space="preserve">      SO 01 D.1.1.b.02. VÝKOPY</t>
  </si>
  <si>
    <t xml:space="preserve">      SO 01 D.1.1.c.01. VÝPIS DVEŘÍ</t>
  </si>
  <si>
    <t xml:space="preserve">      SO 01 D.1.1.c.02. VÝPIS OKEN</t>
  </si>
  <si>
    <t xml:space="preserve">      SO 01 D.1.1.c.05. VÝPIS ZÁMEČNICKÝCH VÝROBKŮ</t>
  </si>
  <si>
    <t xml:space="preserve">      SO 01 D.1.1.c.06. VYPIS KLEMPIRSKYCH VYROBKU</t>
  </si>
  <si>
    <t xml:space="preserve">      SO 01 D.1.1.c.07 VYPIS OSTATNICH VYROBKU</t>
  </si>
  <si>
    <t xml:space="preserve">      SO 01 D.1.3.2. EPS, ERO</t>
  </si>
  <si>
    <t xml:space="preserve">      SO 01 D.1.4.1. ZTI</t>
  </si>
  <si>
    <t xml:space="preserve">      SO 01 D.1.4.3. VZDUCHOTECHNIKA</t>
  </si>
  <si>
    <t xml:space="preserve">      SO 01 D.1.4.4. VYTAPENI</t>
  </si>
  <si>
    <t xml:space="preserve">      SO 01 D.1.4.7. SILNOPROUDA ELEKTROTECHNIKA</t>
  </si>
  <si>
    <t xml:space="preserve">      SO 01 D.1.4.8. ELEKTRONICKE KOMUNIKACE</t>
  </si>
  <si>
    <t xml:space="preserve"> </t>
  </si>
  <si>
    <t>D+M Tlačítko nouzového otevření dveří Specifikace dle PD</t>
  </si>
  <si>
    <t>741999706 SPC</t>
  </si>
  <si>
    <t>V souladu s platnou legislativou, bylo ve vybraných případech pro dostatečně přesný a srozumitelný popis použito odkazu na typový výrobek, ten je možné dle tohoto zákona nahradit kvalitativně a technicky obdobným řešením. Uvedené odkazy na typový výrobek v této dokumentaci slouží pouze pro specifikaci technických parametrů a jejich kvalitativního standardu.</t>
  </si>
  <si>
    <t>Přesun hmot pro konstrukce truhlářské v objektech v do 24 m</t>
  </si>
  <si>
    <t>Přesun hmot pro izolace proti vodě, vlhkosti a plynům v objektech v do 60 m</t>
  </si>
  <si>
    <t>Přesun hmot pro krytiny povlakové v objektech v do 24 m</t>
  </si>
  <si>
    <t>Přesun procentní pro izolace tepelné v objektech v do 24 m</t>
  </si>
  <si>
    <t>Přesun hmot pro konstrukce tesařské v objektech v do 24 m</t>
  </si>
  <si>
    <t>Přesun hmot pro sádrokartonové konstrukce v objektech v do 24 m</t>
  </si>
  <si>
    <t>Přesun hmot pro zámečnické konstrukce v objektech v do 24 m</t>
  </si>
  <si>
    <t>Přesun hmot pro podlahy z dlaždic v objektech v do 24 m</t>
  </si>
  <si>
    <t>Přesun hmot pro podlahy skládané v objektech v do 24m</t>
  </si>
  <si>
    <t>Přesun hmot pro podlahy povlakové v objektech v do 24m</t>
  </si>
  <si>
    <t>Přesun hmot pro podlahy lité v objektech v do 24m</t>
  </si>
  <si>
    <t>Přesun hmot pro obklady keramické v objektech v do 24 m</t>
  </si>
  <si>
    <t>Přesun hmot pro čalounické úpravy v objektech v do 24 m</t>
  </si>
  <si>
    <t>Přesun hmot pro zasklívání v objektech v do 24 m</t>
  </si>
  <si>
    <t>Přesun hmot pro ostatní výrobky v objektech v do 24 m</t>
  </si>
  <si>
    <t>Přesun hmot pro konstrukce klempířské v objektech v do 24 m</t>
  </si>
  <si>
    <t>998764203 RTO</t>
  </si>
  <si>
    <t>998767203 RTO</t>
  </si>
  <si>
    <t>998766203 RTO</t>
  </si>
  <si>
    <t>998711203 RTO</t>
  </si>
  <si>
    <t>998712203 RTO</t>
  </si>
  <si>
    <t>998713203 RTO</t>
  </si>
  <si>
    <t>998762203 RTO</t>
  </si>
  <si>
    <t>998763403 RTO</t>
  </si>
  <si>
    <t>998771203 RTO</t>
  </si>
  <si>
    <t>998776203 RTO</t>
  </si>
  <si>
    <t>998781203 RTO</t>
  </si>
  <si>
    <t>998786203 RTO</t>
  </si>
  <si>
    <t>998787203 RTO</t>
  </si>
  <si>
    <t>Přesun hmot pro vnitřní kanalizace v objektech v do 24 m</t>
  </si>
  <si>
    <t>998721203 RTO</t>
  </si>
  <si>
    <t>998722203 RTO</t>
  </si>
  <si>
    <t>Přesun hmot pro vnitřní vodovod v objektech v do 24 m</t>
  </si>
  <si>
    <t>Přesun hmot pro zařizovací předměty v objektech v do 24 m</t>
  </si>
  <si>
    <t>998725203 RTO</t>
  </si>
  <si>
    <t>D+M Zabezpeční konců kanalizace - Specifikace dle PD</t>
  </si>
  <si>
    <t>998751202 RTO</t>
  </si>
  <si>
    <t>Přesun hmot pro vzduchotechniku v objektech v do 24 m</t>
  </si>
  <si>
    <t>998732202 RTO</t>
  </si>
  <si>
    <t>Přesun hmot pro rozvody potrubí v objektech v do 24 m</t>
  </si>
  <si>
    <t>998733203 RTO</t>
  </si>
  <si>
    <t>Přesun hmot pro armatury v objektech v do 24 m</t>
  </si>
  <si>
    <t>998734203 RTO</t>
  </si>
  <si>
    <t>998735203 RTO</t>
  </si>
  <si>
    <t>Přesun hmot pro otopná tělesa v objektech v do 24 m</t>
  </si>
  <si>
    <t>Přesun hmot pro venkovní mobiliář v objektech v do 24 m</t>
  </si>
  <si>
    <t>Přesun hmot pro mobiliář v objektech v do 24 m</t>
  </si>
  <si>
    <t>" - Keramická dlažba do flexibilního lepidla - tl. 15mm - 361,6m2 "</t>
  </si>
  <si>
    <t>" - PE folie - 361,6m2 "</t>
  </si>
  <si>
    <t>" - Tepelná izolace - PIR desky - tl. 170mm - 361,6m2 "</t>
  </si>
  <si>
    <t>" - Keramická dlažba do flexibilního lepidla - tl. 15mm - 35,8m2 "</t>
  </si>
  <si>
    <t>" - PE folie - 35,8m2 "</t>
  </si>
  <si>
    <t>" - Akustická minerální deska pro těžké plovoucí podlahy vč. okrajového pásku - tl. 30mm - 35,8m2 "</t>
  </si>
  <si>
    <t>" - Tepelná izolace - EPS desky - tl. 20mm - 35,8m2 "</t>
  </si>
  <si>
    <t>" - Keramická dlažba do flexibilního lepidla - tl. 20mm - 93,5m2 "</t>
  </si>
  <si>
    <t>" - Keramická dlažba do flexibilního lepidla - tl. 20mm - 52,8m2 "</t>
  </si>
  <si>
    <t>" - Keramická dlažba do flexibilního lepidla - tl. 15mm - 130,7m2 "</t>
  </si>
  <si>
    <t>" - PE folie - 130,7m2 "</t>
  </si>
  <si>
    <t>" - Akustická minerální deska pro těžké plovoucí podlahy vč. okrajového pásku - tl. 30mm - 130,7m2 "</t>
  </si>
  <si>
    <t>" - Tepelná izolace - EPS - tl. 30mm - 130,7m2  "</t>
  </si>
  <si>
    <t>" - Terasová betonová dlažba - tl. 50mm - 130,4m2 "</t>
  </si>
  <si>
    <t>" - Dřevěná průmyslová mozaika - kantovka, lepená - tl. 13mm - 342,5m2 "</t>
  </si>
  <si>
    <t>" - PE folie - 342,5m2 "</t>
  </si>
  <si>
    <t>" - Tepelná izolace - PIR desky - tl. 170mm - 342,5m2 "</t>
  </si>
  <si>
    <t>" - Dřevěná průmyslová mozaika - kantovka, lepená - tl. 13mm - 128,5m2 "</t>
  </si>
  <si>
    <t>" - PE folie - 128,5m2 "</t>
  </si>
  <si>
    <t>" - Akustická minerální deska pro těžké plovoucí podlahy vč. okrajového pásku - tl. 30mm - 128,5m2 "</t>
  </si>
  <si>
    <t>" - Tepelná izolace - EPS desky - tl. 20mm - 128,5m2 "</t>
  </si>
  <si>
    <t>" - WPC Terasová prkna - tl. 25mm - 48,1m2 "</t>
  </si>
  <si>
    <t>" - SBS asfaltový natavitelný pás s polystyrenovou rohoží - tl. 5,2mm - 48,1m2 "</t>
  </si>
  <si>
    <t>" - SBS modifikovaný asfaltový samolepicí pás za studena, nosná vložka skelná mřížka se skelnou rohoží - tl. 3mm - 48,1m2 "</t>
  </si>
  <si>
    <t>" - Asfaltový penetrační nátěr - 48,1m2 "</t>
  </si>
  <si>
    <t>" - WPC Terasová prkna - tl. 25mm - 115,1m2 "</t>
  </si>
  <si>
    <t>" - SBS asfaltový natavitelný pás s polystyrenovou rohoží - tl. 5,2mm - 115,1m2 "</t>
  </si>
  <si>
    <t>" - SBS modifikovaný asfaltový samolepicí pás za studena, nosná vložka skelná mřížka se skelnou rohoží - tl. 3mm - 115,1m2 "</t>
  </si>
  <si>
    <t>" - Asfaltový penetrační nátěr - 115,1m2 "</t>
  </si>
  <si>
    <t>" - Spádová vrstva z cementové lité pěny, popř. lehčený beton - tl. 50-150mm - 13,6m3 "</t>
  </si>
  <si>
    <t>" - WPC Terasová prkna - tl. 25mm - 30,4m2 "</t>
  </si>
  <si>
    <t>" - SBS asfaltový natavitelný pás s polystyrenovou rohoží - tl. 5,2mm - 30,4m2 "</t>
  </si>
  <si>
    <t>" - SBS modifikovaný asfaltový samolepicí pás za studena, nosná vložka skelná mřížka se skelnou rohoží - tl. 3mm - 30,4m2 "</t>
  </si>
  <si>
    <t>" - Spádové klíny tepelná izolace - PIR, spád 2% - tl. 20-60mm - 1,4m3 "</t>
  </si>
  <si>
    <t>" - Parozábrana - SBS modifikovaný asfaltový pás - tl. 3,5mm - 30,4m2 "</t>
  </si>
  <si>
    <t>" - Asfaltový penetrační nátěr - 30,4m2 "</t>
  </si>
  <si>
    <t>" - WPC Terasová prkna - tl. 25mm - 66,4m2 "</t>
  </si>
  <si>
    <t>" - Systémový rošt pro terasová prkna - tl. 28mm "</t>
  </si>
  <si>
    <t>" - Rektifikační terče s nastavitelnou výškou (včetně podložek) - tl. 28-208mm "</t>
  </si>
  <si>
    <t>" - SBS asfaltový nastavitelný pás s polystyrenovou rohoží - tl. 5,2mm - 66,4m2 "</t>
  </si>
  <si>
    <t>" - SBS modifikovaný asfaltový samolepicí pás za studena, nosná vložka skelná mřížka se skelnou rohoží - tl. 3mm - 66,4m2 "</t>
  </si>
  <si>
    <t>" - Spádové klíny tepelná izolace - PIR, spád 2% - tl. 20-180mm - 8,5m2 "</t>
  </si>
  <si>
    <t>" - Tepelná izolace - PIR desky s oboustrannou krycí vrstvou z černého hliníku, rovinné s polodržkou - tl. 2*140mm - 2*66,4m2 "</t>
  </si>
  <si>
    <t>" - Parozábrana - SBS modifikovaný asfaltový pás - tl. 3,5mm - 66,4m2 "</t>
  </si>
  <si>
    <t>" - Asfaltový penetrační nátěr - 66,4m2 "</t>
  </si>
  <si>
    <t>" - Vegetační substrát pro extenzivní zeleň - tl. 80mm - 4,9m3 "</t>
  </si>
  <si>
    <t>" - Filtrační netkaná textílie - tl. 1mm - 61,1m2 "</t>
  </si>
  <si>
    <t>" - Drenážní a akumulační vrstva - tl. 20mm - 1,2m3 "</t>
  </si>
  <si>
    <t>" - Ochranná rohož z vláken polyesteru polypropylen-regenerát - tl. 4mm - 61,1m2 "</t>
  </si>
  <si>
    <t>" - Dělící fólie - tl. 1mm - 61,1m2 "</t>
  </si>
  <si>
    <t>" - SBS asfaltový nastavitelný pás s polystyrenovou rohoží a ochranou proti prorůstání kořenů - tl. 5,2mm - 61,1m2 "</t>
  </si>
  <si>
    <t>" - SBS modifikovaný asfaltový samolepicí pás za studena, nosná vložka skelná mřížka se skelnou rohoží - tl. 3mm - 61,1m2 "</t>
  </si>
  <si>
    <t>" - Spádové klíny tepelná izolace - PIR, spád 2% - tl. 20-180mm - 8,6m3 "</t>
  </si>
  <si>
    <t>" - Tepelná izolace - PIR desky s oboustrannou krycí vrstvou z černého hliníku, rovinné s polodržkou - tl. 2*140mm - 2*61,1m2 "</t>
  </si>
  <si>
    <t>" - Parozábrana - SBS modifikovaný asfaltový pás - tl. 3,5mm - 61,1m2 "</t>
  </si>
  <si>
    <t>" - Asfaltový penetrační nátěr - 61,1m2 "</t>
  </si>
  <si>
    <t>" - WPC Terasová prkna - tl. 25mm - 155,2m2 "</t>
  </si>
  <si>
    <t>" - Lože z drceného kameniva frakce 0-4mm - tl. 40mm - 6,2m3 "</t>
  </si>
  <si>
    <t>" - Hutněný šterkopískový podsyp frakce 0-32mm - tl. 200mm - 31m3 "</t>
  </si>
  <si>
    <t>" - PVC do flexibilního lepidla - tl. 2,5mm - 107m2 "</t>
  </si>
  <si>
    <t>" - Samonivelační anhydritová směs (CA - C25 - F5) - tl. 77mm - 8,2m3 "</t>
  </si>
  <si>
    <t>" - PE folie - 107m2 "</t>
  </si>
  <si>
    <t>" - Tepelná izolace - PIR desky - tl. 170mm - 107m2 "</t>
  </si>
  <si>
    <t>" - PVC do flexibilního lepidla - tl. 2,5mm - 76m2 "</t>
  </si>
  <si>
    <t>" - Samonivelační anhydritová směs (CA - C25 - F5), včetně podlahového vytápění - tl. 77mm - 5,9m3 "</t>
  </si>
  <si>
    <t>" - PE folie - 76m2 "</t>
  </si>
  <si>
    <t>" - Tepelná izolace - PIR desky - tl. 170mm - 76m2 "</t>
  </si>
  <si>
    <t>" - PVC do flexibilního lepidla - tl. 2,5mm - 305,6m2 "</t>
  </si>
  <si>
    <t>" - Samonivelační anhydritová směs (CA - C25 - F5) - tl. 77mm - 23,5m3 "</t>
  </si>
  <si>
    <t>" - PE folie - 305,6m2 "</t>
  </si>
  <si>
    <t>" - Tepelná izolace - PIR desky - tl. 170mm - 305,6m2 "</t>
  </si>
  <si>
    <t>" - Koberec - sametový vinyl - tl. 5,3mm - 152,7m2 "</t>
  </si>
  <si>
    <t>" - PE folie - 152,7m2 "</t>
  </si>
  <si>
    <t>" - Tepelná izolace - PIR desky - tl. 170mm - 152,7m2 "</t>
  </si>
  <si>
    <t>" - Samonivelační anhydritová směs (CA - C30 - F6), včetně podlahového vytápění - tl. 75mm - 11,5m3 "</t>
  </si>
  <si>
    <t>" - PVC do flexibilního lepidla - tl. 2,5mm - 2936m2 "</t>
  </si>
  <si>
    <t>" - Samonivelační anhydritová směs (CA - C25 - F5) - tl. 57mm - 167,4m3 "</t>
  </si>
  <si>
    <t>" - PE folie - 2936m2 "</t>
  </si>
  <si>
    <t>" - Tepelná izolace - EPS desky - tl. 40mm - 2936m2 "</t>
  </si>
  <si>
    <t>" - Koberec - sametový vinyl - tl. 5,3mm - 956,1m2 "</t>
  </si>
  <si>
    <t>" - Samonivelační anhydritová směs (CA - C30 - F6), včetně podlahového vytápění - tl. 75mm - 71,7m3 "</t>
  </si>
  <si>
    <t>" - PE folie - 956,1m2 "</t>
  </si>
  <si>
    <t>" - Akustická minerální deska pro těžké plovoucí podlahy, vč. okrajového pásku - tl. 30mm - 2936m2 "</t>
  </si>
  <si>
    <t>" - Akustická minerální deska pro těžké plovoucí podlahy, vč. okrajového pásku - tl. 30mm - 956,1m2 "</t>
  </si>
  <si>
    <t>" - Tepelná izolace - EPS desky - tl. 20mm - 956,1m2 "</t>
  </si>
  <si>
    <t>" - Nátěr - tl. 5,3mm - 80,5m2 "</t>
  </si>
  <si>
    <t>" - Filtrační netkaná textílie - tl. 1mm - 880,6m2 "</t>
  </si>
  <si>
    <t>" - Vegetační substrát pro extenzivní zeleň - tl. 90mm - 79,2m3 "</t>
  </si>
  <si>
    <t>" - Drenážní a akumulační vrstva - tl. 20mm - 17,6m3 "</t>
  </si>
  <si>
    <t>" - Ochranná rohož z vláken z polyesteru polypropylen-regenerát - tl. 4mm - 880,6m2 "</t>
  </si>
  <si>
    <t>" - Dělící folie - tl. 1mm - 880,6m2 "</t>
  </si>
  <si>
    <t>" - SBS asfaltový natavitelný pás s polyesterovou rohoží s ochranou proti prorůstání kořenů - tl. 5,2mm - 880,6m2 "</t>
  </si>
  <si>
    <t>" - SBS modifikovaný asfaltový samolepící pás za studena, nosná vložka skelná mřížka se skelnou rohoží - tl. 3mm - 880,6m2 "</t>
  </si>
  <si>
    <t>" - Spádové klíny tepelná izolace - PIR - tl. 20-360mm - 264,2m3 "</t>
  </si>
  <si>
    <t>" - Tepelná izolace - PIR s oboustrannou krycí vrstvou z černého hliníku, rovinné s polodržkou - tl. 280mm - 880,6m2 / 246,6m3 "</t>
  </si>
  <si>
    <t>" - Parozábrana - SBS modifikovaný asfaltový pás - tl. 3,5mm - 880,6m2 "</t>
  </si>
  <si>
    <t>" - Asfaltový penetrační nátěr - 880,6m2 "</t>
  </si>
  <si>
    <t>" - Filtrační netkaná textílie - tl. 1mm - 4,4m2 "</t>
  </si>
  <si>
    <t>" - Ochranná rohož z vláken z polyesteru polypropylen-regenerát - tl. 4mm - 4,4m2 "</t>
  </si>
  <si>
    <t>" - Dělící folie - tl. 1mm - 4,4m2 "</t>
  </si>
  <si>
    <t>" - SBS asfaltový natavitelný pás s polyesterovou rohoží s ochranou proti prorůstání kořenů - tl. 5,2mm - 4,4m2 "</t>
  </si>
  <si>
    <t>" - SBS modifikovaný asfaltový samolepící pás za studena, nosná vložka skelná mřížka se skelnou rohoží - tl. 3mm - 4,4m2 "</t>
  </si>
  <si>
    <t>" - Spádové klíny tepelná izolace - minerální vata - tl. 20-360mm - 1,3m3 "</t>
  </si>
  <si>
    <t>" - Tepelná izolace - minerální vata - tl. 280mm - 4,4m2 / 1,2m3 "</t>
  </si>
  <si>
    <t>" - Parozábrana - SBS modifikovaný asfaltový pás - tl. 3,5mm - 4,4m2 "</t>
  </si>
  <si>
    <t>" - Asfaltový penetrační nátěr - 4,4m2 "</t>
  </si>
  <si>
    <t>" - Ochranná textilie - 79m2 "</t>
  </si>
  <si>
    <t>" - Stabilizační vrstva z praného říčního kameniva frakce 16-32 - tl. 110mm - 8,7m3 "</t>
  </si>
  <si>
    <t>" - SBS asfaltový natavitelný pás s polyesterovou rohoží - tl. 5,2mm - 79m2 "</t>
  </si>
  <si>
    <t>" - SBS modifikovaný asfaltový samolepící pás za studena, nosná vložka skelná mřížka se skelnou rohoží - tl. 3mm - 79m2 "</t>
  </si>
  <si>
    <t>" - Spádové klíny tepelná izolace - PIR desky - tl. 160mm - 12,6m3 "</t>
  </si>
  <si>
    <t>" - Tepelná izolace - PIR s oboustrannou krycí vrstvou z černého hliníku, rovinné s polodržkou - tl. 280mm - 79m2 / 22,12m3 "</t>
  </si>
  <si>
    <t>" - Parozábrana - SBS modifikovaný asfaltový pás - tl. 3,5mm - 79m2 "</t>
  </si>
  <si>
    <t>" - Asfaltový penetrační nátěr - 79m2 "</t>
  </si>
  <si>
    <t>" - Betonová dlažba - tl. 60mm - 67,8m2 "</t>
  </si>
  <si>
    <t>" - Stabilizační vrstva z praného říčního kameniva frakce 16-32 - tl. 110mm - 7,5m3 "</t>
  </si>
  <si>
    <t>" - Ochranná textilie - 67,8m2 "</t>
  </si>
  <si>
    <t>" - SBS asfaltový natavitelný pás s polyesterovou rohoží - tl. 5,2mm - 67,8m2 "</t>
  </si>
  <si>
    <t>" - SBS modifikovaný asfaltový samolepící pás za studena, nosná vložka skelná mřížka se skelnou rohoží - tl. 3mm - 67,8m2 "</t>
  </si>
  <si>
    <t>" - Tepelná izolace - PIR desky s oboustrannou krycí vrstvou z černého hliníku, rovinné s polodržkou - tl. 280mm - 67,8m2 / 19m3 "</t>
  </si>
  <si>
    <t>" - Parozábrana - SBS modifikovaný asfaltový pás - tl. 3,5mm - 67,8m2 "</t>
  </si>
  <si>
    <t>" - Asfaltový penetrační nátěr - 67,8m2 "</t>
  </si>
  <si>
    <t>" - Spádové klíny tepelná izolace - PIR - tl. 160mm - 10,9m3 "</t>
  </si>
  <si>
    <t>" - SBS asfaltový natavitelný pás s polyesterovou rohoží - tl. 5,2mm - 56,1m2 "</t>
  </si>
  <si>
    <t>" - SBS modifikovaný asfaltový samolepící pás za studena, nosná vložka skelná mřížka se skelnou rohoží - tl. 3mm - 56,1m2 "</t>
  </si>
  <si>
    <t>" - Spádové klíny tepelná izolace - PIR - tl. 20-100mm - 5m3 "</t>
  </si>
  <si>
    <t>" - Tepelná izolace - PIR desky s oboustrannou krycí vrstvou z černého hliníku, rovinné s polodržkou - tl. 280mm 56,1m2 / 15,7m3"</t>
  </si>
  <si>
    <t>" - Parozábrana - SBS modifikovaný asfaltový pás - tl. 3,5mm - 56,1m2 "</t>
  </si>
  <si>
    <t>" - Asfaltový penetrační nátěr - 56,1m2 "</t>
  </si>
  <si>
    <t>" - Filtrační netkaná textílie - tl. 1mm - 45,7m2 "</t>
  </si>
  <si>
    <t>" - Vegetační substrát pro extenzivní zeleň - tl. 100mm - 4,6m3 "</t>
  </si>
  <si>
    <t>" - Drenážní a akumulační vrstva - tl. 20mm - 0,9m3 "</t>
  </si>
  <si>
    <t>" - Ochranná rohož z vláken z polyesteru polypropylen-regenerát - tl. 4mm - 45,7m2 "</t>
  </si>
  <si>
    <t>" - Dělící folie - tl. 1mm - 45,7m2 "</t>
  </si>
  <si>
    <t>" - SBS modifikovaný asfaltový samolepící pás za studena, nosná vložka skelná mřížka se skelnou rohoží - tl. 3mm - 45,7m2 "</t>
  </si>
  <si>
    <t>" - SBS asfaltový natavitelný pás s polyesterovou rohoží s ochranou proti prorůstání kořenů - tl. 5,2mm - 45,7m2 "</t>
  </si>
  <si>
    <t>" - 2x OSB deska tl. 22mm - tl. 44mm - 2*45,7m2 "</t>
  </si>
  <si>
    <t>" - Tepelná izolace - PIR desky s oboustrannou krycí vrstvou z černého hliníku, rovinné s polodržkou - tl. 280mm - 45,7m2 / 12,8m3 "</t>
  </si>
  <si>
    <t>" - Parozábrana - SBS modifikovaný asfaltový pás - tl. 3,5mm - 45,7m2 "</t>
  </si>
  <si>
    <t>" - Asfaltový penetrační nátěr - 45,7m2 "</t>
  </si>
  <si>
    <t>Výkaz výměr</t>
  </si>
  <si>
    <t>VÝKAZ VÝMĚR</t>
  </si>
  <si>
    <t>" Střecha "; Již v rozpočtu SO 01 D.1.1. ASR - NEOCEŇOVAT</t>
  </si>
  <si>
    <t>D+M Uzavírací klapka</t>
  </si>
  <si>
    <t>D+M Filtr (TP D.1.4.4.c. - TL B.7)</t>
  </si>
  <si>
    <t>D+M Teploměr (TP D.1.4.4.c. - TL B.3)</t>
  </si>
  <si>
    <t>D+M Manometr s kohoutem (TP D.1.4.4.c. - TL B.4)</t>
  </si>
  <si>
    <t>D+M Manometrový ventil</t>
  </si>
  <si>
    <t>D+M Regulační ventil</t>
  </si>
  <si>
    <t>D+M Pohon regulačního ventilu</t>
  </si>
  <si>
    <t>D+M Uzavírací kohout</t>
  </si>
  <si>
    <t>D+M Regulátor tlakové diference</t>
  </si>
  <si>
    <t>D+M Měřič tepla</t>
  </si>
  <si>
    <t>D+M Zpětný ventil</t>
  </si>
  <si>
    <t>D+M Vypouštěcí ventil (TP D.1.4.4.c. - TL B.8)</t>
  </si>
  <si>
    <t>D+M Deskový výměník</t>
  </si>
  <si>
    <t>D+M Oběhové čerpadlo</t>
  </si>
  <si>
    <t>D+M Pojistný ventil</t>
  </si>
  <si>
    <t>D+M Přechodové šroubení</t>
  </si>
  <si>
    <t>D+M Anuloid</t>
  </si>
  <si>
    <t>D+M Rozdělovač sběrač</t>
  </si>
  <si>
    <t>D+M Čerpadlová skupina</t>
  </si>
  <si>
    <t>D+M Servomotor</t>
  </si>
  <si>
    <t>D+M Zásobník teplé vody</t>
  </si>
  <si>
    <t>D+M Cirkulační čerpadlo</t>
  </si>
  <si>
    <t>D+M Uzavírací kohout s vyp.</t>
  </si>
  <si>
    <t>D+M Vodoměr studené vody</t>
  </si>
  <si>
    <t>D+M Elektromagnetický ventil</t>
  </si>
  <si>
    <t>D+M Vodoměr dopouštění</t>
  </si>
  <si>
    <t>D+M Vyvažovací ventil (TP D.1.4.4.c. - TL B.9)</t>
  </si>
  <si>
    <t>D+M Ekvitermní regulátor</t>
  </si>
  <si>
    <t>D+M Čidlo teploty</t>
  </si>
  <si>
    <t>D+M Přepínač</t>
  </si>
  <si>
    <t>D+M Čidlo zaplavení</t>
  </si>
  <si>
    <t>D+M Čidlo přehřátí prostoru</t>
  </si>
  <si>
    <t>D+M Čidlo dopouštění</t>
  </si>
  <si>
    <t>D+M Čidlo venkovní teploty</t>
  </si>
  <si>
    <t>D+M Havarijní termostat</t>
  </si>
  <si>
    <t>Ostatní náklady</t>
  </si>
  <si>
    <t>D+ M Prokabelování komponentů</t>
  </si>
  <si>
    <t>Jednotkové položky zahrnují vedlejší rozpočtové náklady, náklady na dodávku, monátž, dopravu, apod. a předepsané zkoušky, revize, manipulační řády, zaškolení obsluhy, není-li uvedeno jinak.</t>
  </si>
  <si>
    <t>2a</t>
  </si>
  <si>
    <t>2b</t>
  </si>
  <si>
    <t>" Rozměr 2600x1200mm"</t>
  </si>
  <si>
    <t>"Kobercová čistící zóna vyrobená ze 75% ze 100% recyklovaných vláken např. Econyl, zátěžová třída 33. Barva - pruhovaný černá/šedá. Celková tloušťka cca. 9 mm. Ukončení čistící zóny bude přechodovou lištou"</t>
  </si>
  <si>
    <t>" Rozměr 2600x2700mm"</t>
  </si>
  <si>
    <t>790999202a SPC</t>
  </si>
  <si>
    <t>790999202b SPC</t>
  </si>
  <si>
    <t>D+M Vstupní čistící zóna vnitřní - Specifikace dle PD - ČZ3</t>
  </si>
  <si>
    <t>D+M Vstupní čistící zóna vnitřní - Specifikace dle PD - ČZ4</t>
  </si>
  <si>
    <t xml:space="preserve">"Vstupní čistící zóna venkovní: Hliníkové profily šířky 21 mm spojené nerezovým lankem a odděleny pryřovými mezikroužky. Do hliníkových profilů fixovány gumové pásky (paličky). Uložení v hliníkovém rámečku výšky 20mm" </t>
  </si>
  <si>
    <t>" Rozměr 1600x1000mm"</t>
  </si>
  <si>
    <t>"Venkovní čistící rohož s lemem a PVC podložkou. Materiál - polypropylen. Výška vlasu 4,5mm, výška celková 7mm. Barva černo-béžová, zátěž 22."</t>
  </si>
  <si>
    <t>" Včetně nízkého sifonu pro keramické vaničky - plast, rohových ventilů, nástěnné sprchové pákové směšovací baterie. V ceně zástěna ke sprše: vyměnitelný sprchový závěs uchycený pomocí kroužků na chromovou tyč. "</t>
  </si>
  <si>
    <t>" Cena včetně výsevu, semene, trávníkového substrátu, zaválcování, odstranění kamene, zarovnání, hnojení, hnojiva. Včetně aplikace připravků pro podporu zakořenění a vzrůstu"</t>
  </si>
  <si>
    <t>Základové pásy a patky ze ŽB tř.C 30/37-XC2, XA2-Cl</t>
  </si>
  <si>
    <t>D+M Zásuvka 230V pod omítku jednonásobná - Specfikace dle PD</t>
  </si>
  <si>
    <t>D+M Zásuvka 230V pod omítku dvojnásobná s prepěťovou ochranou - Specifikace dle PD</t>
  </si>
  <si>
    <t>741999088 SPC</t>
  </si>
  <si>
    <t>D+M Proměření  +  výchozí revizní zpráva elektroinstalace- Specifikace dle PD</t>
  </si>
  <si>
    <t>D+M Ovládací skříňka</t>
  </si>
  <si>
    <t>"Včetné jedořadé rozvodnice (300×245×106), tří vypínačů 40A/1 pólový</t>
  </si>
  <si>
    <t>" Součástí výrobku jsou také 3ks šachtových stupadel žebříkových - ocel s plastovým povlakem, 300x130mm "</t>
  </si>
  <si>
    <t>15a</t>
  </si>
  <si>
    <t>968082018a RTO</t>
  </si>
  <si>
    <t>Již provedeno v předchozí etapě - nenaceňuje se.</t>
  </si>
  <si>
    <t>767999103 SPC</t>
  </si>
  <si>
    <t>D+M Kovové zábradlí - Specifikace dle PD</t>
  </si>
  <si>
    <t>" Kovové zábradlí u oken ve 4NP na východní straně. "</t>
  </si>
  <si>
    <t>131a</t>
  </si>
  <si>
    <t>" - Vrstva barevného pryžového granulátu EPDM+PU - tl. 10mm - 485,4m2 "</t>
  </si>
  <si>
    <t>" - Vrstva podkladního pryžového granulátu EPDM - TL. 20MM - 458,4m2 "</t>
  </si>
  <si>
    <t>" - Kamenivo stmelené cementem (KSC II) - tl. 100mm - 46,3m3 "</t>
  </si>
  <si>
    <t>" Součástí dodávky jsou ocelové pásnice (obrubníky) uložené do lože z betonu C12/15 - 350,1m "</t>
  </si>
  <si>
    <t>" - Zámková betonová dlažba - 60mm - 269m2 "</t>
  </si>
  <si>
    <t>" - Lože ze štěrkodrti (0-4mm) - tl. 40mm - 10,8m3 "</t>
  </si>
  <si>
    <t>" - Štěrkodrť ŠDb (0-32mm) - tl. Min 250mm - 67,2m3 "</t>
  </si>
  <si>
    <t>" Spáry v dlažbě vyplněny vmetením drobného drceného kameniva "</t>
  </si>
  <si>
    <t>" Odstranění stávajícího chodníku a nahrazení novou skladbou  "</t>
  </si>
  <si>
    <t>" Napojení na chodníkové obrubníky a úprava styku se stávajícím asfaltovým chodníkem. "</t>
  </si>
  <si>
    <t>" - Asfaltový beton ACO 11+ - tl. 40mm - 1074,6m2 "</t>
  </si>
  <si>
    <t>" - Postřik spojovací - PS;A se zbytkovým asfaltem v množství 0,5kg/m2 - 1025,7m2 "</t>
  </si>
  <si>
    <t>" - Obalované kamenivo ACP 22+ - tl. 80mm - 86m3 "</t>
  </si>
  <si>
    <t>" - Postřik infiltrační - PI;A se zbytkovým asfaltem v množtsví 1kg/m2 - 1025,7m2 "</t>
  </si>
  <si>
    <t>" - Dorovnání nivelety terénu hrubým obalovaným kamenivem "</t>
  </si>
  <si>
    <t>" Odstranění asfaltového krytu a jeho nahrazení novým "</t>
  </si>
  <si>
    <t>" Napojení na obrubníky a úprava styku s betonovým chodníkem. "</t>
  </si>
  <si>
    <t>" - Spádový dřevěný klín - tl. 30-60mm - 45,7m2 "</t>
  </si>
  <si>
    <t>725999125 SPC</t>
  </si>
  <si>
    <t>D+M Liniový odvodňovací žlab DN150 - Specifikace dle PD</t>
  </si>
  <si>
    <t>" Liniový odvodňovací žlab u severního rohu objektu "</t>
  </si>
  <si>
    <t>" Napojení na stávající uliční vpustě trubkou typ KG DN 150mm "</t>
  </si>
  <si>
    <t>" Třída zatížení min. D400 "</t>
  </si>
  <si>
    <t>" - Kartáčovaný beton tř. C25/30 XC4 s povrchovou úpravou vyztužený sítí kari - tl. 75mm - 2,2m3 "</t>
  </si>
  <si>
    <t>" - Separační fólie - tl. 1mm - 29,2m2 "</t>
  </si>
  <si>
    <t>" - Tepelná izolace - PIR desky s oboustrannou krycí vrstvou z černého hliníku, rovinné s polodržkou - tl. 2*140mm - 2*29,2m2 "</t>
  </si>
  <si>
    <t>" - Hydroizolační pás z modifikovaného asfaltu s vložkou ze skelné tkaniny a minerálním posypem - tl. 4mm - 29,2m2 "</t>
  </si>
  <si>
    <t>" - Asfaltový penetrační nátěr - 27,8m2 "</t>
  </si>
  <si>
    <t>777999103 SPC</t>
  </si>
  <si>
    <t xml:space="preserve">D+M Konstrukce chodníku z kartáčovaného betonu - Specifikace dle PD </t>
  </si>
  <si>
    <t>" - Cementový beton CBIII (zdrsněný) - tl. 120mm - 18,9m3 "</t>
  </si>
  <si>
    <t>" - Mechanicky zpevněná zemina MZ (bet. recyklát) - tl. 150mm - 23,6m3 "</t>
  </si>
  <si>
    <t>" - Štěrkodrť ŠDb (0-32mm) - tl. 150mm - 23,6m3 "</t>
  </si>
  <si>
    <t>" Schodiště + chodník na severní straně objektu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</si>
</sst>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_ ;\-#,##0\ "/>
    <numFmt numFmtId="168" formatCode="#,##0.00_ ;\-#,##0.00\ "/>
    <numFmt numFmtId="169" formatCode="#,##0.00\ &quot;Kč&quot;"/>
    <numFmt numFmtId="170" formatCode="0.0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MS Sans Serif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0"/>
      <name val="MS Sans Serif"/>
      <family val="2"/>
    </font>
    <font>
      <sz val="8"/>
      <color rgb="FFFF0000"/>
      <name val="Arial CE"/>
      <family val="2"/>
    </font>
    <font>
      <sz val="8"/>
      <color indexed="10"/>
      <name val="Arial CE"/>
      <family val="2"/>
    </font>
    <font>
      <sz val="8"/>
      <color indexed="12"/>
      <name val="MS Sans Serif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54"/>
      <name val="MS Sans Serif"/>
      <family val="2"/>
    </font>
    <font>
      <sz val="8"/>
      <color rgb="FF0000FF"/>
      <name val="Arial CE"/>
      <family val="2"/>
    </font>
    <font>
      <sz val="8"/>
      <color indexed="20"/>
      <name val="MS Sans Serif"/>
      <family val="2"/>
    </font>
    <font>
      <sz val="8"/>
      <color indexed="54"/>
      <name val="Arial CE"/>
      <family val="2"/>
    </font>
    <font>
      <b/>
      <sz val="8"/>
      <name val="Arial"/>
      <family val="2"/>
    </font>
    <font>
      <sz val="8"/>
      <color theme="1"/>
      <name val="Arial CE"/>
      <family val="2"/>
    </font>
    <font>
      <b/>
      <sz val="8"/>
      <color indexed="10"/>
      <name val="Arial CE"/>
      <family val="2"/>
    </font>
    <font>
      <b/>
      <u val="single"/>
      <sz val="8"/>
      <name val="Arial CE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1"/>
      <color rgb="FFFF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hair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 locked="0"/>
    </xf>
    <xf numFmtId="0" fontId="11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701">
    <xf numFmtId="0" fontId="0" fillId="0" borderId="0" xfId="0"/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5" fillId="0" borderId="0" xfId="2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4" fontId="5" fillId="2" borderId="2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2" fontId="5" fillId="2" borderId="2" xfId="0" applyNumberFormat="1" applyFont="1" applyFill="1" applyBorder="1" applyAlignment="1" applyProtection="1">
      <alignment horizontal="right"/>
      <protection locked="0"/>
    </xf>
    <xf numFmtId="166" fontId="5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vertical="top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 wrapText="1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4" fontId="9" fillId="2" borderId="2" xfId="0" applyNumberFormat="1" applyFont="1" applyFill="1" applyBorder="1" applyAlignment="1" applyProtection="1">
      <alignment horizontal="right"/>
      <protection locked="0"/>
    </xf>
    <xf numFmtId="49" fontId="9" fillId="2" borderId="2" xfId="0" applyNumberFormat="1" applyFont="1" applyFill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166" fontId="9" fillId="2" borderId="2" xfId="0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right"/>
      <protection locked="0"/>
    </xf>
    <xf numFmtId="0" fontId="12" fillId="0" borderId="0" xfId="22" applyFont="1" applyAlignment="1">
      <alignment vertical="center"/>
      <protection/>
    </xf>
    <xf numFmtId="49" fontId="12" fillId="0" borderId="0" xfId="22" applyNumberFormat="1" applyFont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Alignment="1">
      <alignment horizontal="center" vertical="center" wrapText="1"/>
      <protection/>
    </xf>
    <xf numFmtId="0" fontId="12" fillId="0" borderId="0" xfId="22" applyFont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166" fontId="5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left" vertical="top"/>
      <protection locked="0"/>
    </xf>
    <xf numFmtId="2" fontId="9" fillId="2" borderId="2" xfId="0" applyNumberFormat="1" applyFont="1" applyFill="1" applyBorder="1" applyAlignment="1" applyProtection="1">
      <alignment horizontal="right"/>
      <protection locked="0"/>
    </xf>
    <xf numFmtId="164" fontId="8" fillId="2" borderId="2" xfId="0" applyNumberFormat="1" applyFont="1" applyFill="1" applyBorder="1" applyAlignment="1" applyProtection="1">
      <alignment horizontal="right"/>
      <protection locked="0"/>
    </xf>
    <xf numFmtId="166" fontId="8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right" wrapText="1"/>
      <protection locked="0"/>
    </xf>
    <xf numFmtId="166" fontId="5" fillId="0" borderId="2" xfId="0" applyNumberFormat="1" applyFont="1" applyFill="1" applyBorder="1" applyAlignment="1" applyProtection="1">
      <alignment horizontal="right"/>
      <protection locked="0"/>
    </xf>
    <xf numFmtId="49" fontId="5" fillId="2" borderId="2" xfId="0" applyNumberFormat="1" applyFont="1" applyFill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165" fontId="5" fillId="2" borderId="2" xfId="0" applyNumberFormat="1" applyFont="1" applyFill="1" applyBorder="1" applyAlignment="1" applyProtection="1">
      <alignment horizontal="right"/>
      <protection locked="0"/>
    </xf>
    <xf numFmtId="164" fontId="6" fillId="2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9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 vertical="top"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right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8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vertical="top"/>
      <protection locked="0"/>
    </xf>
    <xf numFmtId="49" fontId="9" fillId="0" borderId="2" xfId="0" applyNumberFormat="1" applyFont="1" applyBorder="1" applyAlignment="1" applyProtection="1">
      <alignment horizontal="left" wrapText="1"/>
      <protection locked="0"/>
    </xf>
    <xf numFmtId="2" fontId="5" fillId="0" borderId="2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horizontal="right" vertical="center"/>
      <protection locked="0"/>
    </xf>
    <xf numFmtId="166" fontId="5" fillId="2" borderId="2" xfId="0" applyNumberFormat="1" applyFont="1" applyFill="1" applyBorder="1" applyAlignment="1" applyProtection="1">
      <alignment horizontal="righ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49" fontId="6" fillId="2" borderId="2" xfId="0" applyNumberFormat="1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/>
      <protection locked="0"/>
    </xf>
    <xf numFmtId="49" fontId="6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49" fontId="6" fillId="0" borderId="2" xfId="0" applyNumberFormat="1" applyFont="1" applyFill="1" applyBorder="1" applyAlignment="1" applyProtection="1">
      <alignment horizontal="left" wrapText="1"/>
      <protection locked="0"/>
    </xf>
    <xf numFmtId="164" fontId="9" fillId="0" borderId="2" xfId="0" applyNumberFormat="1" applyFont="1" applyFill="1" applyBorder="1" applyAlignment="1" applyProtection="1">
      <alignment horizontal="right"/>
      <protection locked="0"/>
    </xf>
    <xf numFmtId="49" fontId="9" fillId="0" borderId="2" xfId="0" applyNumberFormat="1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2" fontId="9" fillId="0" borderId="2" xfId="0" applyNumberFormat="1" applyFont="1" applyFill="1" applyBorder="1" applyAlignment="1" applyProtection="1">
      <alignment horizontal="right"/>
      <protection locked="0"/>
    </xf>
    <xf numFmtId="166" fontId="9" fillId="0" borderId="2" xfId="0" applyNumberFormat="1" applyFont="1" applyFill="1" applyBorder="1" applyAlignment="1" applyProtection="1">
      <alignment horizontal="right"/>
      <protection locked="0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49" fontId="8" fillId="0" borderId="2" xfId="0" applyNumberFormat="1" applyFont="1" applyFill="1" applyBorder="1" applyAlignment="1" applyProtection="1">
      <alignment horizontal="left" wrapText="1"/>
      <protection locked="0"/>
    </xf>
    <xf numFmtId="166" fontId="8" fillId="0" borderId="2" xfId="0" applyNumberFormat="1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49" fontId="6" fillId="0" borderId="2" xfId="0" applyNumberFormat="1" applyFont="1" applyFill="1" applyBorder="1" applyAlignment="1" applyProtection="1">
      <alignment horizontal="right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66" fontId="9" fillId="0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2" xfId="23" applyFont="1" applyFill="1" applyBorder="1" applyAlignment="1" applyProtection="1">
      <alignment horizontal="left" wrapText="1"/>
      <protection locked="0"/>
    </xf>
    <xf numFmtId="166" fontId="6" fillId="2" borderId="2" xfId="23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/>
    <xf numFmtId="2" fontId="6" fillId="0" borderId="2" xfId="0" applyNumberFormat="1" applyFont="1" applyFill="1" applyBorder="1" applyAlignment="1" applyProtection="1">
      <alignment horizontal="right" wrapText="1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164" fontId="10" fillId="2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left" wrapText="1"/>
      <protection locked="0"/>
    </xf>
    <xf numFmtId="165" fontId="10" fillId="2" borderId="0" xfId="0" applyNumberFormat="1" applyFont="1" applyFill="1" applyAlignment="1" applyProtection="1">
      <alignment horizontal="right"/>
      <protection locked="0"/>
    </xf>
    <xf numFmtId="166" fontId="10" fillId="2" borderId="0" xfId="0" applyNumberFormat="1" applyFont="1" applyFill="1" applyAlignment="1" applyProtection="1">
      <alignment horizontal="right"/>
      <protection locked="0"/>
    </xf>
    <xf numFmtId="0" fontId="18" fillId="0" borderId="0" xfId="0" applyFont="1"/>
    <xf numFmtId="49" fontId="6" fillId="0" borderId="0" xfId="0" applyNumberFormat="1" applyFont="1" applyFill="1" applyAlignment="1" applyProtection="1">
      <alignment horizontal="left"/>
      <protection/>
    </xf>
    <xf numFmtId="0" fontId="19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/>
    </xf>
    <xf numFmtId="0" fontId="19" fillId="0" borderId="4" xfId="0" applyFont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Border="1"/>
    <xf numFmtId="0" fontId="19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166" fontId="5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3" fillId="0" borderId="2" xfId="0" applyFont="1" applyBorder="1" applyAlignment="1" applyProtection="1">
      <alignment horizontal="left" vertical="top"/>
      <protection locked="0"/>
    </xf>
    <xf numFmtId="2" fontId="8" fillId="3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2" fontId="8" fillId="0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8" fillId="0" borderId="2" xfId="24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 vertical="top"/>
      <protection locked="0"/>
    </xf>
    <xf numFmtId="164" fontId="16" fillId="0" borderId="2" xfId="0" applyNumberFormat="1" applyFont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 wrapText="1"/>
      <protection locked="0"/>
    </xf>
    <xf numFmtId="166" fontId="16" fillId="0" borderId="2" xfId="0" applyNumberFormat="1" applyFont="1" applyFill="1" applyBorder="1" applyAlignment="1" applyProtection="1">
      <alignment horizontal="right"/>
      <protection locked="0"/>
    </xf>
    <xf numFmtId="167" fontId="6" fillId="0" borderId="2" xfId="0" applyNumberFormat="1" applyFont="1" applyBorder="1" applyAlignment="1" applyProtection="1">
      <alignment horizontal="right"/>
      <protection locked="0"/>
    </xf>
    <xf numFmtId="2" fontId="9" fillId="0" borderId="2" xfId="0" applyNumberFormat="1" applyFont="1" applyFill="1" applyBorder="1" applyAlignment="1" applyProtection="1">
      <alignment horizontal="right" wrapText="1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49" fontId="12" fillId="2" borderId="2" xfId="22" applyNumberFormat="1" applyFont="1" applyFill="1" applyBorder="1" applyAlignment="1">
      <alignment horizontal="left"/>
      <protection/>
    </xf>
    <xf numFmtId="4" fontId="12" fillId="2" borderId="2" xfId="22" applyNumberFormat="1" applyFont="1" applyFill="1" applyBorder="1" applyAlignment="1">
      <alignment horizontal="right"/>
      <protection/>
    </xf>
    <xf numFmtId="0" fontId="17" fillId="2" borderId="2" xfId="0" applyFont="1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0" fontId="8" fillId="0" borderId="2" xfId="0" applyNumberFormat="1" applyFont="1" applyFill="1" applyBorder="1" applyAlignment="1" applyProtection="1" quotePrefix="1">
      <alignment horizontal="left" wrapText="1"/>
      <protection/>
    </xf>
    <xf numFmtId="0" fontId="6" fillId="2" borderId="2" xfId="24" applyFont="1" applyFill="1" applyBorder="1" applyAlignment="1" applyProtection="1">
      <alignment horizontal="left" wrapText="1"/>
      <protection locked="0"/>
    </xf>
    <xf numFmtId="0" fontId="6" fillId="0" borderId="2" xfId="24" applyFont="1" applyFill="1" applyBorder="1" applyAlignment="1" applyProtection="1">
      <alignment horizontal="left" wrapText="1"/>
      <protection locked="0"/>
    </xf>
    <xf numFmtId="4" fontId="12" fillId="2" borderId="2" xfId="22" applyNumberFormat="1" applyFont="1" applyFill="1" applyBorder="1" applyAlignment="1">
      <alignment/>
      <protection/>
    </xf>
    <xf numFmtId="164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top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2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top"/>
      <protection locked="0"/>
    </xf>
    <xf numFmtId="164" fontId="6" fillId="0" borderId="2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wrapText="1"/>
      <protection/>
    </xf>
    <xf numFmtId="2" fontId="6" fillId="0" borderId="2" xfId="0" applyNumberFormat="1" applyFont="1" applyFill="1" applyBorder="1" applyAlignment="1" applyProtection="1">
      <alignment horizontal="right"/>
      <protection/>
    </xf>
    <xf numFmtId="166" fontId="6" fillId="0" borderId="2" xfId="0" applyNumberFormat="1" applyFont="1" applyFill="1" applyBorder="1" applyAlignment="1" applyProtection="1">
      <alignment horizontal="right"/>
      <protection/>
    </xf>
    <xf numFmtId="2" fontId="6" fillId="0" borderId="2" xfId="0" applyNumberFormat="1" applyFont="1" applyFill="1" applyBorder="1" applyAlignment="1" applyProtection="1">
      <alignment horizontal="center"/>
      <protection/>
    </xf>
    <xf numFmtId="2" fontId="8" fillId="0" borderId="2" xfId="0" applyNumberFormat="1" applyFont="1" applyFill="1" applyBorder="1" applyAlignment="1" applyProtection="1">
      <alignment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24" fillId="0" borderId="2" xfId="24" applyFont="1" applyFill="1" applyBorder="1" applyAlignment="1" applyProtection="1">
      <alignment horizontal="left" wrapText="1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 vertical="top"/>
      <protection locked="0"/>
    </xf>
    <xf numFmtId="165" fontId="0" fillId="0" borderId="0" xfId="0" applyNumberFormat="1" applyFill="1" applyAlignment="1" applyProtection="1">
      <alignment horizontal="right" vertical="top"/>
      <protection locked="0"/>
    </xf>
    <xf numFmtId="166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49" fontId="12" fillId="0" borderId="0" xfId="22" applyNumberFormat="1" applyFont="1" applyFill="1" applyAlignment="1">
      <alignment vertical="center"/>
      <protection/>
    </xf>
    <xf numFmtId="0" fontId="12" fillId="0" borderId="0" xfId="22" applyFont="1" applyFill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left" wrapText="1"/>
      <protection locked="0"/>
    </xf>
    <xf numFmtId="166" fontId="6" fillId="3" borderId="2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left" wrapText="1"/>
      <protection locked="0"/>
    </xf>
    <xf numFmtId="166" fontId="16" fillId="0" borderId="2" xfId="0" applyNumberFormat="1" applyFont="1" applyBorder="1" applyAlignment="1" applyProtection="1">
      <alignment horizontal="right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 quotePrefix="1">
      <alignment horizontal="left" wrapText="1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166" fontId="26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vertical="top"/>
      <protection locked="0"/>
    </xf>
    <xf numFmtId="2" fontId="23" fillId="0" borderId="0" xfId="0" applyNumberFormat="1" applyFont="1" applyBorder="1" applyAlignment="1" applyProtection="1">
      <alignment vertical="top"/>
      <protection locked="0"/>
    </xf>
    <xf numFmtId="2" fontId="26" fillId="0" borderId="0" xfId="0" applyNumberFormat="1" applyFont="1" applyBorder="1" applyAlignment="1" applyProtection="1">
      <alignment horizontal="center"/>
      <protection locked="0"/>
    </xf>
    <xf numFmtId="0" fontId="12" fillId="0" borderId="0" xfId="25" applyFont="1" applyBorder="1" applyAlignment="1">
      <alignment vertic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2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8" xfId="0" applyNumberFormat="1" applyFont="1" applyFill="1" applyBorder="1" applyAlignment="1" applyProtection="1">
      <alignment horizontal="right"/>
      <protection locked="0"/>
    </xf>
    <xf numFmtId="49" fontId="5" fillId="2" borderId="8" xfId="0" applyNumberFormat="1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2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164" fontId="16" fillId="2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vertical="center"/>
      <protection/>
    </xf>
    <xf numFmtId="166" fontId="16" fillId="2" borderId="2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27" fillId="0" borderId="2" xfId="0" applyFont="1" applyBorder="1" applyAlignment="1" applyProtection="1">
      <alignment vertical="center"/>
      <protection/>
    </xf>
    <xf numFmtId="168" fontId="5" fillId="2" borderId="2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vertical="center"/>
      <protection/>
    </xf>
    <xf numFmtId="2" fontId="24" fillId="2" borderId="2" xfId="0" applyNumberFormat="1" applyFont="1" applyFill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vertical="center" wrapText="1"/>
      <protection/>
    </xf>
    <xf numFmtId="4" fontId="6" fillId="2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vertical="center" wrapText="1"/>
      <protection/>
    </xf>
    <xf numFmtId="4" fontId="5" fillId="0" borderId="5" xfId="0" applyNumberFormat="1" applyFont="1" applyBorder="1" applyAlignment="1" applyProtection="1">
      <alignment horizontal="right"/>
      <protection locked="0"/>
    </xf>
    <xf numFmtId="166" fontId="28" fillId="0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/>
      <protection/>
    </xf>
    <xf numFmtId="2" fontId="28" fillId="2" borderId="2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19" fillId="0" borderId="5" xfId="0" applyFont="1" applyBorder="1" applyAlignment="1">
      <alignment/>
    </xf>
    <xf numFmtId="2" fontId="19" fillId="0" borderId="5" xfId="0" applyNumberFormat="1" applyFont="1" applyBorder="1"/>
    <xf numFmtId="4" fontId="19" fillId="0" borderId="5" xfId="0" applyNumberFormat="1" applyFont="1" applyBorder="1"/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/>
    </xf>
    <xf numFmtId="2" fontId="8" fillId="2" borderId="5" xfId="0" applyNumberFormat="1" applyFont="1" applyFill="1" applyBorder="1" applyAlignment="1" applyProtection="1">
      <alignment horizontal="right"/>
      <protection locked="0"/>
    </xf>
    <xf numFmtId="0" fontId="0" fillId="0" borderId="5" xfId="0" applyBorder="1"/>
    <xf numFmtId="0" fontId="19" fillId="0" borderId="5" xfId="0" applyFont="1" applyBorder="1" applyAlignment="1">
      <alignment horizontal="right"/>
    </xf>
    <xf numFmtId="0" fontId="8" fillId="0" borderId="5" xfId="0" applyFont="1" applyFill="1" applyBorder="1" applyAlignment="1" applyProtection="1">
      <alignment horizontal="left" wrapText="1"/>
      <protection locked="0"/>
    </xf>
    <xf numFmtId="0" fontId="21" fillId="0" borderId="5" xfId="0" applyFont="1" applyBorder="1" applyAlignment="1">
      <alignment/>
    </xf>
    <xf numFmtId="0" fontId="20" fillId="0" borderId="5" xfId="0" applyFont="1" applyBorder="1" applyAlignment="1">
      <alignment wrapText="1"/>
    </xf>
    <xf numFmtId="166" fontId="6" fillId="0" borderId="5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wrapText="1"/>
      <protection locked="0"/>
    </xf>
    <xf numFmtId="0" fontId="19" fillId="0" borderId="0" xfId="0" applyFont="1" applyBorder="1"/>
    <xf numFmtId="2" fontId="8" fillId="2" borderId="0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/>
    <xf numFmtId="164" fontId="6" fillId="0" borderId="2" xfId="23" applyNumberFormat="1" applyFont="1" applyFill="1" applyBorder="1" applyAlignment="1" applyProtection="1">
      <alignment horizontal="right"/>
      <protection locked="0"/>
    </xf>
    <xf numFmtId="0" fontId="6" fillId="0" borderId="2" xfId="23" applyFont="1" applyFill="1" applyBorder="1" applyAlignment="1" applyProtection="1">
      <alignment horizontal="left" wrapText="1"/>
      <protection locked="0"/>
    </xf>
    <xf numFmtId="166" fontId="6" fillId="0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166" fontId="29" fillId="0" borderId="2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Fill="1" applyBorder="1" applyAlignment="1" applyProtection="1">
      <alignment horizontal="left" wrapText="1"/>
      <protection locked="0"/>
    </xf>
    <xf numFmtId="166" fontId="26" fillId="0" borderId="2" xfId="0" applyNumberFormat="1" applyFont="1" applyFill="1" applyBorder="1" applyAlignment="1" applyProtection="1">
      <alignment horizontal="right"/>
      <protection locked="0"/>
    </xf>
    <xf numFmtId="166" fontId="26" fillId="0" borderId="2" xfId="0" applyNumberFormat="1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6" fontId="30" fillId="0" borderId="0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2" fillId="0" borderId="0" xfId="22" applyFont="1" applyBorder="1" applyAlignment="1">
      <alignment vertical="center"/>
      <protection/>
    </xf>
    <xf numFmtId="2" fontId="16" fillId="2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 applyAlignment="1" applyProtection="1">
      <alignment horizontal="left" vertical="top"/>
      <protection locked="0"/>
    </xf>
    <xf numFmtId="164" fontId="10" fillId="2" borderId="9" xfId="0" applyNumberFormat="1" applyFont="1" applyFill="1" applyBorder="1" applyAlignment="1" applyProtection="1">
      <alignment horizontal="right"/>
      <protection locked="0"/>
    </xf>
    <xf numFmtId="0" fontId="10" fillId="2" borderId="9" xfId="0" applyFont="1" applyFill="1" applyBorder="1" applyAlignment="1" applyProtection="1">
      <alignment horizontal="left" wrapText="1"/>
      <protection locked="0"/>
    </xf>
    <xf numFmtId="165" fontId="10" fillId="2" borderId="9" xfId="0" applyNumberFormat="1" applyFont="1" applyFill="1" applyBorder="1" applyAlignment="1" applyProtection="1">
      <alignment horizontal="right"/>
      <protection locked="0"/>
    </xf>
    <xf numFmtId="166" fontId="10" fillId="2" borderId="9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left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 applyAlignment="1">
      <alignment/>
    </xf>
    <xf numFmtId="2" fontId="19" fillId="0" borderId="5" xfId="0" applyNumberFormat="1" applyFont="1" applyFill="1" applyBorder="1"/>
    <xf numFmtId="4" fontId="19" fillId="0" borderId="5" xfId="0" applyNumberFormat="1" applyFont="1" applyFill="1" applyBorder="1"/>
    <xf numFmtId="0" fontId="19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/>
    </xf>
    <xf numFmtId="2" fontId="8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/>
    <xf numFmtId="0" fontId="19" fillId="0" borderId="5" xfId="0" applyFont="1" applyFill="1" applyBorder="1" applyAlignment="1">
      <alignment horizontal="right"/>
    </xf>
    <xf numFmtId="0" fontId="0" fillId="3" borderId="0" xfId="0" applyFill="1" applyAlignment="1" applyProtection="1">
      <alignment/>
      <protection/>
    </xf>
    <xf numFmtId="0" fontId="0" fillId="3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NumberFormat="1" applyFill="1" applyAlignment="1" applyProtection="1">
      <alignment/>
      <protection/>
    </xf>
    <xf numFmtId="0" fontId="6" fillId="3" borderId="10" xfId="0" applyFont="1" applyFill="1" applyBorder="1" applyAlignment="1" applyProtection="1">
      <alignment horizontal="left"/>
      <protection/>
    </xf>
    <xf numFmtId="0" fontId="5" fillId="3" borderId="11" xfId="0" applyFont="1" applyFill="1" applyBorder="1" applyAlignment="1" applyProtection="1">
      <alignment horizontal="center"/>
      <protection/>
    </xf>
    <xf numFmtId="2" fontId="5" fillId="3" borderId="11" xfId="0" applyNumberFormat="1" applyFont="1" applyFill="1" applyBorder="1" applyAlignment="1" applyProtection="1">
      <alignment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0" fontId="6" fillId="3" borderId="14" xfId="0" applyFont="1" applyFill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3" xfId="0" applyNumberFormat="1" applyFont="1" applyFill="1" applyBorder="1" applyAlignment="1" applyProtection="1">
      <alignment/>
      <protection/>
    </xf>
    <xf numFmtId="0" fontId="6" fillId="3" borderId="15" xfId="0" applyNumberFormat="1" applyFont="1" applyFill="1" applyBorder="1" applyAlignment="1" applyProtection="1">
      <alignment horizontal="center"/>
      <protection/>
    </xf>
    <xf numFmtId="1" fontId="29" fillId="3" borderId="3" xfId="0" applyNumberFormat="1" applyFont="1" applyFill="1" applyBorder="1" applyAlignment="1" applyProtection="1">
      <alignment/>
      <protection/>
    </xf>
    <xf numFmtId="1" fontId="29" fillId="3" borderId="16" xfId="0" applyNumberFormat="1" applyFont="1" applyFill="1" applyBorder="1" applyAlignment="1" applyProtection="1">
      <alignment/>
      <protection/>
    </xf>
    <xf numFmtId="49" fontId="6" fillId="3" borderId="17" xfId="0" applyNumberFormat="1" applyFont="1" applyFill="1" applyBorder="1" applyAlignment="1" applyProtection="1">
      <alignment horizontal="center"/>
      <protection/>
    </xf>
    <xf numFmtId="49" fontId="6" fillId="3" borderId="18" xfId="0" applyNumberFormat="1" applyFont="1" applyFill="1" applyBorder="1" applyAlignment="1" applyProtection="1">
      <alignment horizontal="center"/>
      <protection/>
    </xf>
    <xf numFmtId="0" fontId="6" fillId="3" borderId="18" xfId="0" applyNumberFormat="1" applyFont="1" applyFill="1" applyBorder="1" applyAlignment="1" applyProtection="1">
      <alignment horizontal="center"/>
      <protection/>
    </xf>
    <xf numFmtId="0" fontId="6" fillId="3" borderId="19" xfId="0" applyNumberFormat="1" applyFont="1" applyFill="1" applyBorder="1" applyAlignment="1" applyProtection="1">
      <alignment horizontal="center"/>
      <protection/>
    </xf>
    <xf numFmtId="1" fontId="6" fillId="3" borderId="3" xfId="0" applyNumberFormat="1" applyFont="1" applyFill="1" applyBorder="1" applyAlignment="1" applyProtection="1">
      <alignment horizontal="center"/>
      <protection/>
    </xf>
    <xf numFmtId="1" fontId="6" fillId="3" borderId="16" xfId="0" applyNumberFormat="1" applyFont="1" applyFill="1" applyBorder="1" applyAlignment="1" applyProtection="1">
      <alignment horizontal="center"/>
      <protection/>
    </xf>
    <xf numFmtId="49" fontId="6" fillId="5" borderId="20" xfId="0" applyNumberFormat="1" applyFont="1" applyFill="1" applyBorder="1" applyAlignment="1" applyProtection="1">
      <alignment horizontal="left"/>
      <protection/>
    </xf>
    <xf numFmtId="49" fontId="6" fillId="5" borderId="21" xfId="0" applyNumberFormat="1" applyFont="1" applyFill="1" applyBorder="1" applyAlignment="1" applyProtection="1">
      <alignment horizontal="center"/>
      <protection/>
    </xf>
    <xf numFmtId="0" fontId="6" fillId="5" borderId="21" xfId="0" applyNumberFormat="1" applyFont="1" applyFill="1" applyBorder="1" applyAlignment="1" applyProtection="1">
      <alignment horizontal="center"/>
      <protection/>
    </xf>
    <xf numFmtId="49" fontId="5" fillId="5" borderId="21" xfId="0" applyNumberFormat="1" applyFont="1" applyFill="1" applyBorder="1" applyAlignment="1" applyProtection="1">
      <alignment horizontal="center"/>
      <protection/>
    </xf>
    <xf numFmtId="49" fontId="6" fillId="5" borderId="22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1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169" fontId="12" fillId="0" borderId="3" xfId="20" applyNumberFormat="1" applyFont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1" fontId="6" fillId="0" borderId="3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left" wrapText="1"/>
      <protection/>
    </xf>
    <xf numFmtId="49" fontId="6" fillId="5" borderId="26" xfId="0" applyNumberFormat="1" applyFont="1" applyFill="1" applyBorder="1" applyAlignment="1" applyProtection="1">
      <alignment horizontal="left"/>
      <protection/>
    </xf>
    <xf numFmtId="49" fontId="6" fillId="5" borderId="0" xfId="0" applyNumberFormat="1" applyFont="1" applyFill="1" applyBorder="1" applyAlignment="1" applyProtection="1">
      <alignment horizontal="center"/>
      <protection/>
    </xf>
    <xf numFmtId="0" fontId="6" fillId="5" borderId="27" xfId="0" applyNumberFormat="1" applyFont="1" applyFill="1" applyBorder="1" applyAlignment="1" applyProtection="1">
      <alignment horizontal="left"/>
      <protection/>
    </xf>
    <xf numFmtId="49" fontId="6" fillId="5" borderId="27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5" borderId="21" xfId="0" applyNumberFormat="1" applyFont="1" applyFill="1" applyBorder="1" applyAlignment="1" applyProtection="1">
      <alignment horizontal="left"/>
      <protection/>
    </xf>
    <xf numFmtId="49" fontId="6" fillId="0" borderId="28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1" fontId="6" fillId="0" borderId="29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1" fontId="6" fillId="0" borderId="18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center"/>
      <protection/>
    </xf>
    <xf numFmtId="49" fontId="6" fillId="3" borderId="10" xfId="0" applyNumberFormat="1" applyFont="1" applyFill="1" applyBorder="1" applyAlignment="1" applyProtection="1">
      <alignment horizontal="left"/>
      <protection/>
    </xf>
    <xf numFmtId="49" fontId="6" fillId="3" borderId="11" xfId="0" applyNumberFormat="1" applyFont="1" applyFill="1" applyBorder="1" applyAlignment="1" applyProtection="1">
      <alignment horizontal="left"/>
      <protection/>
    </xf>
    <xf numFmtId="0" fontId="6" fillId="3" borderId="12" xfId="0" applyNumberFormat="1" applyFont="1" applyFill="1" applyBorder="1" applyAlignment="1" applyProtection="1">
      <alignment horizontal="left"/>
      <protection/>
    </xf>
    <xf numFmtId="1" fontId="6" fillId="3" borderId="11" xfId="0" applyNumberFormat="1" applyFont="1" applyFill="1" applyBorder="1" applyAlignment="1" applyProtection="1">
      <alignment horizontal="left"/>
      <protection/>
    </xf>
    <xf numFmtId="0" fontId="6" fillId="3" borderId="12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0" fontId="12" fillId="0" borderId="25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left"/>
      <protection locked="0"/>
    </xf>
    <xf numFmtId="49" fontId="6" fillId="0" borderId="29" xfId="0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49" fontId="6" fillId="5" borderId="31" xfId="0" applyNumberFormat="1" applyFont="1" applyFill="1" applyBorder="1" applyAlignment="1" applyProtection="1">
      <alignment horizontal="left"/>
      <protection/>
    </xf>
    <xf numFmtId="49" fontId="6" fillId="5" borderId="32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left"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49" fontId="6" fillId="3" borderId="14" xfId="0" applyNumberFormat="1" applyFont="1" applyFill="1" applyBorder="1" applyAlignment="1" applyProtection="1">
      <alignment horizontal="left"/>
      <protection/>
    </xf>
    <xf numFmtId="1" fontId="6" fillId="3" borderId="3" xfId="0" applyNumberFormat="1" applyFont="1" applyFill="1" applyBorder="1" applyAlignment="1" applyProtection="1">
      <alignment horizontal="left"/>
      <protection/>
    </xf>
    <xf numFmtId="0" fontId="6" fillId="3" borderId="25" xfId="0" applyNumberFormat="1" applyFont="1" applyFill="1" applyBorder="1" applyAlignment="1" applyProtection="1">
      <alignment horizontal="center"/>
      <protection/>
    </xf>
    <xf numFmtId="0" fontId="6" fillId="3" borderId="25" xfId="0" applyNumberFormat="1" applyFont="1" applyFill="1" applyBorder="1" applyAlignment="1" applyProtection="1">
      <alignment horizontal="left"/>
      <protection/>
    </xf>
    <xf numFmtId="49" fontId="6" fillId="3" borderId="14" xfId="0" applyNumberFormat="1" applyFont="1" applyFill="1" applyBorder="1" applyAlignment="1" applyProtection="1">
      <alignment horizontal="left"/>
      <protection locked="0"/>
    </xf>
    <xf numFmtId="49" fontId="6" fillId="3" borderId="3" xfId="0" applyNumberFormat="1" applyFont="1" applyFill="1" applyBorder="1" applyAlignment="1" applyProtection="1">
      <alignment horizontal="left"/>
      <protection locked="0"/>
    </xf>
    <xf numFmtId="0" fontId="12" fillId="3" borderId="25" xfId="0" applyNumberFormat="1" applyFont="1" applyFill="1" applyBorder="1" applyAlignment="1" applyProtection="1">
      <alignment/>
      <protection/>
    </xf>
    <xf numFmtId="0" fontId="6" fillId="3" borderId="25" xfId="0" applyNumberFormat="1" applyFont="1" applyFill="1" applyBorder="1" applyAlignment="1" applyProtection="1">
      <alignment horizontal="center"/>
      <protection locked="0"/>
    </xf>
    <xf numFmtId="169" fontId="12" fillId="0" borderId="18" xfId="2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32" fillId="0" borderId="5" xfId="0" applyFont="1" applyFill="1" applyBorder="1"/>
    <xf numFmtId="0" fontId="32" fillId="0" borderId="5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left" wrapText="1"/>
      <protection locked="0"/>
    </xf>
    <xf numFmtId="0" fontId="32" fillId="0" borderId="5" xfId="0" applyFont="1" applyFill="1" applyBorder="1" applyAlignment="1">
      <alignment/>
    </xf>
    <xf numFmtId="2" fontId="32" fillId="0" borderId="5" xfId="0" applyNumberFormat="1" applyFont="1" applyFill="1" applyBorder="1"/>
    <xf numFmtId="4" fontId="32" fillId="0" borderId="5" xfId="0" applyNumberFormat="1" applyFont="1" applyFill="1" applyBorder="1"/>
    <xf numFmtId="0" fontId="32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wrapText="1"/>
    </xf>
    <xf numFmtId="0" fontId="32" fillId="0" borderId="5" xfId="0" applyFont="1" applyFill="1" applyBorder="1" applyAlignment="1">
      <alignment horizontal="right"/>
    </xf>
    <xf numFmtId="0" fontId="21" fillId="0" borderId="5" xfId="0" applyFont="1" applyFill="1" applyBorder="1" applyAlignment="1">
      <alignment/>
    </xf>
    <xf numFmtId="4" fontId="0" fillId="0" borderId="5" xfId="0" applyNumberFormat="1" applyFill="1" applyBorder="1"/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22" fillId="0" borderId="5" xfId="0" applyFont="1" applyFill="1" applyBorder="1"/>
    <xf numFmtId="169" fontId="12" fillId="0" borderId="3" xfId="20" applyNumberFormat="1" applyFont="1" applyFill="1" applyBorder="1" applyAlignment="1" applyProtection="1">
      <alignment horizontal="center" vertical="center"/>
      <protection/>
    </xf>
    <xf numFmtId="1" fontId="31" fillId="0" borderId="3" xfId="0" applyNumberFormat="1" applyFont="1" applyFill="1" applyBorder="1" applyAlignment="1" applyProtection="1">
      <alignment horizontal="left"/>
      <protection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5" xfId="0" applyFont="1" applyBorder="1" applyAlignment="1">
      <alignment/>
    </xf>
    <xf numFmtId="2" fontId="32" fillId="0" borderId="5" xfId="0" applyNumberFormat="1" applyFont="1" applyBorder="1"/>
    <xf numFmtId="4" fontId="32" fillId="0" borderId="5" xfId="0" applyNumberFormat="1" applyFont="1" applyBorder="1"/>
    <xf numFmtId="0" fontId="32" fillId="0" borderId="5" xfId="0" applyFont="1" applyBorder="1" applyAlignment="1">
      <alignment horizontal="center"/>
    </xf>
    <xf numFmtId="0" fontId="32" fillId="0" borderId="5" xfId="0" applyFont="1" applyBorder="1" applyAlignment="1">
      <alignment horizontal="right"/>
    </xf>
    <xf numFmtId="2" fontId="16" fillId="0" borderId="2" xfId="0" applyNumberFormat="1" applyFont="1" applyFill="1" applyBorder="1" applyAlignment="1" applyProtection="1">
      <alignment horizontal="right"/>
      <protection locked="0"/>
    </xf>
    <xf numFmtId="49" fontId="15" fillId="0" borderId="2" xfId="0" applyNumberFormat="1" applyFont="1" applyFill="1" applyBorder="1" applyAlignment="1" applyProtection="1">
      <alignment horizontal="right" wrapText="1"/>
      <protection locked="0"/>
    </xf>
    <xf numFmtId="49" fontId="15" fillId="0" borderId="2" xfId="0" applyNumberFormat="1" applyFont="1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2" fontId="15" fillId="0" borderId="2" xfId="0" applyNumberFormat="1" applyFont="1" applyFill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4" fontId="5" fillId="0" borderId="35" xfId="0" applyNumberFormat="1" applyFont="1" applyBorder="1" applyAlignment="1" applyProtection="1">
      <alignment horizontal="right"/>
      <protection locked="0"/>
    </xf>
    <xf numFmtId="49" fontId="5" fillId="0" borderId="35" xfId="0" applyNumberFormat="1" applyFont="1" applyBorder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35" xfId="0" applyFont="1" applyFill="1" applyBorder="1" applyAlignment="1" applyProtection="1">
      <alignment horizontal="left" wrapText="1"/>
      <protection locked="0"/>
    </xf>
    <xf numFmtId="2" fontId="5" fillId="0" borderId="35" xfId="0" applyNumberFormat="1" applyFont="1" applyBorder="1" applyAlignment="1" applyProtection="1">
      <alignment horizontal="right"/>
      <protection locked="0"/>
    </xf>
    <xf numFmtId="166" fontId="5" fillId="0" borderId="35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/>
      <protection locked="0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 wrapText="1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6" fontId="10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26" applyFont="1">
      <alignment/>
      <protection/>
    </xf>
    <xf numFmtId="0" fontId="1" fillId="0" borderId="0" xfId="26" applyFont="1" applyAlignment="1">
      <alignment/>
      <protection/>
    </xf>
    <xf numFmtId="0" fontId="34" fillId="0" borderId="0" xfId="26" applyFont="1" applyAlignment="1">
      <alignment horizontal="left"/>
      <protection/>
    </xf>
    <xf numFmtId="0" fontId="37" fillId="0" borderId="0" xfId="26" applyFont="1" applyAlignment="1">
      <alignment/>
      <protection/>
    </xf>
    <xf numFmtId="0" fontId="35" fillId="0" borderId="0" xfId="26" applyFont="1" applyAlignment="1">
      <alignment horizontal="left" vertical="top" wrapText="1"/>
      <protection/>
    </xf>
    <xf numFmtId="0" fontId="11" fillId="0" borderId="0" xfId="26" applyAlignment="1">
      <alignment vertical="top" wrapText="1"/>
      <protection/>
    </xf>
    <xf numFmtId="0" fontId="37" fillId="0" borderId="0" xfId="26" applyFont="1">
      <alignment/>
      <protection/>
    </xf>
    <xf numFmtId="0" fontId="37" fillId="0" borderId="0" xfId="26" applyFont="1" applyAlignment="1">
      <alignment horizontal="left" vertical="center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 applyAlignment="1">
      <alignment horizontal="right"/>
      <protection/>
    </xf>
    <xf numFmtId="0" fontId="1" fillId="0" borderId="0" xfId="26" applyFont="1" applyAlignment="1">
      <alignment horizontal="center"/>
      <protection/>
    </xf>
    <xf numFmtId="0" fontId="38" fillId="6" borderId="25" xfId="26" applyFont="1" applyFill="1" applyBorder="1" applyAlignment="1">
      <alignment wrapText="1"/>
      <protection/>
    </xf>
    <xf numFmtId="0" fontId="38" fillId="6" borderId="36" xfId="26" applyFont="1" applyFill="1" applyBorder="1" applyAlignment="1">
      <alignment wrapText="1"/>
      <protection/>
    </xf>
    <xf numFmtId="0" fontId="38" fillId="6" borderId="37" xfId="26" applyFont="1" applyFill="1" applyBorder="1" applyAlignment="1">
      <alignment wrapText="1"/>
      <protection/>
    </xf>
    <xf numFmtId="0" fontId="38" fillId="6" borderId="25" xfId="26" applyFont="1" applyFill="1" applyBorder="1" applyAlignment="1">
      <alignment horizontal="right" wrapText="1"/>
      <protection/>
    </xf>
    <xf numFmtId="0" fontId="1" fillId="6" borderId="36" xfId="26" applyFont="1" applyFill="1" applyBorder="1" applyAlignment="1">
      <alignment/>
      <protection/>
    </xf>
    <xf numFmtId="0" fontId="38" fillId="6" borderId="36" xfId="26" applyFont="1" applyFill="1" applyBorder="1" applyAlignment="1">
      <alignment horizontal="right" wrapText="1"/>
      <protection/>
    </xf>
    <xf numFmtId="0" fontId="37" fillId="6" borderId="37" xfId="26" applyFont="1" applyFill="1" applyBorder="1" applyAlignment="1">
      <alignment horizontal="right"/>
      <protection/>
    </xf>
    <xf numFmtId="0" fontId="1" fillId="0" borderId="38" xfId="26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" fontId="1" fillId="0" borderId="0" xfId="26" applyNumberFormat="1" applyFont="1" applyBorder="1" applyAlignment="1">
      <alignment horizontal="right" vertical="center"/>
      <protection/>
    </xf>
    <xf numFmtId="0" fontId="1" fillId="0" borderId="39" xfId="26" applyFont="1" applyBorder="1" applyAlignment="1">
      <alignment vertical="center"/>
      <protection/>
    </xf>
    <xf numFmtId="4" fontId="1" fillId="0" borderId="15" xfId="26" applyNumberFormat="1" applyFont="1" applyBorder="1" applyAlignment="1">
      <alignment horizontal="right" vertical="center"/>
      <protection/>
    </xf>
    <xf numFmtId="4" fontId="1" fillId="0" borderId="40" xfId="26" applyNumberFormat="1" applyFont="1" applyBorder="1" applyAlignment="1">
      <alignment horizontal="right" vertical="center"/>
      <protection/>
    </xf>
    <xf numFmtId="4" fontId="1" fillId="0" borderId="41" xfId="26" applyNumberFormat="1" applyFont="1" applyBorder="1" applyAlignment="1">
      <alignment horizontal="right" vertical="center"/>
      <protection/>
    </xf>
    <xf numFmtId="4" fontId="1" fillId="0" borderId="38" xfId="26" applyNumberFormat="1" applyFont="1" applyBorder="1" applyAlignment="1">
      <alignment horizontal="right" vertical="center"/>
      <protection/>
    </xf>
    <xf numFmtId="4" fontId="1" fillId="0" borderId="0" xfId="26" applyNumberFormat="1" applyFont="1" applyBorder="1" applyAlignment="1">
      <alignment horizontal="right" vertical="center"/>
      <protection/>
    </xf>
    <xf numFmtId="4" fontId="1" fillId="0" borderId="39" xfId="26" applyNumberFormat="1" applyFont="1" applyBorder="1" applyAlignment="1">
      <alignment horizontal="right" vertical="center"/>
      <protection/>
    </xf>
    <xf numFmtId="4" fontId="1" fillId="0" borderId="19" xfId="26" applyNumberFormat="1" applyFont="1" applyBorder="1" applyAlignment="1">
      <alignment horizontal="right" vertical="center"/>
      <protection/>
    </xf>
    <xf numFmtId="4" fontId="1" fillId="0" borderId="27" xfId="26" applyNumberFormat="1" applyFont="1" applyBorder="1" applyAlignment="1">
      <alignment horizontal="right" vertical="center"/>
      <protection/>
    </xf>
    <xf numFmtId="0" fontId="35" fillId="7" borderId="25" xfId="26" applyFont="1" applyFill="1" applyBorder="1" applyAlignment="1">
      <alignment vertical="center"/>
      <protection/>
    </xf>
    <xf numFmtId="0" fontId="37" fillId="7" borderId="36" xfId="26" applyFont="1" applyFill="1" applyBorder="1" applyAlignment="1">
      <alignment vertical="center"/>
      <protection/>
    </xf>
    <xf numFmtId="0" fontId="1" fillId="7" borderId="36" xfId="26" applyFont="1" applyFill="1" applyBorder="1" applyAlignment="1">
      <alignment vertical="center"/>
      <protection/>
    </xf>
    <xf numFmtId="4" fontId="35" fillId="7" borderId="20" xfId="26" applyNumberFormat="1" applyFont="1" applyFill="1" applyBorder="1" applyAlignment="1">
      <alignment horizontal="right" vertical="center"/>
      <protection/>
    </xf>
    <xf numFmtId="4" fontId="35" fillId="7" borderId="21" xfId="26" applyNumberFormat="1" applyFont="1" applyFill="1" applyBorder="1" applyAlignment="1">
      <alignment horizontal="right" vertical="center"/>
      <protection/>
    </xf>
    <xf numFmtId="3" fontId="35" fillId="8" borderId="22" xfId="26" applyNumberFormat="1" applyFont="1" applyFill="1" applyBorder="1" applyAlignment="1">
      <alignment horizontal="right" vertical="center"/>
      <protection/>
    </xf>
    <xf numFmtId="0" fontId="35" fillId="0" borderId="0" xfId="26" applyFont="1" applyAlignment="1">
      <alignment horizontal="left"/>
      <protection/>
    </xf>
    <xf numFmtId="0" fontId="33" fillId="0" borderId="0" xfId="26" applyFont="1" applyAlignment="1">
      <alignment horizontal="center"/>
      <protection/>
    </xf>
    <xf numFmtId="0" fontId="38" fillId="6" borderId="25" xfId="26" applyFont="1" applyFill="1" applyBorder="1" applyAlignment="1">
      <alignment vertical="center"/>
      <protection/>
    </xf>
    <xf numFmtId="0" fontId="37" fillId="6" borderId="36" xfId="26" applyFont="1" applyFill="1" applyBorder="1" applyAlignment="1">
      <alignment vertical="center"/>
      <protection/>
    </xf>
    <xf numFmtId="0" fontId="37" fillId="6" borderId="37" xfId="26" applyFont="1" applyFill="1" applyBorder="1" applyAlignment="1">
      <alignment vertical="center" wrapText="1"/>
      <protection/>
    </xf>
    <xf numFmtId="0" fontId="37" fillId="6" borderId="3" xfId="26" applyFont="1" applyFill="1" applyBorder="1" applyAlignment="1">
      <alignment horizontal="center" vertical="center" wrapText="1"/>
      <protection/>
    </xf>
    <xf numFmtId="0" fontId="37" fillId="6" borderId="37" xfId="26" applyFont="1" applyFill="1" applyBorder="1" applyAlignment="1">
      <alignment horizontal="center" vertical="center" wrapText="1"/>
      <protection/>
    </xf>
    <xf numFmtId="49" fontId="39" fillId="0" borderId="38" xfId="26" applyNumberFormat="1" applyFont="1" applyBorder="1" applyAlignment="1">
      <alignment horizontal="left"/>
      <protection/>
    </xf>
    <xf numFmtId="0" fontId="39" fillId="0" borderId="0" xfId="26" applyFont="1" applyBorder="1" applyAlignment="1">
      <alignment horizontal="left"/>
      <protection/>
    </xf>
    <xf numFmtId="0" fontId="39" fillId="0" borderId="0" xfId="26" applyFont="1" applyBorder="1">
      <alignment/>
      <protection/>
    </xf>
    <xf numFmtId="170" fontId="39" fillId="0" borderId="0" xfId="26" applyNumberFormat="1" applyFont="1" applyBorder="1">
      <alignment/>
      <protection/>
    </xf>
    <xf numFmtId="3" fontId="38" fillId="0" borderId="42" xfId="26" applyNumberFormat="1" applyFont="1" applyBorder="1" applyAlignment="1">
      <alignment horizontal="right"/>
      <protection/>
    </xf>
    <xf numFmtId="3" fontId="39" fillId="0" borderId="42" xfId="26" applyNumberFormat="1" applyFont="1" applyBorder="1" applyAlignment="1">
      <alignment horizontal="right"/>
      <protection/>
    </xf>
    <xf numFmtId="3" fontId="39" fillId="0" borderId="39" xfId="26" applyNumberFormat="1" applyFont="1" applyBorder="1" applyAlignment="1">
      <alignment horizontal="right"/>
      <protection/>
    </xf>
    <xf numFmtId="49" fontId="39" fillId="0" borderId="43" xfId="26" applyNumberFormat="1" applyFont="1" applyBorder="1" applyAlignment="1">
      <alignment horizontal="left"/>
      <protection/>
    </xf>
    <xf numFmtId="3" fontId="39" fillId="0" borderId="5" xfId="26" applyNumberFormat="1" applyFont="1" applyBorder="1" applyAlignment="1">
      <alignment horizontal="right"/>
      <protection/>
    </xf>
    <xf numFmtId="49" fontId="39" fillId="2" borderId="43" xfId="26" applyNumberFormat="1" applyFont="1" applyFill="1" applyBorder="1" applyAlignment="1">
      <alignment horizontal="left"/>
      <protection/>
    </xf>
    <xf numFmtId="3" fontId="39" fillId="2" borderId="5" xfId="26" applyNumberFormat="1" applyFont="1" applyFill="1" applyBorder="1" applyAlignment="1">
      <alignment horizontal="right"/>
      <protection/>
    </xf>
    <xf numFmtId="3" fontId="39" fillId="2" borderId="44" xfId="26" applyNumberFormat="1" applyFont="1" applyFill="1" applyBorder="1" applyAlignment="1">
      <alignment horizontal="right"/>
      <protection/>
    </xf>
    <xf numFmtId="0" fontId="39" fillId="2" borderId="45" xfId="26" applyFont="1" applyFill="1" applyBorder="1" applyAlignment="1">
      <alignment horizontal="left"/>
      <protection/>
    </xf>
    <xf numFmtId="0" fontId="11" fillId="2" borderId="46" xfId="26" applyFill="1" applyBorder="1" applyAlignment="1">
      <alignment/>
      <protection/>
    </xf>
    <xf numFmtId="0" fontId="11" fillId="2" borderId="47" xfId="26" applyFill="1" applyBorder="1" applyAlignment="1">
      <alignment/>
      <protection/>
    </xf>
    <xf numFmtId="0" fontId="38" fillId="7" borderId="25" xfId="26" applyFont="1" applyFill="1" applyBorder="1" applyAlignment="1">
      <alignment vertical="center"/>
      <protection/>
    </xf>
    <xf numFmtId="49" fontId="38" fillId="7" borderId="36" xfId="26" applyNumberFormat="1" applyFont="1" applyFill="1" applyBorder="1" applyAlignment="1">
      <alignment horizontal="left" vertical="center"/>
      <protection/>
    </xf>
    <xf numFmtId="0" fontId="38" fillId="7" borderId="36" xfId="26" applyFont="1" applyFill="1" applyBorder="1" applyAlignment="1">
      <alignment vertical="center"/>
      <protection/>
    </xf>
    <xf numFmtId="170" fontId="39" fillId="7" borderId="37" xfId="26" applyNumberFormat="1" applyFont="1" applyFill="1" applyBorder="1">
      <alignment/>
      <protection/>
    </xf>
    <xf numFmtId="3" fontId="38" fillId="7" borderId="3" xfId="26" applyNumberFormat="1" applyFont="1" applyFill="1" applyBorder="1" applyAlignment="1">
      <alignment horizontal="right" vertical="center"/>
      <protection/>
    </xf>
    <xf numFmtId="0" fontId="1" fillId="0" borderId="0" xfId="26" applyFont="1" applyAlignment="1">
      <alignment horizontal="left" vertical="top" wrapText="1"/>
      <protection/>
    </xf>
    <xf numFmtId="0" fontId="12" fillId="0" borderId="0" xfId="0" applyFont="1" applyFill="1" applyBorder="1"/>
    <xf numFmtId="0" fontId="12" fillId="0" borderId="0" xfId="27" applyFont="1" applyBorder="1">
      <alignment/>
      <protection/>
    </xf>
    <xf numFmtId="4" fontId="12" fillId="0" borderId="0" xfId="27" applyNumberFormat="1" applyFont="1" applyBorder="1">
      <alignment/>
      <protection/>
    </xf>
    <xf numFmtId="0" fontId="12" fillId="0" borderId="0" xfId="27" applyFont="1">
      <alignment/>
      <protection/>
    </xf>
    <xf numFmtId="0" fontId="43" fillId="0" borderId="0" xfId="27" applyFont="1" applyAlignment="1">
      <alignment wrapText="1"/>
      <protection/>
    </xf>
    <xf numFmtId="0" fontId="43" fillId="0" borderId="0" xfId="27" applyFont="1">
      <alignment/>
      <protection/>
    </xf>
    <xf numFmtId="0" fontId="12" fillId="0" borderId="0" xfId="26" applyFont="1">
      <alignment/>
      <protection/>
    </xf>
    <xf numFmtId="0" fontId="12" fillId="0" borderId="0" xfId="27" applyFont="1" applyAlignment="1">
      <alignment wrapText="1"/>
      <protection/>
    </xf>
    <xf numFmtId="0" fontId="6" fillId="0" borderId="0" xfId="27" applyFont="1" applyFill="1" applyAlignment="1">
      <alignment vertical="center"/>
      <protection/>
    </xf>
    <xf numFmtId="0" fontId="44" fillId="0" borderId="0" xfId="27" applyFont="1" applyFill="1" applyAlignment="1">
      <alignment horizontal="centerContinuous" vertical="center"/>
      <protection/>
    </xf>
    <xf numFmtId="0" fontId="45" fillId="0" borderId="0" xfId="27" applyFont="1" applyFill="1" applyAlignment="1">
      <alignment horizontal="centerContinuous" vertical="center"/>
      <protection/>
    </xf>
    <xf numFmtId="0" fontId="45" fillId="0" borderId="0" xfId="27" applyFont="1" applyFill="1" applyAlignment="1">
      <alignment horizontal="right" vertical="center"/>
      <protection/>
    </xf>
    <xf numFmtId="0" fontId="11" fillId="0" borderId="0" xfId="27" applyAlignment="1">
      <alignment vertical="center"/>
      <protection/>
    </xf>
    <xf numFmtId="0" fontId="11" fillId="0" borderId="48" xfId="27" applyFont="1" applyFill="1" applyBorder="1" applyAlignment="1">
      <alignment horizontal="center" vertical="center"/>
      <protection/>
    </xf>
    <xf numFmtId="0" fontId="11" fillId="0" borderId="39" xfId="27" applyFont="1" applyFill="1" applyBorder="1" applyAlignment="1">
      <alignment horizontal="center" vertical="center"/>
      <protection/>
    </xf>
    <xf numFmtId="0" fontId="1" fillId="0" borderId="0" xfId="28" applyFont="1">
      <alignment/>
      <protection/>
    </xf>
    <xf numFmtId="4" fontId="39" fillId="0" borderId="0" xfId="28" applyNumberFormat="1" applyFont="1">
      <alignment/>
      <protection/>
    </xf>
    <xf numFmtId="4" fontId="1" fillId="0" borderId="0" xfId="28" applyNumberFormat="1" applyFont="1">
      <alignment/>
      <protection/>
    </xf>
    <xf numFmtId="0" fontId="36" fillId="0" borderId="3" xfId="27" applyFont="1" applyFill="1" applyBorder="1" applyAlignment="1" applyProtection="1">
      <alignment horizontal="center" vertical="justify"/>
      <protection/>
    </xf>
    <xf numFmtId="49" fontId="36" fillId="0" borderId="3" xfId="27" applyNumberFormat="1" applyFont="1" applyFill="1" applyBorder="1" applyAlignment="1" applyProtection="1">
      <alignment horizontal="left" vertical="justify"/>
      <protection/>
    </xf>
    <xf numFmtId="0" fontId="36" fillId="0" borderId="3" xfId="27" applyFont="1" applyFill="1" applyBorder="1" applyAlignment="1" applyProtection="1">
      <alignment vertical="justify"/>
      <protection/>
    </xf>
    <xf numFmtId="0" fontId="3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49" fontId="6" fillId="0" borderId="3" xfId="27" applyNumberFormat="1" applyFont="1" applyFill="1" applyBorder="1" applyAlignment="1" applyProtection="1">
      <alignment vertical="center" wrapText="1"/>
      <protection/>
    </xf>
    <xf numFmtId="0" fontId="31" fillId="0" borderId="3" xfId="27" applyFont="1" applyFill="1" applyBorder="1" applyAlignment="1" applyProtection="1">
      <alignment vertical="center" wrapText="1"/>
      <protection/>
    </xf>
    <xf numFmtId="49" fontId="6" fillId="0" borderId="3" xfId="27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7" applyNumberFormat="1" applyFont="1" applyFill="1" applyBorder="1" applyAlignment="1" applyProtection="1">
      <alignment vertical="center" wrapText="1"/>
      <protection/>
    </xf>
    <xf numFmtId="0" fontId="31" fillId="0" borderId="3" xfId="27" applyFont="1" applyFill="1" applyBorder="1" applyAlignment="1" applyProtection="1">
      <alignment horizontal="center" vertical="center" wrapText="1"/>
      <protection/>
    </xf>
    <xf numFmtId="0" fontId="24" fillId="0" borderId="3" xfId="27" applyNumberFormat="1" applyFont="1" applyFill="1" applyBorder="1" applyAlignment="1" applyProtection="1">
      <alignment vertical="center" wrapText="1"/>
      <protection/>
    </xf>
    <xf numFmtId="0" fontId="6" fillId="0" borderId="3" xfId="27" applyNumberFormat="1" applyFont="1" applyFill="1" applyBorder="1" applyAlignment="1" applyProtection="1">
      <alignment vertical="center" wrapText="1"/>
      <protection/>
    </xf>
    <xf numFmtId="4" fontId="6" fillId="2" borderId="3" xfId="27" applyNumberFormat="1" applyFont="1" applyFill="1" applyBorder="1" applyAlignment="1" applyProtection="1">
      <alignment vertical="center" wrapText="1"/>
      <protection/>
    </xf>
    <xf numFmtId="49" fontId="31" fillId="0" borderId="3" xfId="27" applyNumberFormat="1" applyFont="1" applyFill="1" applyBorder="1" applyAlignment="1" applyProtection="1">
      <alignment horizontal="left" vertical="center"/>
      <protection/>
    </xf>
    <xf numFmtId="0" fontId="6" fillId="0" borderId="3" xfId="27" applyFont="1" applyFill="1" applyBorder="1" applyAlignment="1" applyProtection="1">
      <alignment vertical="center" wrapText="1"/>
      <protection/>
    </xf>
    <xf numFmtId="49" fontId="12" fillId="0" borderId="3" xfId="27" applyNumberFormat="1" applyFont="1" applyFill="1" applyBorder="1" applyAlignment="1" applyProtection="1">
      <alignment horizontal="left" vertical="center"/>
      <protection/>
    </xf>
    <xf numFmtId="49" fontId="6" fillId="0" borderId="3" xfId="29" applyNumberFormat="1" applyFont="1" applyFill="1" applyBorder="1" applyAlignment="1" applyProtection="1">
      <alignment vertical="center" wrapText="1"/>
      <protection/>
    </xf>
    <xf numFmtId="0" fontId="6" fillId="0" borderId="3" xfId="29" applyFont="1" applyFill="1" applyBorder="1" applyAlignment="1" applyProtection="1">
      <alignment vertical="center" wrapText="1"/>
      <protection/>
    </xf>
    <xf numFmtId="49" fontId="6" fillId="0" borderId="3" xfId="29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9" applyNumberFormat="1" applyFont="1" applyFill="1" applyBorder="1" applyAlignment="1" applyProtection="1">
      <alignment vertical="center" wrapText="1"/>
      <protection/>
    </xf>
    <xf numFmtId="4" fontId="6" fillId="9" borderId="3" xfId="27" applyNumberFormat="1" applyFont="1" applyFill="1" applyBorder="1" applyAlignment="1" applyProtection="1">
      <alignment vertical="center" wrapText="1"/>
      <protection/>
    </xf>
    <xf numFmtId="0" fontId="11" fillId="10" borderId="23" xfId="27" applyFont="1" applyFill="1" applyBorder="1" applyAlignment="1" applyProtection="1">
      <alignment horizontal="center" vertical="justify"/>
      <protection/>
    </xf>
    <xf numFmtId="49" fontId="46" fillId="6" borderId="23" xfId="27" applyNumberFormat="1" applyFont="1" applyFill="1" applyBorder="1" applyAlignment="1" applyProtection="1">
      <alignment horizontal="left" vertical="justify"/>
      <protection/>
    </xf>
    <xf numFmtId="0" fontId="46" fillId="6" borderId="24" xfId="27" applyFont="1" applyFill="1" applyBorder="1" applyAlignment="1" applyProtection="1">
      <alignment vertical="justify"/>
      <protection/>
    </xf>
    <xf numFmtId="0" fontId="11" fillId="6" borderId="49" xfId="27" applyFont="1" applyFill="1" applyBorder="1" applyAlignment="1" applyProtection="1">
      <alignment horizontal="center" vertical="justify"/>
      <protection/>
    </xf>
    <xf numFmtId="4" fontId="11" fillId="6" borderId="49" xfId="27" applyNumberFormat="1" applyFont="1" applyFill="1" applyBorder="1" applyAlignment="1" applyProtection="1">
      <alignment horizontal="right" vertical="justify"/>
      <protection/>
    </xf>
    <xf numFmtId="4" fontId="11" fillId="6" borderId="50" xfId="27" applyNumberFormat="1" applyFont="1" applyFill="1" applyBorder="1" applyAlignment="1" applyProtection="1">
      <alignment horizontal="right" vertical="justify"/>
      <protection/>
    </xf>
    <xf numFmtId="4" fontId="36" fillId="6" borderId="23" xfId="27" applyNumberFormat="1" applyFont="1" applyFill="1" applyBorder="1" applyAlignment="1" applyProtection="1">
      <alignment vertical="justify"/>
      <protection/>
    </xf>
    <xf numFmtId="0" fontId="12" fillId="0" borderId="0" xfId="29" applyFont="1" applyAlignment="1">
      <alignment vertical="center"/>
      <protection/>
    </xf>
    <xf numFmtId="49" fontId="12" fillId="0" borderId="0" xfId="29" applyNumberFormat="1" applyFont="1" applyAlignment="1">
      <alignment vertical="center"/>
      <protection/>
    </xf>
    <xf numFmtId="0" fontId="12" fillId="0" borderId="0" xfId="29" applyFont="1" applyFill="1" applyAlignment="1">
      <alignment vertical="center"/>
      <protection/>
    </xf>
    <xf numFmtId="0" fontId="39" fillId="0" borderId="45" xfId="26" applyFont="1" applyBorder="1" applyAlignment="1">
      <alignment horizontal="left"/>
      <protection/>
    </xf>
    <xf numFmtId="0" fontId="11" fillId="0" borderId="46" xfId="26" applyBorder="1" applyAlignment="1">
      <alignment/>
      <protection/>
    </xf>
    <xf numFmtId="0" fontId="11" fillId="0" borderId="47" xfId="26" applyBorder="1" applyAlignment="1">
      <alignment/>
      <protection/>
    </xf>
    <xf numFmtId="3" fontId="40" fillId="11" borderId="5" xfId="26" applyNumberFormat="1" applyFont="1" applyFill="1" applyBorder="1" applyAlignment="1">
      <alignment horizontal="right"/>
      <protection/>
    </xf>
    <xf numFmtId="0" fontId="40" fillId="11" borderId="45" xfId="26" applyFont="1" applyFill="1" applyBorder="1" applyAlignment="1">
      <alignment horizontal="left"/>
      <protection/>
    </xf>
    <xf numFmtId="0" fontId="41" fillId="11" borderId="46" xfId="26" applyFont="1" applyFill="1" applyBorder="1" applyAlignment="1">
      <alignment/>
      <protection/>
    </xf>
    <xf numFmtId="0" fontId="41" fillId="11" borderId="47" xfId="26" applyFont="1" applyFill="1" applyBorder="1" applyAlignment="1">
      <alignment/>
      <protection/>
    </xf>
    <xf numFmtId="3" fontId="40" fillId="11" borderId="44" xfId="26" applyNumberFormat="1" applyFont="1" applyFill="1" applyBorder="1" applyAlignment="1">
      <alignment horizontal="right"/>
      <protection/>
    </xf>
    <xf numFmtId="4" fontId="0" fillId="0" borderId="0" xfId="0" applyNumberFormat="1"/>
    <xf numFmtId="0" fontId="47" fillId="0" borderId="0" xfId="0" applyFont="1" applyFill="1"/>
    <xf numFmtId="0" fontId="6" fillId="0" borderId="2" xfId="0" applyFont="1" applyFill="1" applyBorder="1" applyAlignment="1" applyProtection="1" quotePrefix="1">
      <alignment horizontal="left" wrapText="1"/>
      <protection locked="0"/>
    </xf>
    <xf numFmtId="164" fontId="15" fillId="0" borderId="2" xfId="23" applyNumberFormat="1" applyFont="1" applyFill="1" applyBorder="1" applyAlignment="1" applyProtection="1">
      <alignment horizontal="right"/>
      <protection locked="0"/>
    </xf>
    <xf numFmtId="0" fontId="15" fillId="0" borderId="2" xfId="23" applyFont="1" applyFill="1" applyBorder="1" applyAlignment="1" applyProtection="1">
      <alignment horizontal="left" wrapText="1"/>
      <protection locked="0"/>
    </xf>
    <xf numFmtId="166" fontId="15" fillId="0" borderId="2" xfId="23" applyNumberFormat="1" applyFont="1" applyFill="1" applyBorder="1" applyAlignment="1" applyProtection="1">
      <alignment horizontal="right"/>
      <protection locked="0"/>
    </xf>
    <xf numFmtId="164" fontId="15" fillId="2" borderId="2" xfId="0" applyNumberFormat="1" applyFont="1" applyFill="1" applyBorder="1" applyAlignment="1" applyProtection="1">
      <alignment horizontal="right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32" fillId="0" borderId="2" xfId="0" applyFont="1" applyBorder="1" applyAlignment="1" applyProtection="1">
      <alignment vertical="center"/>
      <protection/>
    </xf>
    <xf numFmtId="2" fontId="15" fillId="2" borderId="2" xfId="0" applyNumberFormat="1" applyFont="1" applyFill="1" applyBorder="1" applyAlignment="1" applyProtection="1">
      <alignment horizontal="right"/>
      <protection locked="0"/>
    </xf>
    <xf numFmtId="4" fontId="15" fillId="2" borderId="2" xfId="0" applyNumberFormat="1" applyFont="1" applyFill="1" applyBorder="1" applyAlignment="1" applyProtection="1">
      <alignment horizontal="right"/>
      <protection locked="0"/>
    </xf>
    <xf numFmtId="166" fontId="15" fillId="2" borderId="2" xfId="0" applyNumberFormat="1" applyFont="1" applyFill="1" applyBorder="1" applyAlignment="1" applyProtection="1">
      <alignment horizontal="center"/>
      <protection locked="0"/>
    </xf>
    <xf numFmtId="0" fontId="47" fillId="0" borderId="0" xfId="0" applyFont="1"/>
    <xf numFmtId="164" fontId="6" fillId="12" borderId="2" xfId="23" applyNumberFormat="1" applyFont="1" applyFill="1" applyBorder="1" applyAlignment="1" applyProtection="1">
      <alignment horizontal="right"/>
      <protection locked="0"/>
    </xf>
    <xf numFmtId="164" fontId="6" fillId="9" borderId="2" xfId="23" applyNumberFormat="1" applyFont="1" applyFill="1" applyBorder="1" applyAlignment="1" applyProtection="1">
      <alignment horizontal="right"/>
      <protection locked="0"/>
    </xf>
    <xf numFmtId="164" fontId="6" fillId="9" borderId="2" xfId="0" applyNumberFormat="1" applyFont="1" applyFill="1" applyBorder="1" applyAlignment="1" applyProtection="1">
      <alignment horizontal="right"/>
      <protection locked="0"/>
    </xf>
    <xf numFmtId="164" fontId="15" fillId="9" borderId="2" xfId="0" applyNumberFormat="1" applyFont="1" applyFill="1" applyBorder="1" applyAlignment="1" applyProtection="1">
      <alignment horizontal="right"/>
      <protection locked="0"/>
    </xf>
    <xf numFmtId="164" fontId="6" fillId="2" borderId="2" xfId="21" applyNumberFormat="1" applyFont="1" applyFill="1" applyBorder="1" applyAlignment="1" applyProtection="1">
      <alignment horizontal="right"/>
      <protection locked="0"/>
    </xf>
    <xf numFmtId="0" fontId="6" fillId="2" borderId="2" xfId="21" applyFont="1" applyFill="1" applyBorder="1" applyAlignment="1" applyProtection="1">
      <alignment horizontal="left" wrapText="1"/>
      <protection locked="0"/>
    </xf>
    <xf numFmtId="0" fontId="6" fillId="2" borderId="2" xfId="21" applyFont="1" applyFill="1" applyBorder="1" applyAlignment="1" applyProtection="1">
      <alignment horizontal="left" wrapText="1"/>
      <protection locked="0"/>
    </xf>
    <xf numFmtId="0" fontId="12" fillId="0" borderId="2" xfId="21" applyFont="1" applyBorder="1" applyAlignment="1" applyProtection="1">
      <alignment vertical="center"/>
      <protection/>
    </xf>
    <xf numFmtId="2" fontId="6" fillId="2" borderId="2" xfId="21" applyNumberFormat="1" applyFont="1" applyFill="1" applyBorder="1" applyAlignment="1" applyProtection="1">
      <alignment horizontal="right" wrapText="1"/>
      <protection locked="0"/>
    </xf>
    <xf numFmtId="166" fontId="6" fillId="0" borderId="2" xfId="21" applyNumberFormat="1" applyFont="1" applyFill="1" applyBorder="1" applyAlignment="1" applyProtection="1">
      <alignment horizontal="right"/>
      <protection locked="0"/>
    </xf>
    <xf numFmtId="4" fontId="6" fillId="2" borderId="2" xfId="21" applyNumberFormat="1" applyFont="1" applyFill="1" applyBorder="1" applyAlignment="1" applyProtection="1">
      <alignment horizontal="right"/>
      <protection locked="0"/>
    </xf>
    <xf numFmtId="166" fontId="6" fillId="2" borderId="2" xfId="21" applyNumberFormat="1" applyFont="1" applyFill="1" applyBorder="1" applyAlignment="1" applyProtection="1">
      <alignment horizontal="center"/>
      <protection locked="0"/>
    </xf>
    <xf numFmtId="166" fontId="6" fillId="2" borderId="2" xfId="21" applyNumberFormat="1" applyFont="1" applyFill="1" applyBorder="1" applyAlignment="1" applyProtection="1">
      <alignment horizontal="right"/>
      <protection locked="0"/>
    </xf>
    <xf numFmtId="0" fontId="20" fillId="0" borderId="2" xfId="21" applyFont="1" applyBorder="1" applyAlignment="1" applyProtection="1">
      <alignment vertical="center"/>
      <protection/>
    </xf>
    <xf numFmtId="0" fontId="6" fillId="0" borderId="2" xfId="21" applyFont="1" applyFill="1" applyBorder="1" applyAlignment="1" applyProtection="1">
      <alignment horizontal="left" wrapText="1"/>
      <protection locked="0"/>
    </xf>
    <xf numFmtId="2" fontId="6" fillId="2" borderId="2" xfId="21" applyNumberFormat="1" applyFont="1" applyFill="1" applyBorder="1" applyAlignment="1" applyProtection="1">
      <alignment horizontal="right"/>
      <protection locked="0"/>
    </xf>
    <xf numFmtId="0" fontId="16" fillId="2" borderId="2" xfId="21" applyFont="1" applyFill="1" applyBorder="1" applyAlignment="1" applyProtection="1">
      <alignment horizontal="left" wrapText="1"/>
      <protection locked="0"/>
    </xf>
    <xf numFmtId="2" fontId="8" fillId="2" borderId="2" xfId="21" applyNumberFormat="1" applyFont="1" applyFill="1" applyBorder="1" applyAlignment="1" applyProtection="1">
      <alignment horizontal="right" wrapText="1"/>
      <protection locked="0"/>
    </xf>
    <xf numFmtId="164" fontId="6" fillId="9" borderId="2" xfId="21" applyNumberFormat="1" applyFont="1" applyFill="1" applyBorder="1" applyAlignment="1" applyProtection="1">
      <alignment horizontal="right"/>
      <protection locked="0"/>
    </xf>
    <xf numFmtId="0" fontId="40" fillId="11" borderId="45" xfId="26" applyFont="1" applyFill="1" applyBorder="1" applyAlignment="1">
      <alignment horizontal="left"/>
      <protection/>
    </xf>
    <xf numFmtId="0" fontId="41" fillId="11" borderId="46" xfId="26" applyFont="1" applyFill="1" applyBorder="1" applyAlignment="1">
      <alignment/>
      <protection/>
    </xf>
    <xf numFmtId="0" fontId="41" fillId="11" borderId="47" xfId="26" applyFont="1" applyFill="1" applyBorder="1" applyAlignment="1">
      <alignment/>
      <protection/>
    </xf>
    <xf numFmtId="0" fontId="33" fillId="0" borderId="0" xfId="26" applyFont="1" applyAlignment="1">
      <alignment horizontal="center"/>
      <protection/>
    </xf>
    <xf numFmtId="0" fontId="11" fillId="0" borderId="0" xfId="26" applyAlignment="1">
      <alignment horizontal="center"/>
      <protection/>
    </xf>
    <xf numFmtId="0" fontId="1" fillId="0" borderId="0" xfId="26" applyFont="1" applyAlignment="1">
      <alignment horizontal="center"/>
      <protection/>
    </xf>
    <xf numFmtId="0" fontId="35" fillId="0" borderId="0" xfId="26" applyFont="1" applyAlignment="1">
      <alignment horizontal="left" wrapText="1"/>
      <protection/>
    </xf>
    <xf numFmtId="0" fontId="36" fillId="0" borderId="0" xfId="26" applyFont="1" applyAlignment="1">
      <alignment horizontal="left" wrapText="1"/>
      <protection/>
    </xf>
    <xf numFmtId="0" fontId="0" fillId="0" borderId="0" xfId="0" applyAlignment="1">
      <alignment wrapText="1"/>
    </xf>
    <xf numFmtId="0" fontId="39" fillId="0" borderId="45" xfId="26" applyFont="1" applyBorder="1" applyAlignment="1">
      <alignment horizontal="left"/>
      <protection/>
    </xf>
    <xf numFmtId="0" fontId="11" fillId="0" borderId="46" xfId="26" applyBorder="1" applyAlignment="1">
      <alignment/>
      <protection/>
    </xf>
    <xf numFmtId="0" fontId="11" fillId="0" borderId="47" xfId="26" applyBorder="1" applyAlignment="1">
      <alignment/>
      <protection/>
    </xf>
    <xf numFmtId="0" fontId="42" fillId="0" borderId="0" xfId="26" applyFont="1" applyBorder="1" applyAlignment="1">
      <alignment horizontal="left" wrapText="1"/>
      <protection/>
    </xf>
    <xf numFmtId="0" fontId="11" fillId="0" borderId="0" xfId="26" applyBorder="1" applyAlignment="1">
      <alignment wrapText="1"/>
      <protection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26" applyFont="1" applyBorder="1" applyAlignment="1">
      <alignment horizontal="left" wrapText="1"/>
      <protection/>
    </xf>
    <xf numFmtId="0" fontId="6" fillId="0" borderId="0" xfId="26" applyFont="1" applyBorder="1" applyAlignment="1">
      <alignment wrapText="1"/>
      <protection/>
    </xf>
    <xf numFmtId="0" fontId="6" fillId="0" borderId="0" xfId="26" applyFont="1" applyAlignment="1">
      <alignment/>
      <protection/>
    </xf>
    <xf numFmtId="0" fontId="11" fillId="0" borderId="0" xfId="26" applyAlignment="1">
      <alignment/>
      <protection/>
    </xf>
    <xf numFmtId="0" fontId="12" fillId="0" borderId="0" xfId="26" applyFont="1" applyBorder="1" applyAlignment="1">
      <alignment horizontal="justify" wrapText="1"/>
      <protection/>
    </xf>
    <xf numFmtId="0" fontId="12" fillId="0" borderId="0" xfId="29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9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0" fontId="11" fillId="0" borderId="51" xfId="27" applyFont="1" applyFill="1" applyBorder="1" applyAlignment="1">
      <alignment horizontal="center" vertical="center"/>
      <protection/>
    </xf>
    <xf numFmtId="0" fontId="11" fillId="0" borderId="52" xfId="27" applyFont="1" applyFill="1" applyBorder="1" applyAlignment="1">
      <alignment horizontal="center" vertical="center"/>
      <protection/>
    </xf>
    <xf numFmtId="0" fontId="46" fillId="0" borderId="52" xfId="27" applyFont="1" applyFill="1" applyBorder="1" applyAlignment="1">
      <alignment vertical="center" wrapText="1"/>
      <protection/>
    </xf>
    <xf numFmtId="0" fontId="11" fillId="0" borderId="52" xfId="28" applyBorder="1" applyAlignment="1">
      <alignment vertical="center" wrapText="1"/>
      <protection/>
    </xf>
    <xf numFmtId="0" fontId="11" fillId="0" borderId="53" xfId="28" applyBorder="1" applyAlignment="1">
      <alignment vertical="center" wrapText="1"/>
      <protection/>
    </xf>
    <xf numFmtId="0" fontId="11" fillId="0" borderId="54" xfId="28" applyBorder="1" applyAlignment="1">
      <alignment vertical="center" wrapText="1"/>
      <protection/>
    </xf>
    <xf numFmtId="0" fontId="11" fillId="0" borderId="55" xfId="28" applyBorder="1" applyAlignment="1">
      <alignment vertical="center" wrapText="1"/>
      <protection/>
    </xf>
    <xf numFmtId="49" fontId="11" fillId="0" borderId="56" xfId="27" applyNumberFormat="1" applyFont="1" applyFill="1" applyBorder="1" applyAlignment="1">
      <alignment horizontal="center" vertical="center"/>
      <protection/>
    </xf>
    <xf numFmtId="0" fontId="11" fillId="0" borderId="57" xfId="27" applyFont="1" applyFill="1" applyBorder="1" applyAlignment="1">
      <alignment horizontal="center" vertical="center"/>
      <protection/>
    </xf>
    <xf numFmtId="0" fontId="46" fillId="0" borderId="57" xfId="27" applyFont="1" applyFill="1" applyBorder="1" applyAlignment="1">
      <alignment vertical="center" wrapText="1"/>
      <protection/>
    </xf>
    <xf numFmtId="0" fontId="11" fillId="0" borderId="57" xfId="28" applyBorder="1" applyAlignment="1">
      <alignment vertical="center" wrapText="1"/>
      <protection/>
    </xf>
    <xf numFmtId="0" fontId="11" fillId="0" borderId="58" xfId="28" applyBorder="1" applyAlignment="1">
      <alignment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8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12" fillId="0" borderId="0" xfId="22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2" applyFont="1" applyFill="1" applyAlignment="1">
      <alignment vertical="center" wrapText="1"/>
      <protection/>
    </xf>
    <xf numFmtId="16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5" fillId="0" borderId="0" xfId="21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 locked="0"/>
    </xf>
    <xf numFmtId="164" fontId="6" fillId="13" borderId="2" xfId="23" applyNumberFormat="1" applyFont="1" applyFill="1" applyBorder="1" applyAlignment="1" applyProtection="1">
      <alignment horizontal="right"/>
      <protection locked="0"/>
    </xf>
    <xf numFmtId="2" fontId="8" fillId="0" borderId="2" xfId="0" applyNumberFormat="1" applyFont="1" applyFill="1" applyBorder="1" applyAlignment="1" applyProtection="1">
      <alignment horizontal="right" wrapText="1"/>
      <protection locked="0"/>
    </xf>
    <xf numFmtId="166" fontId="6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Fill="1" applyBorder="1" applyAlignment="1">
      <alignment horizontal="center" vertical="center" wrapText="1" shrinkToFit="1"/>
    </xf>
    <xf numFmtId="0" fontId="0" fillId="0" borderId="61" xfId="0" applyFill="1" applyBorder="1" applyAlignment="1">
      <alignment horizontal="center" vertical="center" wrapText="1" shrinkToFit="1"/>
    </xf>
    <xf numFmtId="0" fontId="0" fillId="0" borderId="62" xfId="0" applyFill="1" applyBorder="1" applyAlignment="1">
      <alignment horizontal="center" vertical="center" wrapText="1" shrinkToFit="1"/>
    </xf>
    <xf numFmtId="0" fontId="47" fillId="0" borderId="2" xfId="0" applyFont="1" applyFill="1" applyBorder="1" applyAlignment="1" applyProtection="1">
      <alignment horizontal="left" vertical="top"/>
      <protection locked="0"/>
    </xf>
    <xf numFmtId="2" fontId="15" fillId="0" borderId="2" xfId="0" applyNumberFormat="1" applyFont="1" applyFill="1" applyBorder="1" applyAlignment="1" applyProtection="1">
      <alignment horizontal="right" wrapText="1"/>
      <protection locked="0"/>
    </xf>
    <xf numFmtId="164" fontId="6" fillId="13" borderId="2" xfId="0" applyNumberFormat="1" applyFont="1" applyFill="1" applyBorder="1" applyAlignment="1" applyProtection="1">
      <alignment horizontal="right"/>
      <protection locked="0"/>
    </xf>
    <xf numFmtId="49" fontId="6" fillId="13" borderId="2" xfId="0" applyNumberFormat="1" applyFont="1" applyFill="1" applyBorder="1" applyAlignment="1" applyProtection="1">
      <alignment horizontal="right" wrapText="1"/>
      <protection locked="0"/>
    </xf>
    <xf numFmtId="49" fontId="15" fillId="13" borderId="2" xfId="0" applyNumberFormat="1" applyFont="1" applyFill="1" applyBorder="1" applyAlignment="1" applyProtection="1">
      <alignment horizontal="right" wrapText="1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_POL.XLS" xfId="22"/>
    <cellStyle name="normální_2014-02-21 D.1.1. ASR - BP a NS" xfId="23"/>
    <cellStyle name="Normální 8" xfId="24"/>
    <cellStyle name="normální_POL.XLS_D.2.1. KANALIZACE (AREALOVA+PRIPOJKA)" xfId="25"/>
    <cellStyle name="Normální 3 2" xfId="26"/>
    <cellStyle name="normální_POL.XLS 3" xfId="27"/>
    <cellStyle name="Normální 8 2" xfId="28"/>
    <cellStyle name="normální_POL.XLS 2" xfId="2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workbookViewId="0" topLeftCell="A1">
      <selection activeCell="F54" sqref="F54"/>
    </sheetView>
  </sheetViews>
  <sheetFormatPr defaultColWidth="9.140625" defaultRowHeight="15"/>
  <cols>
    <col min="1" max="1" width="7.140625" style="490" customWidth="1"/>
    <col min="2" max="2" width="13.421875" style="490" customWidth="1"/>
    <col min="3" max="3" width="19.7109375" style="490" customWidth="1"/>
    <col min="4" max="4" width="18.57421875" style="490" customWidth="1"/>
    <col min="5" max="5" width="13.140625" style="490" customWidth="1"/>
    <col min="6" max="6" width="16.7109375" style="491" customWidth="1"/>
    <col min="7" max="7" width="16.7109375" style="490" customWidth="1"/>
    <col min="8" max="8" width="17.00390625" style="491" customWidth="1"/>
    <col min="10" max="10" width="12.421875" style="0" bestFit="1" customWidth="1"/>
  </cols>
  <sheetData>
    <row r="2" spans="1:8" ht="18">
      <c r="A2" s="646" t="s">
        <v>3558</v>
      </c>
      <c r="B2" s="647"/>
      <c r="C2" s="647"/>
      <c r="D2" s="647"/>
      <c r="E2" s="647"/>
      <c r="F2" s="647"/>
      <c r="G2" s="647"/>
      <c r="H2" s="647"/>
    </row>
    <row r="3" spans="1:8" ht="15">
      <c r="A3" s="648" t="s">
        <v>3301</v>
      </c>
      <c r="B3" s="647"/>
      <c r="C3" s="647"/>
      <c r="D3" s="647"/>
      <c r="E3" s="647"/>
      <c r="F3" s="647"/>
      <c r="G3" s="647"/>
      <c r="H3" s="647"/>
    </row>
    <row r="5" spans="2:8" ht="15.75" customHeight="1">
      <c r="B5" s="492" t="s">
        <v>3282</v>
      </c>
      <c r="C5" s="649" t="s">
        <v>3299</v>
      </c>
      <c r="D5" s="650"/>
      <c r="E5" s="650"/>
      <c r="F5" s="650"/>
      <c r="G5" s="651"/>
      <c r="H5" s="493"/>
    </row>
    <row r="6" spans="2:8" ht="15.75">
      <c r="B6" s="492"/>
      <c r="C6" s="494"/>
      <c r="D6" s="495"/>
      <c r="E6" s="495"/>
      <c r="F6" s="495"/>
      <c r="G6" s="496"/>
      <c r="H6" s="493"/>
    </row>
    <row r="7" spans="2:7" ht="15">
      <c r="B7" s="497" t="s">
        <v>3283</v>
      </c>
      <c r="C7" s="498" t="s">
        <v>3300</v>
      </c>
      <c r="G7" s="499"/>
    </row>
    <row r="8" spans="2:7" ht="15">
      <c r="B8" s="498"/>
      <c r="C8" s="498"/>
      <c r="G8" s="499"/>
    </row>
    <row r="9" spans="2:7" ht="15">
      <c r="B9" s="497" t="s">
        <v>3284</v>
      </c>
      <c r="C9" s="498" t="s">
        <v>3285</v>
      </c>
      <c r="G9" s="499" t="s">
        <v>3286</v>
      </c>
    </row>
    <row r="10" spans="3:7" ht="15">
      <c r="C10" s="498"/>
      <c r="G10" s="499"/>
    </row>
    <row r="11" spans="2:7" ht="15">
      <c r="B11" s="500" t="s">
        <v>3287</v>
      </c>
      <c r="G11" s="500" t="s">
        <v>3288</v>
      </c>
    </row>
    <row r="13" spans="2:7" ht="15">
      <c r="B13" s="500" t="s">
        <v>3289</v>
      </c>
      <c r="G13" s="500" t="s">
        <v>3289</v>
      </c>
    </row>
    <row r="15" spans="1:8" ht="13.5" customHeight="1">
      <c r="A15" s="501"/>
      <c r="B15" s="502"/>
      <c r="C15" s="502"/>
      <c r="D15" s="503"/>
      <c r="E15" s="504"/>
      <c r="F15" s="505"/>
      <c r="G15" s="506"/>
      <c r="H15" s="507" t="s">
        <v>3290</v>
      </c>
    </row>
    <row r="16" spans="1:8" ht="15">
      <c r="A16" s="508" t="s">
        <v>3291</v>
      </c>
      <c r="B16" s="509"/>
      <c r="C16" s="510">
        <v>15</v>
      </c>
      <c r="D16" s="511" t="s">
        <v>373</v>
      </c>
      <c r="E16" s="512"/>
      <c r="F16" s="513"/>
      <c r="G16" s="513"/>
      <c r="H16" s="514">
        <f>F51</f>
        <v>0</v>
      </c>
    </row>
    <row r="17" spans="1:8" ht="15">
      <c r="A17" s="508" t="s">
        <v>3292</v>
      </c>
      <c r="B17" s="509"/>
      <c r="C17" s="510">
        <v>15</v>
      </c>
      <c r="D17" s="511" t="s">
        <v>373</v>
      </c>
      <c r="E17" s="515"/>
      <c r="F17" s="516"/>
      <c r="G17" s="516"/>
      <c r="H17" s="517">
        <f>(H16*15)/100</f>
        <v>0</v>
      </c>
    </row>
    <row r="18" spans="1:8" ht="15">
      <c r="A18" s="508" t="s">
        <v>3291</v>
      </c>
      <c r="B18" s="509"/>
      <c r="C18" s="510">
        <v>21</v>
      </c>
      <c r="D18" s="511" t="s">
        <v>373</v>
      </c>
      <c r="E18" s="515"/>
      <c r="F18" s="516"/>
      <c r="G18" s="516"/>
      <c r="H18" s="517">
        <f>G51</f>
        <v>0</v>
      </c>
    </row>
    <row r="19" spans="1:8" ht="15.75" thickBot="1">
      <c r="A19" s="508" t="s">
        <v>3292</v>
      </c>
      <c r="B19" s="509"/>
      <c r="C19" s="510">
        <v>21</v>
      </c>
      <c r="D19" s="511" t="s">
        <v>373</v>
      </c>
      <c r="E19" s="518"/>
      <c r="F19" s="519"/>
      <c r="G19" s="519"/>
      <c r="H19" s="517">
        <f>(H18*21)/100</f>
        <v>0</v>
      </c>
    </row>
    <row r="20" spans="1:8" ht="16.5" thickBot="1">
      <c r="A20" s="520" t="s">
        <v>3293</v>
      </c>
      <c r="B20" s="521"/>
      <c r="C20" s="521"/>
      <c r="D20" s="522"/>
      <c r="E20" s="523"/>
      <c r="F20" s="524"/>
      <c r="G20" s="524"/>
      <c r="H20" s="525">
        <f>SUM(H16:H19)</f>
        <v>0</v>
      </c>
    </row>
    <row r="24" spans="1:8" ht="18">
      <c r="A24" s="526" t="s">
        <v>3294</v>
      </c>
      <c r="B24" s="527"/>
      <c r="C24" s="527"/>
      <c r="D24" s="527"/>
      <c r="E24" s="527"/>
      <c r="F24" s="527"/>
      <c r="G24" s="527"/>
      <c r="H24" s="527"/>
    </row>
    <row r="26" spans="1:8" ht="20.1" customHeight="1">
      <c r="A26" s="528" t="s">
        <v>3295</v>
      </c>
      <c r="B26" s="529"/>
      <c r="C26" s="529"/>
      <c r="D26" s="530"/>
      <c r="E26" s="531" t="s">
        <v>10</v>
      </c>
      <c r="F26" s="532" t="s">
        <v>3344</v>
      </c>
      <c r="G26" s="531" t="s">
        <v>3345</v>
      </c>
      <c r="H26" s="531" t="s">
        <v>3296</v>
      </c>
    </row>
    <row r="27" spans="1:8" ht="15">
      <c r="A27" s="533"/>
      <c r="B27" s="534"/>
      <c r="C27" s="535"/>
      <c r="D27" s="536"/>
      <c r="E27" s="537"/>
      <c r="F27" s="538"/>
      <c r="G27" s="538"/>
      <c r="H27" s="539"/>
    </row>
    <row r="28" spans="1:8" ht="15">
      <c r="A28" s="540"/>
      <c r="B28" s="652" t="s">
        <v>3310</v>
      </c>
      <c r="C28" s="653"/>
      <c r="D28" s="654"/>
      <c r="E28" s="541">
        <f>F28+G28+H28</f>
        <v>0</v>
      </c>
      <c r="F28" s="541"/>
      <c r="G28" s="541">
        <f>VaON!G38</f>
        <v>0</v>
      </c>
      <c r="H28" s="544">
        <f>(F28*15)/100+(G28*21)/100</f>
        <v>0</v>
      </c>
    </row>
    <row r="29" spans="1:8" ht="15">
      <c r="A29" s="540"/>
      <c r="B29" s="652" t="s">
        <v>94</v>
      </c>
      <c r="C29" s="653"/>
      <c r="D29" s="654"/>
      <c r="E29" s="541">
        <f>F29+G29+H29</f>
        <v>0</v>
      </c>
      <c r="F29" s="541">
        <f>'BOURACÍ PRÁCE'!H66</f>
        <v>0</v>
      </c>
      <c r="G29" s="541"/>
      <c r="H29" s="544">
        <f>(F29*15)/100+(G29*21)/100</f>
        <v>0</v>
      </c>
    </row>
    <row r="30" spans="1:8" ht="15">
      <c r="A30" s="540"/>
      <c r="B30" s="603" t="s">
        <v>3353</v>
      </c>
      <c r="C30" s="604"/>
      <c r="D30" s="605"/>
      <c r="E30" s="541">
        <f>SUM(E31:E43)</f>
        <v>0</v>
      </c>
      <c r="F30" s="541">
        <f>SUM(F31:F43)</f>
        <v>0</v>
      </c>
      <c r="G30" s="541">
        <f>SUM(G31:G43)</f>
        <v>0</v>
      </c>
      <c r="H30" s="544">
        <f>(F30*15)/100+(G30*21)/100</f>
        <v>0</v>
      </c>
    </row>
    <row r="31" spans="1:8" ht="15">
      <c r="A31" s="542"/>
      <c r="B31" s="643" t="s">
        <v>3354</v>
      </c>
      <c r="C31" s="644"/>
      <c r="D31" s="645"/>
      <c r="E31" s="606">
        <f aca="true" t="shared" si="0" ref="E31:E50">F31+G31+H31</f>
        <v>0</v>
      </c>
      <c r="F31" s="606">
        <f>'SO 01 D.1.1.ASR'!H952</f>
        <v>0</v>
      </c>
      <c r="G31" s="606"/>
      <c r="H31" s="610">
        <f aca="true" t="shared" si="1" ref="H31:H43">(F31*15)/100+(G31*21)/100</f>
        <v>0</v>
      </c>
    </row>
    <row r="32" spans="1:8" ht="15">
      <c r="A32" s="542"/>
      <c r="B32" s="607" t="s">
        <v>3355</v>
      </c>
      <c r="C32" s="608"/>
      <c r="D32" s="609"/>
      <c r="E32" s="606">
        <f t="shared" si="0"/>
        <v>0</v>
      </c>
      <c r="F32" s="606">
        <f>'SO 01 D.1.1.b.02. VÝKOPY'!H52</f>
        <v>0</v>
      </c>
      <c r="G32" s="606"/>
      <c r="H32" s="610">
        <f t="shared" si="1"/>
        <v>0</v>
      </c>
    </row>
    <row r="33" spans="1:8" ht="15">
      <c r="A33" s="542"/>
      <c r="B33" s="607" t="s">
        <v>3356</v>
      </c>
      <c r="C33" s="608"/>
      <c r="D33" s="609"/>
      <c r="E33" s="606">
        <f t="shared" si="0"/>
        <v>0</v>
      </c>
      <c r="F33" s="606">
        <f>'SO 01 D.1.1.c.01. VÝPIS DVEŘÍ'!H761</f>
        <v>0</v>
      </c>
      <c r="G33" s="606"/>
      <c r="H33" s="610">
        <f t="shared" si="1"/>
        <v>0</v>
      </c>
    </row>
    <row r="34" spans="1:8" ht="15">
      <c r="A34" s="542"/>
      <c r="B34" s="607" t="s">
        <v>3357</v>
      </c>
      <c r="C34" s="608"/>
      <c r="D34" s="609"/>
      <c r="E34" s="606">
        <f t="shared" si="0"/>
        <v>0</v>
      </c>
      <c r="F34" s="606">
        <f>'SO 01 D.1.1.c.02. VÝPIS OKEN'!H100</f>
        <v>0</v>
      </c>
      <c r="G34" s="606"/>
      <c r="H34" s="610">
        <f t="shared" si="1"/>
        <v>0</v>
      </c>
    </row>
    <row r="35" spans="1:8" ht="15">
      <c r="A35" s="542"/>
      <c r="B35" s="607" t="s">
        <v>3358</v>
      </c>
      <c r="C35" s="608"/>
      <c r="D35" s="609"/>
      <c r="E35" s="606">
        <f t="shared" si="0"/>
        <v>0</v>
      </c>
      <c r="F35" s="606">
        <f>'SO 01 D.1.1.c.05. VÝPIS ZÁM.'!H62</f>
        <v>0</v>
      </c>
      <c r="G35" s="606"/>
      <c r="H35" s="610">
        <f t="shared" si="1"/>
        <v>0</v>
      </c>
    </row>
    <row r="36" spans="1:8" ht="15">
      <c r="A36" s="542"/>
      <c r="B36" s="607" t="s">
        <v>3359</v>
      </c>
      <c r="C36" s="608"/>
      <c r="D36" s="609"/>
      <c r="E36" s="606">
        <f t="shared" si="0"/>
        <v>0</v>
      </c>
      <c r="F36" s="606">
        <f>'SO 01 D.1.1.c.06. VÝPIS KLEM.'!H34</f>
        <v>0</v>
      </c>
      <c r="G36" s="606"/>
      <c r="H36" s="610">
        <f t="shared" si="1"/>
        <v>0</v>
      </c>
    </row>
    <row r="37" spans="1:8" ht="15">
      <c r="A37" s="542"/>
      <c r="B37" s="607" t="s">
        <v>3360</v>
      </c>
      <c r="C37" s="608"/>
      <c r="D37" s="609"/>
      <c r="E37" s="606">
        <f t="shared" si="0"/>
        <v>0</v>
      </c>
      <c r="F37" s="606">
        <f>'SO 01 D.1.1.c.07. VÝPIS OST.'!H70</f>
        <v>0</v>
      </c>
      <c r="G37" s="606"/>
      <c r="H37" s="610">
        <f t="shared" si="1"/>
        <v>0</v>
      </c>
    </row>
    <row r="38" spans="1:8" ht="15">
      <c r="A38" s="542"/>
      <c r="B38" s="607" t="s">
        <v>3361</v>
      </c>
      <c r="C38" s="608"/>
      <c r="D38" s="609"/>
      <c r="E38" s="606">
        <f t="shared" si="0"/>
        <v>0</v>
      </c>
      <c r="F38" s="606">
        <f>'SO 01 D.1.3.2. EPS, ERO'!H74</f>
        <v>0</v>
      </c>
      <c r="G38" s="606">
        <f>'SO 01 D.1.3.2. EPS, ERO'!H75</f>
        <v>0</v>
      </c>
      <c r="H38" s="610">
        <f t="shared" si="1"/>
        <v>0</v>
      </c>
    </row>
    <row r="39" spans="1:10" ht="15">
      <c r="A39" s="542"/>
      <c r="B39" s="607" t="s">
        <v>3362</v>
      </c>
      <c r="C39" s="608"/>
      <c r="D39" s="609"/>
      <c r="E39" s="606">
        <f t="shared" si="0"/>
        <v>0</v>
      </c>
      <c r="F39" s="606">
        <f>'SO 01 D.1.4.1. ZTI'!H287</f>
        <v>0</v>
      </c>
      <c r="G39" s="606"/>
      <c r="H39" s="610">
        <f t="shared" si="1"/>
        <v>0</v>
      </c>
      <c r="J39" s="611"/>
    </row>
    <row r="40" spans="1:8" ht="15">
      <c r="A40" s="542"/>
      <c r="B40" s="607" t="s">
        <v>3363</v>
      </c>
      <c r="C40" s="608"/>
      <c r="D40" s="609"/>
      <c r="E40" s="606">
        <f t="shared" si="0"/>
        <v>0</v>
      </c>
      <c r="F40" s="606">
        <f>'SO 01 D.1.4.3. VZT'!H914</f>
        <v>0</v>
      </c>
      <c r="G40" s="606"/>
      <c r="H40" s="610">
        <f t="shared" si="1"/>
        <v>0</v>
      </c>
    </row>
    <row r="41" spans="1:8" ht="15">
      <c r="A41" s="542"/>
      <c r="B41" s="607" t="s">
        <v>3364</v>
      </c>
      <c r="C41" s="608"/>
      <c r="D41" s="609"/>
      <c r="E41" s="606">
        <f t="shared" si="0"/>
        <v>0</v>
      </c>
      <c r="F41" s="606">
        <f>'SO 01 D.1.4.4. VYTÁPĚNÍ'!H278+'SO 01 D.1.4.4. VYTÁPĚNÍ_VS'!G95</f>
        <v>0</v>
      </c>
      <c r="G41" s="606"/>
      <c r="H41" s="610">
        <f t="shared" si="1"/>
        <v>0</v>
      </c>
    </row>
    <row r="42" spans="1:8" ht="15">
      <c r="A42" s="542"/>
      <c r="B42" s="607" t="s">
        <v>3365</v>
      </c>
      <c r="C42" s="608"/>
      <c r="D42" s="609"/>
      <c r="E42" s="606">
        <f t="shared" si="0"/>
        <v>0</v>
      </c>
      <c r="F42" s="606">
        <f>'SO 01 D.1.4.7. SILNOPROUD'!H170</f>
        <v>0</v>
      </c>
      <c r="G42" s="606">
        <f>'SO 01 D.1.4.7. SILNOPROUD'!H171</f>
        <v>0</v>
      </c>
      <c r="H42" s="610">
        <f t="shared" si="1"/>
        <v>0</v>
      </c>
    </row>
    <row r="43" spans="1:14" ht="15">
      <c r="A43" s="542"/>
      <c r="B43" s="607" t="s">
        <v>3366</v>
      </c>
      <c r="C43" s="608"/>
      <c r="D43" s="609"/>
      <c r="E43" s="606">
        <f t="shared" si="0"/>
        <v>0</v>
      </c>
      <c r="F43" s="606">
        <f>'SO 01 D.1.4.8. EL. KOM.'!H113</f>
        <v>0</v>
      </c>
      <c r="G43" s="606">
        <f>'SO 01 D.1.4.8. EL. KOM.'!H114</f>
        <v>0</v>
      </c>
      <c r="H43" s="610">
        <f t="shared" si="1"/>
        <v>0</v>
      </c>
      <c r="N43" t="s">
        <v>3367</v>
      </c>
    </row>
    <row r="44" spans="1:8" ht="15">
      <c r="A44" s="542"/>
      <c r="B44" s="545" t="s">
        <v>3352</v>
      </c>
      <c r="C44" s="546"/>
      <c r="D44" s="547"/>
      <c r="E44" s="541">
        <f t="shared" si="0"/>
        <v>0</v>
      </c>
      <c r="F44" s="543">
        <f>'SO 02 DŘEVĚNÝ ALTÁN'!H24</f>
        <v>0</v>
      </c>
      <c r="G44" s="543"/>
      <c r="H44" s="544">
        <f aca="true" t="shared" si="2" ref="H44:H50">(F44*15)/100+(G44*21)/100</f>
        <v>0</v>
      </c>
    </row>
    <row r="45" spans="1:8" ht="15">
      <c r="A45" s="542"/>
      <c r="B45" s="545" t="s">
        <v>3346</v>
      </c>
      <c r="C45" s="546"/>
      <c r="D45" s="547"/>
      <c r="E45" s="541">
        <f t="shared" si="0"/>
        <v>0</v>
      </c>
      <c r="F45" s="543">
        <f>'IO 01 PŘÍPOJKY IS'!H70</f>
        <v>0</v>
      </c>
      <c r="G45" s="543"/>
      <c r="H45" s="544">
        <f t="shared" si="2"/>
        <v>0</v>
      </c>
    </row>
    <row r="46" spans="1:8" ht="15">
      <c r="A46" s="542"/>
      <c r="B46" s="545" t="s">
        <v>3347</v>
      </c>
      <c r="C46" s="546"/>
      <c r="D46" s="547"/>
      <c r="E46" s="541">
        <f t="shared" si="0"/>
        <v>0</v>
      </c>
      <c r="F46" s="543">
        <f>'IO 02 KOMUNIKACE A ZP. PLOCHY'!H106</f>
        <v>0</v>
      </c>
      <c r="G46" s="543">
        <f>'IO 02 KOMUNIKACE A ZP. PLOCHY'!H107</f>
        <v>0</v>
      </c>
      <c r="H46" s="544">
        <f t="shared" si="2"/>
        <v>0</v>
      </c>
    </row>
    <row r="47" spans="1:8" ht="15">
      <c r="A47" s="542"/>
      <c r="B47" s="545" t="s">
        <v>3348</v>
      </c>
      <c r="C47" s="546"/>
      <c r="D47" s="547"/>
      <c r="E47" s="541">
        <f t="shared" si="0"/>
        <v>0</v>
      </c>
      <c r="F47" s="543">
        <f>'IO 03 VENKOVNÍ OSVĚTLENÍ'!H29</f>
        <v>0</v>
      </c>
      <c r="G47" s="543"/>
      <c r="H47" s="544">
        <f t="shared" si="2"/>
        <v>0</v>
      </c>
    </row>
    <row r="48" spans="1:8" ht="15">
      <c r="A48" s="542"/>
      <c r="B48" s="545" t="s">
        <v>3349</v>
      </c>
      <c r="C48" s="546"/>
      <c r="D48" s="547"/>
      <c r="E48" s="541">
        <f t="shared" si="0"/>
        <v>0</v>
      </c>
      <c r="F48" s="543">
        <f>'IO 04 OPLOCENÍ'!H47</f>
        <v>0</v>
      </c>
      <c r="G48" s="543"/>
      <c r="H48" s="544">
        <f t="shared" si="2"/>
        <v>0</v>
      </c>
    </row>
    <row r="49" spans="1:8" ht="15">
      <c r="A49" s="542"/>
      <c r="B49" s="545" t="s">
        <v>3350</v>
      </c>
      <c r="C49" s="546"/>
      <c r="D49" s="547"/>
      <c r="E49" s="541">
        <f t="shared" si="0"/>
        <v>0</v>
      </c>
      <c r="F49" s="543"/>
      <c r="G49" s="543">
        <f>'IO 05 TERÉNNÍ A SAD. ÚPRAVY'!H102</f>
        <v>0</v>
      </c>
      <c r="H49" s="544">
        <f t="shared" si="2"/>
        <v>0</v>
      </c>
    </row>
    <row r="50" spans="1:8" ht="15">
      <c r="A50" s="542"/>
      <c r="B50" s="545" t="s">
        <v>3351</v>
      </c>
      <c r="C50" s="546"/>
      <c r="D50" s="547"/>
      <c r="E50" s="541">
        <f t="shared" si="0"/>
        <v>0</v>
      </c>
      <c r="F50" s="543"/>
      <c r="G50" s="543">
        <f>'IO 06 MOBILIÁŘ'!H25</f>
        <v>0</v>
      </c>
      <c r="H50" s="544">
        <f t="shared" si="2"/>
        <v>0</v>
      </c>
    </row>
    <row r="51" spans="1:8" ht="15">
      <c r="A51" s="548" t="s">
        <v>3297</v>
      </c>
      <c r="B51" s="549"/>
      <c r="C51" s="550"/>
      <c r="D51" s="551"/>
      <c r="E51" s="552">
        <f>SUM(E28:E30)+SUM(E44:E50)</f>
        <v>0</v>
      </c>
      <c r="F51" s="552">
        <f>SUM(F28:F30)+SUM(F44:F50)</f>
        <v>0</v>
      </c>
      <c r="G51" s="552">
        <f>SUM(G28:G30)+SUM(G44:G50)</f>
        <v>0</v>
      </c>
      <c r="H51" s="552">
        <f>SUM(H28:H30)+SUM(H44:H50)</f>
        <v>0</v>
      </c>
    </row>
    <row r="52" spans="2:10" s="490" customFormat="1" ht="15" customHeight="1">
      <c r="B52" s="553"/>
      <c r="C52" s="553"/>
      <c r="D52" s="553"/>
      <c r="E52" s="553"/>
      <c r="F52" s="553"/>
      <c r="G52" s="553"/>
      <c r="H52" s="553"/>
      <c r="I52" s="553"/>
      <c r="J52" s="553"/>
    </row>
    <row r="53" spans="7:9" s="490" customFormat="1" ht="15" customHeight="1">
      <c r="G53" s="491"/>
      <c r="I53" s="491"/>
    </row>
    <row r="54" spans="2:9" s="490" customFormat="1" ht="18">
      <c r="B54" s="526" t="s">
        <v>95</v>
      </c>
      <c r="C54" s="527"/>
      <c r="D54" s="527"/>
      <c r="E54" s="527"/>
      <c r="F54" s="527"/>
      <c r="G54" s="527"/>
      <c r="H54" s="527"/>
      <c r="I54" s="527"/>
    </row>
    <row r="55" spans="2:9" s="490" customFormat="1" ht="12.75" customHeight="1">
      <c r="B55" s="526"/>
      <c r="C55" s="527"/>
      <c r="D55" s="527"/>
      <c r="E55" s="527"/>
      <c r="F55" s="527"/>
      <c r="G55" s="527"/>
      <c r="H55" s="527"/>
      <c r="I55" s="527"/>
    </row>
    <row r="56" spans="1:9" s="554" customFormat="1" ht="26.25" customHeight="1">
      <c r="A56" s="657" t="s">
        <v>3302</v>
      </c>
      <c r="B56" s="658"/>
      <c r="C56" s="658"/>
      <c r="D56" s="658"/>
      <c r="E56" s="658"/>
      <c r="F56" s="658"/>
      <c r="G56" s="658"/>
      <c r="H56" s="658"/>
      <c r="I56" s="658"/>
    </row>
    <row r="57" spans="1:15" s="557" customFormat="1" ht="44.25" customHeight="1">
      <c r="A57" s="659" t="s">
        <v>3303</v>
      </c>
      <c r="B57" s="660"/>
      <c r="C57" s="660"/>
      <c r="D57" s="660"/>
      <c r="E57" s="660"/>
      <c r="F57" s="660"/>
      <c r="G57" s="660"/>
      <c r="H57" s="661"/>
      <c r="I57" s="661"/>
      <c r="J57" s="555"/>
      <c r="K57" s="556"/>
      <c r="M57" s="558"/>
      <c r="O57" s="559"/>
    </row>
    <row r="58" spans="2:9" s="560" customFormat="1" ht="12.75">
      <c r="B58" s="660" t="s">
        <v>3298</v>
      </c>
      <c r="C58" s="662"/>
      <c r="D58" s="662"/>
      <c r="E58" s="662"/>
      <c r="F58" s="662"/>
      <c r="G58" s="662"/>
      <c r="H58" s="662"/>
      <c r="I58" s="662"/>
    </row>
    <row r="59" spans="1:15" s="557" customFormat="1" ht="27.6" customHeight="1">
      <c r="A59" s="663" t="s">
        <v>3304</v>
      </c>
      <c r="B59" s="660"/>
      <c r="C59" s="660"/>
      <c r="D59" s="660"/>
      <c r="E59" s="660"/>
      <c r="F59" s="660"/>
      <c r="G59" s="660"/>
      <c r="H59" s="661"/>
      <c r="I59" s="661"/>
      <c r="J59" s="555"/>
      <c r="K59" s="556"/>
      <c r="M59" s="558"/>
      <c r="O59" s="559"/>
    </row>
    <row r="60" spans="1:13" s="557" customFormat="1" ht="24.6" customHeight="1">
      <c r="A60" s="663" t="s">
        <v>3305</v>
      </c>
      <c r="B60" s="660"/>
      <c r="C60" s="660"/>
      <c r="D60" s="660"/>
      <c r="E60" s="660"/>
      <c r="F60" s="660"/>
      <c r="G60" s="660"/>
      <c r="H60" s="661"/>
      <c r="I60" s="661"/>
      <c r="J60" s="555"/>
      <c r="K60" s="556"/>
      <c r="M60" s="561"/>
    </row>
    <row r="61" spans="1:7" ht="15">
      <c r="A61" s="655"/>
      <c r="B61" s="656"/>
      <c r="C61" s="656"/>
      <c r="D61" s="656"/>
      <c r="E61" s="656"/>
      <c r="F61" s="656"/>
      <c r="G61" s="656"/>
    </row>
  </sheetData>
  <mergeCells count="12">
    <mergeCell ref="A61:G61"/>
    <mergeCell ref="A56:I56"/>
    <mergeCell ref="A57:I57"/>
    <mergeCell ref="B58:I58"/>
    <mergeCell ref="A59:I59"/>
    <mergeCell ref="A60:I60"/>
    <mergeCell ref="B31:D31"/>
    <mergeCell ref="A2:H2"/>
    <mergeCell ref="A3:H3"/>
    <mergeCell ref="C5:G5"/>
    <mergeCell ref="B28:D28"/>
    <mergeCell ref="B29:D29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 topLeftCell="A1">
      <selection activeCell="D30" sqref="D30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59.710937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00390625" style="47" customWidth="1"/>
    <col min="9" max="9" width="12.7109375" style="63" customWidth="1"/>
  </cols>
  <sheetData>
    <row r="1" spans="1:9" ht="18">
      <c r="A1" s="1" t="s">
        <v>3559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155"/>
      <c r="C2" s="155"/>
      <c r="D2" s="5"/>
      <c r="E2" s="155"/>
      <c r="F2" s="155"/>
      <c r="G2" s="154"/>
      <c r="H2" s="154"/>
      <c r="I2" s="68"/>
    </row>
    <row r="3" spans="1:9" ht="15">
      <c r="A3" s="6" t="s">
        <v>100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6" t="s">
        <v>1158</v>
      </c>
      <c r="B4" s="155"/>
      <c r="C4" s="155"/>
      <c r="D4" s="5"/>
      <c r="E4" s="155"/>
      <c r="F4" s="155"/>
      <c r="G4" s="154"/>
      <c r="H4" s="154"/>
      <c r="I4" s="68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154"/>
      <c r="B6" s="154"/>
      <c r="C6" s="154"/>
      <c r="D6" s="2"/>
      <c r="E6" s="154"/>
      <c r="F6" s="154"/>
      <c r="G6" s="154"/>
      <c r="H6" s="154"/>
      <c r="I6" s="68"/>
    </row>
    <row r="7" spans="1:9" ht="22.5">
      <c r="A7" s="157" t="s">
        <v>3</v>
      </c>
      <c r="B7" s="157" t="s">
        <v>4</v>
      </c>
      <c r="C7" s="157" t="s">
        <v>5</v>
      </c>
      <c r="D7" s="7" t="s">
        <v>6</v>
      </c>
      <c r="E7" s="157" t="s">
        <v>7</v>
      </c>
      <c r="F7" s="157" t="s">
        <v>8</v>
      </c>
      <c r="G7" s="157" t="s">
        <v>9</v>
      </c>
      <c r="H7" s="157" t="s">
        <v>10</v>
      </c>
      <c r="I7" s="157" t="s">
        <v>11</v>
      </c>
    </row>
    <row r="8" spans="1:9" ht="15">
      <c r="A8" s="157" t="s">
        <v>12</v>
      </c>
      <c r="B8" s="157" t="s">
        <v>13</v>
      </c>
      <c r="C8" s="157" t="s">
        <v>14</v>
      </c>
      <c r="D8" s="7" t="s">
        <v>15</v>
      </c>
      <c r="E8" s="157" t="s">
        <v>16</v>
      </c>
      <c r="F8" s="157" t="s">
        <v>17</v>
      </c>
      <c r="G8" s="157" t="s">
        <v>18</v>
      </c>
      <c r="H8" s="157">
        <v>8</v>
      </c>
      <c r="I8" s="157">
        <v>9</v>
      </c>
    </row>
    <row r="9" spans="1:9" ht="15">
      <c r="A9" s="64"/>
      <c r="B9" s="65"/>
      <c r="C9" s="65" t="s">
        <v>365</v>
      </c>
      <c r="D9" s="10" t="s">
        <v>366</v>
      </c>
      <c r="E9" s="65"/>
      <c r="F9" s="66"/>
      <c r="G9" s="67"/>
      <c r="H9" s="67">
        <f>H10</f>
        <v>0</v>
      </c>
      <c r="I9" s="68"/>
    </row>
    <row r="10" spans="1:9" ht="15">
      <c r="A10" s="87"/>
      <c r="B10" s="89"/>
      <c r="C10" s="15">
        <v>790</v>
      </c>
      <c r="D10" s="15" t="s">
        <v>706</v>
      </c>
      <c r="E10" s="15"/>
      <c r="F10" s="118"/>
      <c r="G10" s="82"/>
      <c r="H10" s="82">
        <f>SUM(H11:H69)</f>
        <v>0</v>
      </c>
      <c r="I10" s="119"/>
    </row>
    <row r="11" spans="1:9" ht="23.25">
      <c r="A11" s="625">
        <v>1</v>
      </c>
      <c r="B11" s="324">
        <v>790</v>
      </c>
      <c r="C11" s="21" t="s">
        <v>1159</v>
      </c>
      <c r="D11" s="21" t="s">
        <v>1160</v>
      </c>
      <c r="E11" s="21" t="s">
        <v>151</v>
      </c>
      <c r="F11" s="85">
        <f>F14</f>
        <v>1</v>
      </c>
      <c r="G11" s="86">
        <v>0</v>
      </c>
      <c r="H11" s="325">
        <f>F11*G11</f>
        <v>0</v>
      </c>
      <c r="I11" s="24" t="s">
        <v>30</v>
      </c>
    </row>
    <row r="12" spans="1:9" ht="34.5">
      <c r="A12" s="625"/>
      <c r="B12" s="324"/>
      <c r="C12" s="21"/>
      <c r="D12" s="28" t="s">
        <v>3608</v>
      </c>
      <c r="E12" s="21"/>
      <c r="F12" s="85"/>
      <c r="G12" s="86"/>
      <c r="H12" s="325"/>
      <c r="I12" s="24"/>
    </row>
    <row r="13" spans="1:9" ht="15">
      <c r="A13" s="625"/>
      <c r="B13" s="324"/>
      <c r="C13" s="21"/>
      <c r="D13" s="28" t="s">
        <v>3601</v>
      </c>
      <c r="E13" s="21"/>
      <c r="F13" s="85"/>
      <c r="G13" s="86"/>
      <c r="H13" s="325"/>
      <c r="I13" s="24"/>
    </row>
    <row r="14" spans="1:9" ht="15">
      <c r="A14" s="626"/>
      <c r="B14" s="21"/>
      <c r="C14" s="21"/>
      <c r="D14" s="28" t="s">
        <v>287</v>
      </c>
      <c r="E14" s="21"/>
      <c r="F14" s="73">
        <v>1</v>
      </c>
      <c r="G14" s="86"/>
      <c r="H14" s="86"/>
      <c r="I14" s="24"/>
    </row>
    <row r="15" spans="1:9" ht="23.25">
      <c r="A15" s="625">
        <v>2</v>
      </c>
      <c r="B15" s="324">
        <v>790</v>
      </c>
      <c r="C15" s="21" t="s">
        <v>1161</v>
      </c>
      <c r="D15" s="21" t="s">
        <v>1162</v>
      </c>
      <c r="E15" s="21" t="s">
        <v>151</v>
      </c>
      <c r="F15" s="85">
        <f>F18</f>
        <v>1</v>
      </c>
      <c r="G15" s="86">
        <v>0</v>
      </c>
      <c r="H15" s="325">
        <f>F15*G15</f>
        <v>0</v>
      </c>
      <c r="I15" s="24" t="s">
        <v>30</v>
      </c>
    </row>
    <row r="16" spans="1:9" ht="34.5">
      <c r="A16" s="625"/>
      <c r="B16" s="324"/>
      <c r="C16" s="21"/>
      <c r="D16" s="28" t="s">
        <v>3602</v>
      </c>
      <c r="E16" s="21"/>
      <c r="F16" s="85"/>
      <c r="G16" s="86"/>
      <c r="H16" s="325"/>
      <c r="I16" s="24"/>
    </row>
    <row r="17" spans="1:9" ht="15">
      <c r="A17" s="625"/>
      <c r="B17" s="324"/>
      <c r="C17" s="21"/>
      <c r="D17" s="28" t="s">
        <v>3603</v>
      </c>
      <c r="E17" s="21"/>
      <c r="F17" s="85"/>
      <c r="G17" s="86"/>
      <c r="H17" s="325"/>
      <c r="I17" s="24"/>
    </row>
    <row r="18" spans="1:9" ht="15">
      <c r="A18" s="626"/>
      <c r="B18" s="21"/>
      <c r="C18" s="21"/>
      <c r="D18" s="28" t="s">
        <v>287</v>
      </c>
      <c r="E18" s="21"/>
      <c r="F18" s="73">
        <v>1</v>
      </c>
      <c r="G18" s="86"/>
      <c r="H18" s="86"/>
      <c r="I18" s="24"/>
    </row>
    <row r="19" spans="1:9" ht="15">
      <c r="A19" s="625" t="s">
        <v>3599</v>
      </c>
      <c r="B19" s="324">
        <v>790</v>
      </c>
      <c r="C19" s="21" t="s">
        <v>3604</v>
      </c>
      <c r="D19" s="21" t="s">
        <v>3606</v>
      </c>
      <c r="E19" s="21" t="s">
        <v>151</v>
      </c>
      <c r="F19" s="85">
        <v>1</v>
      </c>
      <c r="G19" s="86">
        <v>0</v>
      </c>
      <c r="H19" s="325">
        <f>F19*G19</f>
        <v>0</v>
      </c>
      <c r="I19" s="24" t="s">
        <v>30</v>
      </c>
    </row>
    <row r="20" spans="1:9" ht="34.5">
      <c r="A20" s="626"/>
      <c r="B20" s="21"/>
      <c r="C20" s="21"/>
      <c r="D20" s="28" t="s">
        <v>3608</v>
      </c>
      <c r="E20" s="21"/>
      <c r="F20" s="73"/>
      <c r="G20" s="86"/>
      <c r="H20" s="86"/>
      <c r="I20" s="24"/>
    </row>
    <row r="21" spans="1:9" ht="15">
      <c r="A21" s="626"/>
      <c r="B21" s="21"/>
      <c r="C21" s="21"/>
      <c r="D21" s="28" t="s">
        <v>3601</v>
      </c>
      <c r="E21" s="21"/>
      <c r="F21" s="73"/>
      <c r="G21" s="86"/>
      <c r="H21" s="86"/>
      <c r="I21" s="24"/>
    </row>
    <row r="22" spans="1:9" ht="15">
      <c r="A22" s="626"/>
      <c r="B22" s="21"/>
      <c r="C22" s="21"/>
      <c r="D22" s="28" t="s">
        <v>287</v>
      </c>
      <c r="E22" s="21"/>
      <c r="F22" s="73"/>
      <c r="G22" s="86"/>
      <c r="H22" s="86"/>
      <c r="I22" s="24"/>
    </row>
    <row r="23" spans="1:9" ht="15">
      <c r="A23" s="625" t="s">
        <v>3600</v>
      </c>
      <c r="B23" s="324">
        <v>790</v>
      </c>
      <c r="C23" s="21" t="s">
        <v>3605</v>
      </c>
      <c r="D23" s="21" t="s">
        <v>3607</v>
      </c>
      <c r="E23" s="21" t="s">
        <v>151</v>
      </c>
      <c r="F23" s="85">
        <v>3</v>
      </c>
      <c r="G23" s="86">
        <v>0</v>
      </c>
      <c r="H23" s="325">
        <f>F23*G23</f>
        <v>0</v>
      </c>
      <c r="I23" s="24" t="s">
        <v>30</v>
      </c>
    </row>
    <row r="24" spans="1:9" ht="23.25">
      <c r="A24" s="626"/>
      <c r="B24" s="21"/>
      <c r="C24" s="21"/>
      <c r="D24" s="28" t="s">
        <v>3610</v>
      </c>
      <c r="E24" s="21"/>
      <c r="F24" s="73"/>
      <c r="G24" s="86"/>
      <c r="H24" s="86"/>
      <c r="I24" s="24"/>
    </row>
    <row r="25" spans="1:9" ht="15">
      <c r="A25" s="626"/>
      <c r="B25" s="21"/>
      <c r="C25" s="21"/>
      <c r="D25" s="28" t="s">
        <v>3609</v>
      </c>
      <c r="E25" s="21"/>
      <c r="F25" s="73"/>
      <c r="G25" s="86"/>
      <c r="H25" s="86"/>
      <c r="I25" s="24"/>
    </row>
    <row r="26" spans="1:9" ht="15">
      <c r="A26" s="626"/>
      <c r="B26" s="21"/>
      <c r="C26" s="21"/>
      <c r="D26" s="28" t="s">
        <v>287</v>
      </c>
      <c r="E26" s="21"/>
      <c r="F26" s="73"/>
      <c r="G26" s="86"/>
      <c r="H26" s="86"/>
      <c r="I26" s="24"/>
    </row>
    <row r="27" spans="1:9" ht="15">
      <c r="A27" s="323">
        <v>3</v>
      </c>
      <c r="B27" s="324">
        <v>790</v>
      </c>
      <c r="C27" s="21" t="s">
        <v>1163</v>
      </c>
      <c r="D27" s="21" t="s">
        <v>1164</v>
      </c>
      <c r="E27" s="21" t="s">
        <v>151</v>
      </c>
      <c r="F27" s="85">
        <f>SUM(F28:F33)</f>
        <v>51</v>
      </c>
      <c r="G27" s="86">
        <v>0</v>
      </c>
      <c r="H27" s="325">
        <f>F27*G27</f>
        <v>0</v>
      </c>
      <c r="I27" s="24" t="s">
        <v>30</v>
      </c>
    </row>
    <row r="28" spans="1:9" ht="15">
      <c r="A28" s="323"/>
      <c r="B28" s="324"/>
      <c r="C28" s="21"/>
      <c r="D28" s="28" t="s">
        <v>560</v>
      </c>
      <c r="E28" s="21"/>
      <c r="F28" s="73">
        <v>4</v>
      </c>
      <c r="G28" s="86"/>
      <c r="H28" s="325"/>
      <c r="I28" s="24"/>
    </row>
    <row r="29" spans="1:9" ht="15">
      <c r="A29" s="84"/>
      <c r="B29" s="21"/>
      <c r="C29" s="21"/>
      <c r="D29" s="28" t="s">
        <v>287</v>
      </c>
      <c r="E29" s="21"/>
      <c r="F29" s="73">
        <v>9</v>
      </c>
      <c r="G29" s="86"/>
      <c r="H29" s="86"/>
      <c r="I29" s="24"/>
    </row>
    <row r="30" spans="1:9" ht="15">
      <c r="A30" s="84"/>
      <c r="B30" s="21"/>
      <c r="C30" s="21"/>
      <c r="D30" s="28" t="s">
        <v>288</v>
      </c>
      <c r="E30" s="21"/>
      <c r="F30" s="73">
        <v>12</v>
      </c>
      <c r="G30" s="86"/>
      <c r="H30" s="86"/>
      <c r="I30" s="24"/>
    </row>
    <row r="31" spans="1:9" ht="15">
      <c r="A31" s="84"/>
      <c r="B31" s="21"/>
      <c r="C31" s="21"/>
      <c r="D31" s="28" t="s">
        <v>289</v>
      </c>
      <c r="E31" s="21"/>
      <c r="F31" s="73">
        <v>12</v>
      </c>
      <c r="G31" s="86"/>
      <c r="H31" s="86"/>
      <c r="I31" s="24"/>
    </row>
    <row r="32" spans="1:9" ht="15">
      <c r="A32" s="323"/>
      <c r="B32" s="324"/>
      <c r="C32" s="21"/>
      <c r="D32" s="28" t="s">
        <v>415</v>
      </c>
      <c r="E32" s="21"/>
      <c r="F32" s="73">
        <v>12</v>
      </c>
      <c r="G32" s="86"/>
      <c r="H32" s="325"/>
      <c r="I32" s="24"/>
    </row>
    <row r="33" spans="1:9" ht="15">
      <c r="A33" s="84"/>
      <c r="B33" s="21"/>
      <c r="C33" s="21"/>
      <c r="D33" s="28" t="s">
        <v>416</v>
      </c>
      <c r="E33" s="21"/>
      <c r="F33" s="73">
        <v>2</v>
      </c>
      <c r="G33" s="86"/>
      <c r="H33" s="86"/>
      <c r="I33" s="24"/>
    </row>
    <row r="34" spans="1:9" ht="15">
      <c r="A34" s="323">
        <v>4</v>
      </c>
      <c r="B34" s="324">
        <v>790</v>
      </c>
      <c r="C34" s="21" t="s">
        <v>1165</v>
      </c>
      <c r="D34" s="21" t="s">
        <v>1166</v>
      </c>
      <c r="E34" s="21" t="s">
        <v>151</v>
      </c>
      <c r="F34" s="85">
        <f>SUM(F35:F36)</f>
        <v>2</v>
      </c>
      <c r="G34" s="86">
        <v>0</v>
      </c>
      <c r="H34" s="325">
        <f>F34*G34</f>
        <v>0</v>
      </c>
      <c r="I34" s="24" t="s">
        <v>30</v>
      </c>
    </row>
    <row r="35" spans="1:9" ht="15">
      <c r="A35" s="323"/>
      <c r="B35" s="324"/>
      <c r="C35" s="21"/>
      <c r="D35" s="28" t="s">
        <v>560</v>
      </c>
      <c r="E35" s="21"/>
      <c r="F35" s="73">
        <v>1</v>
      </c>
      <c r="G35" s="86"/>
      <c r="H35" s="325"/>
      <c r="I35" s="24"/>
    </row>
    <row r="36" spans="1:9" ht="15">
      <c r="A36" s="84"/>
      <c r="B36" s="21"/>
      <c r="C36" s="21"/>
      <c r="D36" s="28" t="s">
        <v>287</v>
      </c>
      <c r="E36" s="21"/>
      <c r="F36" s="73">
        <v>1</v>
      </c>
      <c r="G36" s="86"/>
      <c r="H36" s="86"/>
      <c r="I36" s="24"/>
    </row>
    <row r="37" spans="1:9" ht="15">
      <c r="A37" s="323">
        <v>5</v>
      </c>
      <c r="B37" s="324">
        <v>790</v>
      </c>
      <c r="C37" s="21" t="s">
        <v>1167</v>
      </c>
      <c r="D37" s="21" t="s">
        <v>1168</v>
      </c>
      <c r="E37" s="21" t="s">
        <v>151</v>
      </c>
      <c r="F37" s="85">
        <f>SUM(F38:F42)</f>
        <v>14</v>
      </c>
      <c r="G37" s="86">
        <v>0</v>
      </c>
      <c r="H37" s="325">
        <f>F37*G37</f>
        <v>0</v>
      </c>
      <c r="I37" s="24" t="s">
        <v>30</v>
      </c>
    </row>
    <row r="38" spans="1:9" ht="15">
      <c r="A38" s="323"/>
      <c r="B38" s="324"/>
      <c r="C38" s="21"/>
      <c r="D38" s="28" t="s">
        <v>560</v>
      </c>
      <c r="E38" s="21"/>
      <c r="F38" s="73">
        <v>2</v>
      </c>
      <c r="G38" s="86"/>
      <c r="H38" s="325"/>
      <c r="I38" s="24"/>
    </row>
    <row r="39" spans="1:9" ht="15">
      <c r="A39" s="84"/>
      <c r="B39" s="21"/>
      <c r="C39" s="21"/>
      <c r="D39" s="28" t="s">
        <v>287</v>
      </c>
      <c r="E39" s="21"/>
      <c r="F39" s="73">
        <v>3</v>
      </c>
      <c r="G39" s="86"/>
      <c r="H39" s="86"/>
      <c r="I39" s="24"/>
    </row>
    <row r="40" spans="1:9" ht="15">
      <c r="A40" s="84"/>
      <c r="B40" s="21"/>
      <c r="C40" s="21"/>
      <c r="D40" s="28" t="s">
        <v>288</v>
      </c>
      <c r="E40" s="21"/>
      <c r="F40" s="73">
        <v>3</v>
      </c>
      <c r="G40" s="86"/>
      <c r="H40" s="86"/>
      <c r="I40" s="24"/>
    </row>
    <row r="41" spans="1:9" ht="15">
      <c r="A41" s="84"/>
      <c r="B41" s="21"/>
      <c r="C41" s="21"/>
      <c r="D41" s="28" t="s">
        <v>289</v>
      </c>
      <c r="E41" s="21"/>
      <c r="F41" s="73">
        <v>3</v>
      </c>
      <c r="G41" s="86"/>
      <c r="H41" s="86"/>
      <c r="I41" s="24"/>
    </row>
    <row r="42" spans="1:9" ht="15">
      <c r="A42" s="323"/>
      <c r="B42" s="324"/>
      <c r="C42" s="21"/>
      <c r="D42" s="28" t="s">
        <v>415</v>
      </c>
      <c r="E42" s="21"/>
      <c r="F42" s="73">
        <v>3</v>
      </c>
      <c r="G42" s="86"/>
      <c r="H42" s="325"/>
      <c r="I42" s="24"/>
    </row>
    <row r="43" spans="1:9" ht="15">
      <c r="A43" s="323">
        <v>6</v>
      </c>
      <c r="B43" s="324">
        <v>790</v>
      </c>
      <c r="C43" s="21" t="s">
        <v>1169</v>
      </c>
      <c r="D43" s="21" t="s">
        <v>1170</v>
      </c>
      <c r="E43" s="21" t="s">
        <v>151</v>
      </c>
      <c r="F43" s="85">
        <f>SUM(F44:F46)</f>
        <v>4</v>
      </c>
      <c r="G43" s="86">
        <v>0</v>
      </c>
      <c r="H43" s="325">
        <f>F43*G43</f>
        <v>0</v>
      </c>
      <c r="I43" s="24" t="s">
        <v>30</v>
      </c>
    </row>
    <row r="44" spans="1:9" ht="15">
      <c r="A44" s="323"/>
      <c r="B44" s="324"/>
      <c r="C44" s="21"/>
      <c r="D44" s="28" t="s">
        <v>560</v>
      </c>
      <c r="E44" s="21"/>
      <c r="F44" s="73">
        <v>2</v>
      </c>
      <c r="G44" s="86"/>
      <c r="H44" s="325"/>
      <c r="I44" s="24"/>
    </row>
    <row r="45" spans="1:9" ht="15">
      <c r="A45" s="84"/>
      <c r="B45" s="21"/>
      <c r="C45" s="21"/>
      <c r="D45" s="28" t="s">
        <v>287</v>
      </c>
      <c r="E45" s="21"/>
      <c r="F45" s="73">
        <v>1</v>
      </c>
      <c r="G45" s="86"/>
      <c r="H45" s="86"/>
      <c r="I45" s="24"/>
    </row>
    <row r="46" spans="1:9" ht="15">
      <c r="A46" s="323"/>
      <c r="B46" s="324"/>
      <c r="C46" s="21"/>
      <c r="D46" s="28" t="s">
        <v>415</v>
      </c>
      <c r="E46" s="21"/>
      <c r="F46" s="73">
        <v>1</v>
      </c>
      <c r="G46" s="86"/>
      <c r="H46" s="325"/>
      <c r="I46" s="24"/>
    </row>
    <row r="47" spans="1:9" ht="15">
      <c r="A47" s="323">
        <v>7</v>
      </c>
      <c r="B47" s="324">
        <v>790</v>
      </c>
      <c r="C47" s="21" t="s">
        <v>1171</v>
      </c>
      <c r="D47" s="21" t="s">
        <v>1172</v>
      </c>
      <c r="E47" s="21" t="s">
        <v>151</v>
      </c>
      <c r="F47" s="85">
        <f>F48</f>
        <v>1</v>
      </c>
      <c r="G47" s="86">
        <v>0</v>
      </c>
      <c r="H47" s="325">
        <f>F47*G47</f>
        <v>0</v>
      </c>
      <c r="I47" s="24" t="s">
        <v>30</v>
      </c>
    </row>
    <row r="48" spans="1:9" ht="15">
      <c r="A48" s="84"/>
      <c r="B48" s="21"/>
      <c r="C48" s="21"/>
      <c r="D48" s="28" t="s">
        <v>415</v>
      </c>
      <c r="E48" s="21"/>
      <c r="F48" s="73">
        <v>1</v>
      </c>
      <c r="G48" s="86"/>
      <c r="H48" s="86"/>
      <c r="I48" s="24"/>
    </row>
    <row r="49" spans="1:9" ht="15">
      <c r="A49" s="323">
        <v>8</v>
      </c>
      <c r="B49" s="324">
        <v>790</v>
      </c>
      <c r="C49" s="21" t="s">
        <v>1173</v>
      </c>
      <c r="D49" s="21" t="s">
        <v>1174</v>
      </c>
      <c r="E49" s="21" t="s">
        <v>29</v>
      </c>
      <c r="F49" s="85">
        <f>SUM(F50:F54)</f>
        <v>380.5</v>
      </c>
      <c r="G49" s="86">
        <v>0</v>
      </c>
      <c r="H49" s="325">
        <f>F49*G49</f>
        <v>0</v>
      </c>
      <c r="I49" s="24" t="s">
        <v>30</v>
      </c>
    </row>
    <row r="50" spans="1:9" ht="15">
      <c r="A50" s="84"/>
      <c r="B50" s="21"/>
      <c r="C50" s="21"/>
      <c r="D50" s="28" t="s">
        <v>560</v>
      </c>
      <c r="E50" s="21"/>
      <c r="F50" s="73">
        <v>6</v>
      </c>
      <c r="G50" s="86"/>
      <c r="H50" s="86"/>
      <c r="I50" s="24"/>
    </row>
    <row r="51" spans="1:9" ht="15">
      <c r="A51" s="84"/>
      <c r="B51" s="21"/>
      <c r="C51" s="21"/>
      <c r="D51" s="28" t="s">
        <v>287</v>
      </c>
      <c r="E51" s="21"/>
      <c r="F51" s="73">
        <v>73.5</v>
      </c>
      <c r="G51" s="86"/>
      <c r="H51" s="86"/>
      <c r="I51" s="24"/>
    </row>
    <row r="52" spans="1:9" ht="15">
      <c r="A52" s="84"/>
      <c r="B52" s="21"/>
      <c r="C52" s="21"/>
      <c r="D52" s="28" t="s">
        <v>288</v>
      </c>
      <c r="E52" s="21"/>
      <c r="F52" s="73">
        <v>106</v>
      </c>
      <c r="G52" s="86"/>
      <c r="H52" s="86"/>
      <c r="I52" s="24"/>
    </row>
    <row r="53" spans="1:9" ht="15">
      <c r="A53" s="84"/>
      <c r="B53" s="21"/>
      <c r="C53" s="21"/>
      <c r="D53" s="28" t="s">
        <v>289</v>
      </c>
      <c r="E53" s="21"/>
      <c r="F53" s="73">
        <v>110</v>
      </c>
      <c r="G53" s="86"/>
      <c r="H53" s="86"/>
      <c r="I53" s="326"/>
    </row>
    <row r="54" spans="1:9" ht="15">
      <c r="A54" s="133"/>
      <c r="B54" s="28"/>
      <c r="C54" s="28"/>
      <c r="D54" s="28" t="s">
        <v>415</v>
      </c>
      <c r="E54" s="28"/>
      <c r="F54" s="73">
        <v>85</v>
      </c>
      <c r="G54" s="135"/>
      <c r="H54" s="135"/>
      <c r="I54" s="230"/>
    </row>
    <row r="55" spans="1:9" ht="15">
      <c r="A55" s="323">
        <v>9</v>
      </c>
      <c r="B55" s="324">
        <v>790</v>
      </c>
      <c r="C55" s="21" t="s">
        <v>1175</v>
      </c>
      <c r="D55" s="21" t="s">
        <v>1176</v>
      </c>
      <c r="E55" s="21" t="s">
        <v>151</v>
      </c>
      <c r="F55" s="85">
        <f>SUM(F56:F60)</f>
        <v>256</v>
      </c>
      <c r="G55" s="86">
        <v>0</v>
      </c>
      <c r="H55" s="325">
        <f>F55*G55</f>
        <v>0</v>
      </c>
      <c r="I55" s="24" t="s">
        <v>30</v>
      </c>
    </row>
    <row r="56" spans="1:9" ht="15">
      <c r="A56" s="84"/>
      <c r="B56" s="21"/>
      <c r="C56" s="21"/>
      <c r="D56" s="28" t="s">
        <v>560</v>
      </c>
      <c r="E56" s="21"/>
      <c r="F56" s="73">
        <v>7</v>
      </c>
      <c r="G56" s="86"/>
      <c r="H56" s="86"/>
      <c r="I56" s="24"/>
    </row>
    <row r="57" spans="1:9" ht="15">
      <c r="A57" s="84"/>
      <c r="B57" s="21"/>
      <c r="C57" s="21"/>
      <c r="D57" s="28" t="s">
        <v>287</v>
      </c>
      <c r="E57" s="21"/>
      <c r="F57" s="73">
        <v>44</v>
      </c>
      <c r="G57" s="86"/>
      <c r="H57" s="86"/>
      <c r="I57" s="24"/>
    </row>
    <row r="58" spans="1:9" ht="14.25" customHeight="1">
      <c r="A58" s="84"/>
      <c r="B58" s="21"/>
      <c r="C58" s="21"/>
      <c r="D58" s="28" t="s">
        <v>288</v>
      </c>
      <c r="E58" s="21"/>
      <c r="F58" s="73">
        <v>75</v>
      </c>
      <c r="G58" s="86"/>
      <c r="H58" s="86"/>
      <c r="I58" s="24"/>
    </row>
    <row r="59" spans="1:9" ht="12.6" customHeight="1">
      <c r="A59" s="84"/>
      <c r="B59" s="21"/>
      <c r="C59" s="21"/>
      <c r="D59" s="28" t="s">
        <v>289</v>
      </c>
      <c r="E59" s="21"/>
      <c r="F59" s="73">
        <v>75</v>
      </c>
      <c r="G59" s="86"/>
      <c r="H59" s="86"/>
      <c r="I59" s="326"/>
    </row>
    <row r="60" spans="1:9" ht="15">
      <c r="A60" s="133"/>
      <c r="B60" s="28"/>
      <c r="C60" s="28"/>
      <c r="D60" s="28" t="s">
        <v>415</v>
      </c>
      <c r="E60" s="28"/>
      <c r="F60" s="73">
        <v>55</v>
      </c>
      <c r="G60" s="135"/>
      <c r="H60" s="135"/>
      <c r="I60" s="230"/>
    </row>
    <row r="61" spans="1:9" ht="15">
      <c r="A61" s="323">
        <v>10</v>
      </c>
      <c r="B61" s="324">
        <v>790</v>
      </c>
      <c r="C61" s="21" t="s">
        <v>1177</v>
      </c>
      <c r="D61" s="21" t="s">
        <v>1178</v>
      </c>
      <c r="E61" s="21" t="s">
        <v>35</v>
      </c>
      <c r="F61" s="85">
        <f>SUM(F62:F66)</f>
        <v>449.5</v>
      </c>
      <c r="G61" s="86">
        <v>0</v>
      </c>
      <c r="H61" s="325">
        <f>F61*G61</f>
        <v>0</v>
      </c>
      <c r="I61" s="24" t="s">
        <v>30</v>
      </c>
    </row>
    <row r="62" spans="1:9" ht="15">
      <c r="A62" s="84"/>
      <c r="B62" s="21"/>
      <c r="C62" s="21"/>
      <c r="D62" s="28" t="s">
        <v>560</v>
      </c>
      <c r="E62" s="21"/>
      <c r="F62" s="73">
        <v>6.5</v>
      </c>
      <c r="G62" s="86"/>
      <c r="H62" s="86"/>
      <c r="I62" s="24"/>
    </row>
    <row r="63" spans="1:9" ht="15">
      <c r="A63" s="84"/>
      <c r="B63" s="21"/>
      <c r="C63" s="21"/>
      <c r="D63" s="28" t="s">
        <v>287</v>
      </c>
      <c r="E63" s="21"/>
      <c r="F63" s="73">
        <v>90</v>
      </c>
      <c r="G63" s="86"/>
      <c r="H63" s="86"/>
      <c r="I63" s="24"/>
    </row>
    <row r="64" spans="1:9" ht="15">
      <c r="A64" s="84"/>
      <c r="B64" s="21"/>
      <c r="C64" s="21"/>
      <c r="D64" s="28" t="s">
        <v>288</v>
      </c>
      <c r="E64" s="21"/>
      <c r="F64" s="73">
        <v>126</v>
      </c>
      <c r="G64" s="86"/>
      <c r="H64" s="86"/>
      <c r="I64" s="24"/>
    </row>
    <row r="65" spans="1:9" ht="15">
      <c r="A65" s="84"/>
      <c r="B65" s="21"/>
      <c r="C65" s="21"/>
      <c r="D65" s="28" t="s">
        <v>289</v>
      </c>
      <c r="E65" s="21"/>
      <c r="F65" s="73">
        <v>126</v>
      </c>
      <c r="G65" s="86"/>
      <c r="H65" s="86"/>
      <c r="I65" s="326"/>
    </row>
    <row r="66" spans="1:9" ht="15">
      <c r="A66" s="133"/>
      <c r="B66" s="28"/>
      <c r="C66" s="28"/>
      <c r="D66" s="28" t="s">
        <v>415</v>
      </c>
      <c r="E66" s="28"/>
      <c r="F66" s="73">
        <v>101</v>
      </c>
      <c r="G66" s="135"/>
      <c r="H66" s="135"/>
      <c r="I66" s="230"/>
    </row>
    <row r="67" spans="1:9" s="150" customFormat="1" ht="15">
      <c r="A67" s="323">
        <v>11</v>
      </c>
      <c r="B67" s="324">
        <v>790</v>
      </c>
      <c r="C67" s="21" t="s">
        <v>724</v>
      </c>
      <c r="D67" s="21" t="s">
        <v>3385</v>
      </c>
      <c r="E67" s="21" t="s">
        <v>93</v>
      </c>
      <c r="F67" s="85">
        <v>1</v>
      </c>
      <c r="G67" s="86">
        <v>0</v>
      </c>
      <c r="H67" s="325">
        <f>F67*G67</f>
        <v>0</v>
      </c>
      <c r="I67" s="24" t="s">
        <v>30</v>
      </c>
    </row>
    <row r="68" spans="1:9" ht="15">
      <c r="A68" s="84">
        <v>12</v>
      </c>
      <c r="B68" s="21">
        <v>790</v>
      </c>
      <c r="C68" s="21">
        <v>999790</v>
      </c>
      <c r="D68" s="21" t="s">
        <v>1179</v>
      </c>
      <c r="E68" s="21" t="s">
        <v>93</v>
      </c>
      <c r="F68" s="85">
        <f>F69</f>
        <v>1</v>
      </c>
      <c r="G68" s="86">
        <v>0</v>
      </c>
      <c r="H68" s="86">
        <f>F68*G68</f>
        <v>0</v>
      </c>
      <c r="I68" s="326" t="s">
        <v>30</v>
      </c>
    </row>
    <row r="69" spans="1:9" ht="15">
      <c r="A69" s="84"/>
      <c r="B69" s="21"/>
      <c r="C69" s="21"/>
      <c r="D69" s="28" t="s">
        <v>679</v>
      </c>
      <c r="E69" s="21"/>
      <c r="F69" s="73">
        <v>1</v>
      </c>
      <c r="G69" s="86"/>
      <c r="H69" s="86"/>
      <c r="I69" s="24"/>
    </row>
    <row r="70" spans="1:9" ht="15">
      <c r="A70" s="158"/>
      <c r="B70" s="159"/>
      <c r="C70" s="159"/>
      <c r="D70" s="40" t="s">
        <v>3281</v>
      </c>
      <c r="E70" s="159"/>
      <c r="F70" s="160"/>
      <c r="G70" s="161"/>
      <c r="H70" s="161">
        <f>H9</f>
        <v>0</v>
      </c>
      <c r="I70" s="68"/>
    </row>
    <row r="72" spans="1:9" ht="15">
      <c r="A72" s="57" t="s">
        <v>95</v>
      </c>
      <c r="B72" s="58"/>
      <c r="C72" s="57"/>
      <c r="D72" s="59"/>
      <c r="E72" s="57"/>
      <c r="F72" s="57"/>
      <c r="G72" s="57"/>
      <c r="H72" s="57"/>
      <c r="I72" s="60"/>
    </row>
    <row r="73" spans="1:9" ht="24" customHeight="1">
      <c r="A73" s="683" t="s">
        <v>96</v>
      </c>
      <c r="B73" s="682"/>
      <c r="C73" s="682"/>
      <c r="D73" s="682"/>
      <c r="E73" s="682"/>
      <c r="F73" s="682"/>
      <c r="G73" s="682"/>
      <c r="H73" s="57"/>
      <c r="I73" s="56"/>
    </row>
    <row r="74" spans="1:9" ht="90" customHeight="1">
      <c r="A74" s="683" t="s">
        <v>97</v>
      </c>
      <c r="B74" s="684"/>
      <c r="C74" s="684"/>
      <c r="D74" s="684"/>
      <c r="E74" s="684"/>
      <c r="F74" s="684"/>
      <c r="G74" s="684"/>
      <c r="H74" s="57"/>
      <c r="I74" s="57"/>
    </row>
    <row r="75" spans="1:9" ht="15">
      <c r="A75" s="685" t="s">
        <v>98</v>
      </c>
      <c r="B75" s="667"/>
      <c r="C75" s="667"/>
      <c r="D75" s="667"/>
      <c r="E75" s="667"/>
      <c r="F75" s="667"/>
      <c r="G75" s="667"/>
      <c r="H75" s="61"/>
      <c r="I75" s="62"/>
    </row>
    <row r="76" spans="1:9" ht="15">
      <c r="A76" s="685" t="s">
        <v>99</v>
      </c>
      <c r="B76" s="667"/>
      <c r="C76" s="667"/>
      <c r="D76" s="667"/>
      <c r="E76" s="667"/>
      <c r="F76" s="667"/>
      <c r="G76" s="667"/>
      <c r="H76" s="61"/>
      <c r="I76" s="62"/>
    </row>
  </sheetData>
  <mergeCells count="4">
    <mergeCell ref="A73:G73"/>
    <mergeCell ref="A74:G74"/>
    <mergeCell ref="A75:G75"/>
    <mergeCell ref="A76:G76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 topLeftCell="A1">
      <selection activeCell="L30" sqref="L30"/>
    </sheetView>
  </sheetViews>
  <sheetFormatPr defaultColWidth="9.140625" defaultRowHeight="15"/>
  <cols>
    <col min="1" max="2" width="4.7109375" style="0" customWidth="1"/>
    <col min="3" max="3" width="14.00390625" style="0" customWidth="1"/>
    <col min="4" max="4" width="59.7109375" style="0" customWidth="1"/>
    <col min="5" max="5" width="6.7109375" style="0" customWidth="1"/>
    <col min="6" max="6" width="8.421875" style="0" customWidth="1"/>
    <col min="7" max="7" width="11.57421875" style="0" customWidth="1"/>
    <col min="8" max="8" width="14.57421875" style="0" customWidth="1"/>
    <col min="9" max="9" width="9.7109375" style="0" customWidth="1"/>
  </cols>
  <sheetData>
    <row r="1" spans="1:9" ht="18">
      <c r="A1" s="1" t="s">
        <v>3559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6" t="s">
        <v>1180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6"/>
      <c r="C3" s="163"/>
      <c r="D3" s="5"/>
      <c r="E3" s="5"/>
      <c r="F3" s="5"/>
      <c r="G3" s="2"/>
      <c r="H3" s="3"/>
      <c r="I3" s="149"/>
    </row>
    <row r="4" spans="1:9" ht="15">
      <c r="A4" s="6" t="s">
        <v>1181</v>
      </c>
      <c r="B4" s="6"/>
      <c r="C4" s="163"/>
      <c r="D4" s="5"/>
      <c r="E4" s="5"/>
      <c r="F4" s="5"/>
      <c r="G4" s="2"/>
      <c r="H4" s="3"/>
      <c r="I4" s="149"/>
    </row>
    <row r="5" spans="1:9" ht="15">
      <c r="A5" s="5" t="s">
        <v>102</v>
      </c>
      <c r="B5" s="6"/>
      <c r="C5" s="163"/>
      <c r="D5" s="5"/>
      <c r="E5" s="5"/>
      <c r="F5" s="5"/>
      <c r="G5" s="2"/>
      <c r="H5" s="3"/>
      <c r="I5" s="149"/>
    </row>
    <row r="6" spans="1:9" ht="15">
      <c r="A6" s="164"/>
      <c r="B6" s="164"/>
      <c r="C6" s="164"/>
      <c r="D6" s="164"/>
      <c r="E6" s="164"/>
      <c r="F6" s="164"/>
      <c r="G6" s="164"/>
      <c r="H6" s="164"/>
      <c r="I6" s="164"/>
    </row>
    <row r="7" spans="1:9" ht="22.5">
      <c r="A7" s="165" t="s">
        <v>1182</v>
      </c>
      <c r="B7" s="165" t="s">
        <v>4</v>
      </c>
      <c r="C7" s="165" t="s">
        <v>5</v>
      </c>
      <c r="D7" s="165" t="s">
        <v>6</v>
      </c>
      <c r="E7" s="165" t="s">
        <v>7</v>
      </c>
      <c r="F7" s="165" t="s">
        <v>8</v>
      </c>
      <c r="G7" s="165" t="s">
        <v>9</v>
      </c>
      <c r="H7" s="165" t="s">
        <v>10</v>
      </c>
      <c r="I7" s="165" t="s">
        <v>11</v>
      </c>
    </row>
    <row r="8" spans="1:9" ht="15">
      <c r="A8" s="166">
        <v>1</v>
      </c>
      <c r="B8" s="166">
        <v>2</v>
      </c>
      <c r="C8" s="166">
        <v>3</v>
      </c>
      <c r="D8" s="167">
        <v>4</v>
      </c>
      <c r="E8" s="166">
        <v>5</v>
      </c>
      <c r="F8" s="166">
        <v>6</v>
      </c>
      <c r="G8" s="166">
        <v>7</v>
      </c>
      <c r="H8" s="166">
        <v>8</v>
      </c>
      <c r="I8" s="166">
        <v>9</v>
      </c>
    </row>
    <row r="9" spans="1:9" ht="15">
      <c r="A9" s="168"/>
      <c r="B9" s="168"/>
      <c r="C9" s="169" t="s">
        <v>365</v>
      </c>
      <c r="D9" s="169" t="s">
        <v>366</v>
      </c>
      <c r="E9" s="168"/>
      <c r="F9" s="168"/>
      <c r="G9" s="168"/>
      <c r="H9" s="170">
        <f>H10+H45</f>
        <v>0</v>
      </c>
      <c r="I9" s="168"/>
    </row>
    <row r="10" spans="1:9" ht="15">
      <c r="A10" s="171"/>
      <c r="B10" s="172"/>
      <c r="C10" s="173">
        <v>741</v>
      </c>
      <c r="D10" s="174" t="s">
        <v>1183</v>
      </c>
      <c r="E10" s="171"/>
      <c r="F10" s="171"/>
      <c r="G10" s="171"/>
      <c r="H10" s="175">
        <f>SUM(H11:H44)</f>
        <v>0</v>
      </c>
      <c r="I10" s="171"/>
    </row>
    <row r="11" spans="1:9" ht="15">
      <c r="A11" s="441">
        <v>1</v>
      </c>
      <c r="B11" s="442">
        <v>741</v>
      </c>
      <c r="C11" s="443" t="s">
        <v>1184</v>
      </c>
      <c r="D11" s="444" t="s">
        <v>1185</v>
      </c>
      <c r="E11" s="441" t="s">
        <v>731</v>
      </c>
      <c r="F11" s="445">
        <v>1</v>
      </c>
      <c r="G11" s="446">
        <v>0</v>
      </c>
      <c r="H11" s="446">
        <f aca="true" t="shared" si="0" ref="H11">F11*G11</f>
        <v>0</v>
      </c>
      <c r="I11" s="447" t="s">
        <v>30</v>
      </c>
    </row>
    <row r="12" spans="1:9" ht="23.25">
      <c r="A12" s="347"/>
      <c r="B12" s="348"/>
      <c r="C12" s="305"/>
      <c r="D12" s="448" t="s">
        <v>1186</v>
      </c>
      <c r="E12" s="347"/>
      <c r="F12" s="355"/>
      <c r="G12" s="352"/>
      <c r="H12" s="352"/>
      <c r="I12" s="356"/>
    </row>
    <row r="13" spans="1:9" ht="15">
      <c r="A13" s="449">
        <v>2</v>
      </c>
      <c r="B13" s="442">
        <v>741</v>
      </c>
      <c r="C13" s="443" t="s">
        <v>1187</v>
      </c>
      <c r="D13" s="444" t="s">
        <v>1188</v>
      </c>
      <c r="E13" s="441" t="s">
        <v>731</v>
      </c>
      <c r="F13" s="445">
        <v>1</v>
      </c>
      <c r="G13" s="446">
        <v>0</v>
      </c>
      <c r="H13" s="446">
        <f aca="true" t="shared" si="1" ref="H13">F13*G13</f>
        <v>0</v>
      </c>
      <c r="I13" s="447" t="s">
        <v>30</v>
      </c>
    </row>
    <row r="14" spans="1:9" ht="15">
      <c r="A14" s="357"/>
      <c r="B14" s="348"/>
      <c r="C14" s="305"/>
      <c r="D14" s="354" t="s">
        <v>1189</v>
      </c>
      <c r="E14" s="347"/>
      <c r="F14" s="355"/>
      <c r="G14" s="352"/>
      <c r="H14" s="352"/>
      <c r="I14" s="347"/>
    </row>
    <row r="15" spans="1:9" ht="15">
      <c r="A15" s="357">
        <v>3</v>
      </c>
      <c r="B15" s="348">
        <v>741</v>
      </c>
      <c r="C15" s="305" t="s">
        <v>1190</v>
      </c>
      <c r="D15" s="350" t="s">
        <v>1191</v>
      </c>
      <c r="E15" s="347" t="s">
        <v>151</v>
      </c>
      <c r="F15" s="351">
        <v>182</v>
      </c>
      <c r="G15" s="352">
        <v>0</v>
      </c>
      <c r="H15" s="352">
        <f>F15*G15</f>
        <v>0</v>
      </c>
      <c r="I15" s="353" t="s">
        <v>30</v>
      </c>
    </row>
    <row r="16" spans="1:9" ht="15">
      <c r="A16" s="357"/>
      <c r="B16" s="348"/>
      <c r="C16" s="305"/>
      <c r="D16" s="354" t="s">
        <v>1192</v>
      </c>
      <c r="E16" s="347"/>
      <c r="F16" s="355"/>
      <c r="G16" s="352"/>
      <c r="H16" s="352"/>
      <c r="I16" s="347"/>
    </row>
    <row r="17" spans="1:9" ht="15">
      <c r="A17" s="357">
        <v>4</v>
      </c>
      <c r="B17" s="348">
        <v>741</v>
      </c>
      <c r="C17" s="305" t="s">
        <v>1193</v>
      </c>
      <c r="D17" s="350" t="s">
        <v>1194</v>
      </c>
      <c r="E17" s="347" t="s">
        <v>151</v>
      </c>
      <c r="F17" s="351">
        <v>20</v>
      </c>
      <c r="G17" s="352">
        <v>0</v>
      </c>
      <c r="H17" s="352">
        <f aca="true" t="shared" si="2" ref="H17">F17*G17</f>
        <v>0</v>
      </c>
      <c r="I17" s="353" t="s">
        <v>30</v>
      </c>
    </row>
    <row r="18" spans="1:9" ht="15">
      <c r="A18" s="357"/>
      <c r="B18" s="348"/>
      <c r="C18" s="305"/>
      <c r="D18" s="314" t="s">
        <v>1195</v>
      </c>
      <c r="E18" s="347"/>
      <c r="F18" s="355"/>
      <c r="G18" s="352"/>
      <c r="H18" s="352"/>
      <c r="I18" s="347"/>
    </row>
    <row r="19" spans="1:9" ht="15">
      <c r="A19" s="357">
        <v>5</v>
      </c>
      <c r="B19" s="348">
        <v>741</v>
      </c>
      <c r="C19" s="305" t="s">
        <v>1196</v>
      </c>
      <c r="D19" s="350" t="s">
        <v>1197</v>
      </c>
      <c r="E19" s="347" t="s">
        <v>151</v>
      </c>
      <c r="F19" s="351">
        <v>15</v>
      </c>
      <c r="G19" s="352">
        <v>0</v>
      </c>
      <c r="H19" s="352">
        <f aca="true" t="shared" si="3" ref="H19">F19*G19</f>
        <v>0</v>
      </c>
      <c r="I19" s="353" t="s">
        <v>30</v>
      </c>
    </row>
    <row r="20" spans="1:9" ht="15">
      <c r="A20" s="347"/>
      <c r="B20" s="347"/>
      <c r="C20" s="305"/>
      <c r="D20" s="314" t="s">
        <v>1195</v>
      </c>
      <c r="E20" s="347"/>
      <c r="F20" s="355"/>
      <c r="G20" s="352"/>
      <c r="H20" s="352"/>
      <c r="I20" s="347"/>
    </row>
    <row r="21" spans="1:9" ht="15">
      <c r="A21" s="347">
        <v>6</v>
      </c>
      <c r="B21" s="348">
        <v>741</v>
      </c>
      <c r="C21" s="305" t="s">
        <v>1198</v>
      </c>
      <c r="D21" s="350" t="s">
        <v>1199</v>
      </c>
      <c r="E21" s="347" t="s">
        <v>151</v>
      </c>
      <c r="F21" s="351">
        <v>2</v>
      </c>
      <c r="G21" s="352">
        <v>0</v>
      </c>
      <c r="H21" s="352">
        <f>F21*G21</f>
        <v>0</v>
      </c>
      <c r="I21" s="353" t="s">
        <v>30</v>
      </c>
    </row>
    <row r="22" spans="1:9" ht="15">
      <c r="A22" s="347"/>
      <c r="B22" s="348"/>
      <c r="C22" s="305"/>
      <c r="D22" s="354" t="s">
        <v>1200</v>
      </c>
      <c r="E22" s="347"/>
      <c r="F22" s="355"/>
      <c r="G22" s="352"/>
      <c r="H22" s="352"/>
      <c r="I22" s="347"/>
    </row>
    <row r="23" spans="1:9" ht="15">
      <c r="A23" s="357">
        <v>7</v>
      </c>
      <c r="B23" s="348">
        <v>741</v>
      </c>
      <c r="C23" s="305" t="s">
        <v>1201</v>
      </c>
      <c r="D23" s="350" t="s">
        <v>1202</v>
      </c>
      <c r="E23" s="347" t="s">
        <v>151</v>
      </c>
      <c r="F23" s="351">
        <v>6</v>
      </c>
      <c r="G23" s="352">
        <v>0</v>
      </c>
      <c r="H23" s="352">
        <f>F23*G23</f>
        <v>0</v>
      </c>
      <c r="I23" s="353" t="s">
        <v>30</v>
      </c>
    </row>
    <row r="24" spans="1:9" ht="15">
      <c r="A24" s="357"/>
      <c r="B24" s="348"/>
      <c r="C24" s="305"/>
      <c r="D24" s="354" t="s">
        <v>1200</v>
      </c>
      <c r="E24" s="347"/>
      <c r="F24" s="355"/>
      <c r="G24" s="352"/>
      <c r="H24" s="352"/>
      <c r="I24" s="347"/>
    </row>
    <row r="25" spans="1:9" ht="15">
      <c r="A25" s="357">
        <v>8</v>
      </c>
      <c r="B25" s="348">
        <v>741</v>
      </c>
      <c r="C25" s="305" t="s">
        <v>1203</v>
      </c>
      <c r="D25" s="350" t="s">
        <v>1204</v>
      </c>
      <c r="E25" s="347" t="s">
        <v>151</v>
      </c>
      <c r="F25" s="351">
        <v>4</v>
      </c>
      <c r="G25" s="352">
        <v>0</v>
      </c>
      <c r="H25" s="352">
        <f>F25*G25</f>
        <v>0</v>
      </c>
      <c r="I25" s="353" t="s">
        <v>30</v>
      </c>
    </row>
    <row r="26" spans="1:9" ht="15">
      <c r="A26" s="357"/>
      <c r="B26" s="348"/>
      <c r="C26" s="305"/>
      <c r="D26" s="354" t="s">
        <v>1200</v>
      </c>
      <c r="E26" s="347"/>
      <c r="F26" s="355"/>
      <c r="G26" s="352"/>
      <c r="H26" s="352"/>
      <c r="I26" s="347"/>
    </row>
    <row r="27" spans="1:9" ht="15">
      <c r="A27" s="357">
        <v>9</v>
      </c>
      <c r="B27" s="348">
        <v>741</v>
      </c>
      <c r="C27" s="305" t="s">
        <v>1205</v>
      </c>
      <c r="D27" s="350" t="s">
        <v>1206</v>
      </c>
      <c r="E27" s="347" t="s">
        <v>151</v>
      </c>
      <c r="F27" s="351">
        <v>2</v>
      </c>
      <c r="G27" s="352">
        <v>0</v>
      </c>
      <c r="H27" s="352">
        <f>F27*G27</f>
        <v>0</v>
      </c>
      <c r="I27" s="353" t="s">
        <v>30</v>
      </c>
    </row>
    <row r="28" spans="1:9" ht="15">
      <c r="A28" s="356"/>
      <c r="B28" s="356"/>
      <c r="C28" s="356"/>
      <c r="D28" s="354" t="s">
        <v>1200</v>
      </c>
      <c r="E28" s="347"/>
      <c r="F28" s="355"/>
      <c r="G28" s="352"/>
      <c r="H28" s="352"/>
      <c r="I28" s="347"/>
    </row>
    <row r="29" spans="1:9" ht="15">
      <c r="A29" s="347">
        <v>10</v>
      </c>
      <c r="B29" s="348">
        <v>741</v>
      </c>
      <c r="C29" s="305" t="s">
        <v>1207</v>
      </c>
      <c r="D29" s="350" t="s">
        <v>1208</v>
      </c>
      <c r="E29" s="347" t="s">
        <v>151</v>
      </c>
      <c r="F29" s="351">
        <v>1</v>
      </c>
      <c r="G29" s="352">
        <v>0</v>
      </c>
      <c r="H29" s="352">
        <f>F29*G29</f>
        <v>0</v>
      </c>
      <c r="I29" s="353" t="s">
        <v>30</v>
      </c>
    </row>
    <row r="30" spans="1:9" ht="15">
      <c r="A30" s="347"/>
      <c r="B30" s="348"/>
      <c r="C30" s="305"/>
      <c r="D30" s="354" t="s">
        <v>1209</v>
      </c>
      <c r="E30" s="347"/>
      <c r="F30" s="355"/>
      <c r="G30" s="352"/>
      <c r="H30" s="352"/>
      <c r="I30" s="347"/>
    </row>
    <row r="31" spans="1:9" ht="15">
      <c r="A31" s="357">
        <v>11</v>
      </c>
      <c r="B31" s="348">
        <v>741</v>
      </c>
      <c r="C31" s="305" t="s">
        <v>1210</v>
      </c>
      <c r="D31" s="350" t="s">
        <v>1211</v>
      </c>
      <c r="E31" s="347" t="s">
        <v>151</v>
      </c>
      <c r="F31" s="351">
        <v>1</v>
      </c>
      <c r="G31" s="352">
        <v>0</v>
      </c>
      <c r="H31" s="352">
        <f>F31*G31</f>
        <v>0</v>
      </c>
      <c r="I31" s="353" t="s">
        <v>30</v>
      </c>
    </row>
    <row r="32" spans="1:9" ht="15">
      <c r="A32" s="357"/>
      <c r="B32" s="348"/>
      <c r="C32" s="305"/>
      <c r="D32" s="354" t="s">
        <v>1212</v>
      </c>
      <c r="E32" s="347"/>
      <c r="F32" s="355"/>
      <c r="G32" s="352"/>
      <c r="H32" s="352"/>
      <c r="I32" s="347"/>
    </row>
    <row r="33" spans="1:9" ht="15">
      <c r="A33" s="357">
        <v>12</v>
      </c>
      <c r="B33" s="348">
        <v>741</v>
      </c>
      <c r="C33" s="305" t="s">
        <v>1213</v>
      </c>
      <c r="D33" s="350" t="s">
        <v>1214</v>
      </c>
      <c r="E33" s="347" t="s">
        <v>29</v>
      </c>
      <c r="F33" s="351">
        <v>2600</v>
      </c>
      <c r="G33" s="352">
        <v>0</v>
      </c>
      <c r="H33" s="352">
        <f>F33*G33</f>
        <v>0</v>
      </c>
      <c r="I33" s="353" t="s">
        <v>30</v>
      </c>
    </row>
    <row r="34" spans="1:9" ht="15">
      <c r="A34" s="357"/>
      <c r="B34" s="348"/>
      <c r="C34" s="305"/>
      <c r="D34" s="314" t="s">
        <v>1215</v>
      </c>
      <c r="E34" s="347"/>
      <c r="F34" s="355"/>
      <c r="G34" s="352"/>
      <c r="H34" s="352"/>
      <c r="I34" s="347"/>
    </row>
    <row r="35" spans="1:9" ht="15">
      <c r="A35" s="357">
        <v>13</v>
      </c>
      <c r="B35" s="348">
        <v>741</v>
      </c>
      <c r="C35" s="305" t="s">
        <v>1216</v>
      </c>
      <c r="D35" s="350" t="s">
        <v>1217</v>
      </c>
      <c r="E35" s="347" t="s">
        <v>29</v>
      </c>
      <c r="F35" s="351">
        <v>3900</v>
      </c>
      <c r="G35" s="352">
        <v>0</v>
      </c>
      <c r="H35" s="352">
        <f>F35*G35</f>
        <v>0</v>
      </c>
      <c r="I35" s="353" t="s">
        <v>30</v>
      </c>
    </row>
    <row r="36" spans="1:9" ht="15">
      <c r="A36" s="357"/>
      <c r="B36" s="348"/>
      <c r="C36" s="305"/>
      <c r="D36" s="314" t="s">
        <v>1215</v>
      </c>
      <c r="E36" s="347"/>
      <c r="F36" s="355"/>
      <c r="G36" s="352"/>
      <c r="H36" s="352"/>
      <c r="I36" s="347"/>
    </row>
    <row r="37" spans="1:9" ht="15">
      <c r="A37" s="357">
        <v>14</v>
      </c>
      <c r="B37" s="348">
        <v>741</v>
      </c>
      <c r="C37" s="305" t="s">
        <v>1218</v>
      </c>
      <c r="D37" s="350" t="s">
        <v>1219</v>
      </c>
      <c r="E37" s="347" t="s">
        <v>29</v>
      </c>
      <c r="F37" s="351">
        <v>4350</v>
      </c>
      <c r="G37" s="352">
        <v>0</v>
      </c>
      <c r="H37" s="352">
        <f>F37*G37</f>
        <v>0</v>
      </c>
      <c r="I37" s="353" t="s">
        <v>30</v>
      </c>
    </row>
    <row r="38" spans="1:9" ht="15">
      <c r="A38" s="347"/>
      <c r="B38" s="347"/>
      <c r="C38" s="305"/>
      <c r="D38" s="314" t="s">
        <v>1215</v>
      </c>
      <c r="E38" s="347"/>
      <c r="F38" s="355"/>
      <c r="G38" s="352"/>
      <c r="H38" s="352"/>
      <c r="I38" s="353"/>
    </row>
    <row r="39" spans="1:9" ht="15">
      <c r="A39" s="347">
        <v>15</v>
      </c>
      <c r="B39" s="348">
        <v>741</v>
      </c>
      <c r="C39" s="305" t="s">
        <v>1220</v>
      </c>
      <c r="D39" s="350" t="s">
        <v>1221</v>
      </c>
      <c r="E39" s="347" t="s">
        <v>29</v>
      </c>
      <c r="F39" s="351">
        <v>550</v>
      </c>
      <c r="G39" s="352">
        <v>0</v>
      </c>
      <c r="H39" s="352">
        <f>F39*G39</f>
        <v>0</v>
      </c>
      <c r="I39" s="353" t="s">
        <v>30</v>
      </c>
    </row>
    <row r="40" spans="1:9" ht="15">
      <c r="A40" s="347"/>
      <c r="B40" s="348"/>
      <c r="C40" s="305"/>
      <c r="D40" s="314" t="s">
        <v>1222</v>
      </c>
      <c r="E40" s="347"/>
      <c r="F40" s="355" t="s">
        <v>1223</v>
      </c>
      <c r="G40" s="352"/>
      <c r="H40" s="352"/>
      <c r="I40" s="347"/>
    </row>
    <row r="41" spans="1:9" ht="15">
      <c r="A41" s="357">
        <v>16</v>
      </c>
      <c r="B41" s="348">
        <v>741</v>
      </c>
      <c r="C41" s="305" t="s">
        <v>1224</v>
      </c>
      <c r="D41" s="350" t="s">
        <v>1225</v>
      </c>
      <c r="E41" s="347" t="s">
        <v>151</v>
      </c>
      <c r="F41" s="351">
        <v>12500</v>
      </c>
      <c r="G41" s="352">
        <v>0</v>
      </c>
      <c r="H41" s="352">
        <f>F41*G41</f>
        <v>0</v>
      </c>
      <c r="I41" s="353" t="s">
        <v>30</v>
      </c>
    </row>
    <row r="42" spans="1:9" ht="15">
      <c r="A42" s="357"/>
      <c r="B42" s="348"/>
      <c r="C42" s="305"/>
      <c r="D42" s="314" t="s">
        <v>1226</v>
      </c>
      <c r="E42" s="347"/>
      <c r="F42" s="355"/>
      <c r="G42" s="352"/>
      <c r="H42" s="352"/>
      <c r="I42" s="347"/>
    </row>
    <row r="43" spans="1:9" ht="15">
      <c r="A43" s="84">
        <v>17</v>
      </c>
      <c r="B43" s="21">
        <v>741</v>
      </c>
      <c r="C43" s="21">
        <v>999741</v>
      </c>
      <c r="D43" s="21" t="s">
        <v>1227</v>
      </c>
      <c r="E43" s="21" t="s">
        <v>93</v>
      </c>
      <c r="F43" s="85">
        <v>1</v>
      </c>
      <c r="G43" s="86">
        <v>0</v>
      </c>
      <c r="H43" s="86">
        <f>F43*G43</f>
        <v>0</v>
      </c>
      <c r="I43" s="326" t="s">
        <v>30</v>
      </c>
    </row>
    <row r="44" spans="1:9" ht="15">
      <c r="A44" s="84"/>
      <c r="B44" s="21"/>
      <c r="C44" s="21"/>
      <c r="D44" s="28" t="s">
        <v>648</v>
      </c>
      <c r="E44" s="21"/>
      <c r="F44" s="73"/>
      <c r="G44" s="86"/>
      <c r="H44" s="86"/>
      <c r="I44" s="24"/>
    </row>
    <row r="45" spans="1:9" ht="15">
      <c r="A45" s="357"/>
      <c r="B45" s="348"/>
      <c r="C45" s="174">
        <v>741</v>
      </c>
      <c r="D45" s="450" t="s">
        <v>1228</v>
      </c>
      <c r="E45" s="356"/>
      <c r="F45" s="356"/>
      <c r="G45" s="451"/>
      <c r="H45" s="452">
        <f>SUM(H46:H73)</f>
        <v>0</v>
      </c>
      <c r="I45" s="453"/>
    </row>
    <row r="46" spans="1:9" s="612" customFormat="1" ht="15">
      <c r="A46" s="441">
        <v>18</v>
      </c>
      <c r="B46" s="442">
        <v>741</v>
      </c>
      <c r="C46" s="443" t="s">
        <v>1229</v>
      </c>
      <c r="D46" s="444" t="s">
        <v>1230</v>
      </c>
      <c r="E46" s="441" t="s">
        <v>731</v>
      </c>
      <c r="F46" s="445">
        <v>2</v>
      </c>
      <c r="G46" s="446">
        <v>0</v>
      </c>
      <c r="H46" s="446">
        <f aca="true" t="shared" si="4" ref="H46">F46*G46</f>
        <v>0</v>
      </c>
      <c r="I46" s="447" t="s">
        <v>30</v>
      </c>
    </row>
    <row r="47" spans="1:9" ht="15">
      <c r="A47" s="347"/>
      <c r="B47" s="348"/>
      <c r="C47" s="305"/>
      <c r="D47" s="354" t="s">
        <v>1231</v>
      </c>
      <c r="E47" s="347"/>
      <c r="F47" s="355"/>
      <c r="G47" s="352"/>
      <c r="H47" s="352"/>
      <c r="I47" s="356"/>
    </row>
    <row r="48" spans="1:9" s="612" customFormat="1" ht="15">
      <c r="A48" s="449">
        <v>19</v>
      </c>
      <c r="B48" s="442">
        <v>741</v>
      </c>
      <c r="C48" s="443" t="s">
        <v>1232</v>
      </c>
      <c r="D48" s="444" t="s">
        <v>1233</v>
      </c>
      <c r="E48" s="441" t="s">
        <v>689</v>
      </c>
      <c r="F48" s="445">
        <v>1</v>
      </c>
      <c r="G48" s="446">
        <v>0</v>
      </c>
      <c r="H48" s="446">
        <f aca="true" t="shared" si="5" ref="H48">F48*G48</f>
        <v>0</v>
      </c>
      <c r="I48" s="447" t="s">
        <v>30</v>
      </c>
    </row>
    <row r="49" spans="1:9" ht="15">
      <c r="A49" s="357"/>
      <c r="B49" s="348"/>
      <c r="C49" s="305"/>
      <c r="D49" s="354" t="s">
        <v>1231</v>
      </c>
      <c r="E49" s="347"/>
      <c r="F49" s="355"/>
      <c r="G49" s="352"/>
      <c r="H49" s="352"/>
      <c r="I49" s="347"/>
    </row>
    <row r="50" spans="1:9" s="612" customFormat="1" ht="15">
      <c r="A50" s="449">
        <v>20</v>
      </c>
      <c r="B50" s="442">
        <v>741</v>
      </c>
      <c r="C50" s="443" t="s">
        <v>1234</v>
      </c>
      <c r="D50" s="444" t="s">
        <v>1235</v>
      </c>
      <c r="E50" s="441" t="s">
        <v>151</v>
      </c>
      <c r="F50" s="445">
        <v>1</v>
      </c>
      <c r="G50" s="446">
        <v>0</v>
      </c>
      <c r="H50" s="446">
        <f>F50*G50</f>
        <v>0</v>
      </c>
      <c r="I50" s="447" t="s">
        <v>30</v>
      </c>
    </row>
    <row r="51" spans="1:9" ht="15">
      <c r="A51" s="357"/>
      <c r="B51" s="348"/>
      <c r="C51" s="305"/>
      <c r="D51" s="354" t="s">
        <v>1236</v>
      </c>
      <c r="E51" s="347"/>
      <c r="F51" s="355"/>
      <c r="G51" s="352"/>
      <c r="H51" s="352"/>
      <c r="I51" s="347"/>
    </row>
    <row r="52" spans="1:9" ht="15">
      <c r="A52" s="357">
        <v>21</v>
      </c>
      <c r="B52" s="348">
        <v>741</v>
      </c>
      <c r="C52" s="305" t="s">
        <v>1237</v>
      </c>
      <c r="D52" s="350" t="s">
        <v>1194</v>
      </c>
      <c r="E52" s="347" t="s">
        <v>151</v>
      </c>
      <c r="F52" s="351">
        <v>20</v>
      </c>
      <c r="G52" s="352">
        <v>0</v>
      </c>
      <c r="H52" s="352">
        <f aca="true" t="shared" si="6" ref="H52">F52*G52</f>
        <v>0</v>
      </c>
      <c r="I52" s="353" t="s">
        <v>30</v>
      </c>
    </row>
    <row r="53" spans="1:9" ht="15">
      <c r="A53" s="357"/>
      <c r="B53" s="348"/>
      <c r="C53" s="305"/>
      <c r="D53" s="314" t="s">
        <v>1195</v>
      </c>
      <c r="E53" s="347"/>
      <c r="F53" s="355"/>
      <c r="G53" s="352"/>
      <c r="H53" s="352"/>
      <c r="I53" s="347"/>
    </row>
    <row r="54" spans="1:9" ht="15">
      <c r="A54" s="357">
        <v>22</v>
      </c>
      <c r="B54" s="348">
        <v>741</v>
      </c>
      <c r="C54" s="305" t="s">
        <v>1238</v>
      </c>
      <c r="D54" s="350" t="s">
        <v>1239</v>
      </c>
      <c r="E54" s="347" t="s">
        <v>151</v>
      </c>
      <c r="F54" s="351">
        <v>1</v>
      </c>
      <c r="G54" s="352">
        <v>0</v>
      </c>
      <c r="H54" s="352">
        <f aca="true" t="shared" si="7" ref="H54">F54*G54</f>
        <v>0</v>
      </c>
      <c r="I54" s="353" t="s">
        <v>30</v>
      </c>
    </row>
    <row r="55" spans="1:9" ht="15">
      <c r="A55" s="347"/>
      <c r="B55" s="347"/>
      <c r="C55" s="305"/>
      <c r="D55" s="314" t="s">
        <v>1195</v>
      </c>
      <c r="E55" s="347"/>
      <c r="F55" s="355"/>
      <c r="G55" s="352"/>
      <c r="H55" s="352"/>
      <c r="I55" s="347"/>
    </row>
    <row r="56" spans="1:9" ht="15">
      <c r="A56" s="347">
        <v>23</v>
      </c>
      <c r="B56" s="348">
        <v>741</v>
      </c>
      <c r="C56" s="305" t="s">
        <v>1240</v>
      </c>
      <c r="D56" s="350" t="s">
        <v>1241</v>
      </c>
      <c r="E56" s="347" t="s">
        <v>151</v>
      </c>
      <c r="F56" s="351">
        <v>2</v>
      </c>
      <c r="G56" s="352">
        <v>0</v>
      </c>
      <c r="H56" s="352">
        <f>F56*G56</f>
        <v>0</v>
      </c>
      <c r="I56" s="353" t="s">
        <v>30</v>
      </c>
    </row>
    <row r="57" spans="1:9" ht="15">
      <c r="A57" s="347"/>
      <c r="B57" s="348"/>
      <c r="C57" s="305"/>
      <c r="D57" s="354" t="s">
        <v>1231</v>
      </c>
      <c r="E57" s="347"/>
      <c r="F57" s="355"/>
      <c r="G57" s="352"/>
      <c r="H57" s="352"/>
      <c r="I57" s="347"/>
    </row>
    <row r="58" spans="1:9" ht="15">
      <c r="A58" s="357">
        <v>24</v>
      </c>
      <c r="B58" s="348">
        <v>741</v>
      </c>
      <c r="C58" s="305" t="s">
        <v>1242</v>
      </c>
      <c r="D58" s="350" t="s">
        <v>1243</v>
      </c>
      <c r="E58" s="347" t="s">
        <v>151</v>
      </c>
      <c r="F58" s="351">
        <v>1</v>
      </c>
      <c r="G58" s="352">
        <v>0</v>
      </c>
      <c r="H58" s="352">
        <f>F58*G58</f>
        <v>0</v>
      </c>
      <c r="I58" s="353" t="s">
        <v>30</v>
      </c>
    </row>
    <row r="59" spans="1:9" ht="15">
      <c r="A59" s="357"/>
      <c r="B59" s="348"/>
      <c r="C59" s="305"/>
      <c r="D59" s="354" t="s">
        <v>1244</v>
      </c>
      <c r="E59" s="347"/>
      <c r="F59" s="355"/>
      <c r="G59" s="352"/>
      <c r="H59" s="352"/>
      <c r="I59" s="347"/>
    </row>
    <row r="60" spans="1:9" ht="15">
      <c r="A60" s="357">
        <v>25</v>
      </c>
      <c r="B60" s="348">
        <v>741</v>
      </c>
      <c r="C60" s="305" t="s">
        <v>1245</v>
      </c>
      <c r="D60" s="350" t="s">
        <v>1246</v>
      </c>
      <c r="E60" s="347" t="s">
        <v>151</v>
      </c>
      <c r="F60" s="351">
        <v>22</v>
      </c>
      <c r="G60" s="352">
        <v>0</v>
      </c>
      <c r="H60" s="352">
        <f>F60*G60</f>
        <v>0</v>
      </c>
      <c r="I60" s="353" t="s">
        <v>30</v>
      </c>
    </row>
    <row r="61" spans="1:9" ht="15">
      <c r="A61" s="357"/>
      <c r="B61" s="348"/>
      <c r="C61" s="305"/>
      <c r="D61" s="354" t="s">
        <v>1200</v>
      </c>
      <c r="E61" s="347"/>
      <c r="F61" s="355"/>
      <c r="G61" s="352"/>
      <c r="H61" s="352"/>
      <c r="I61" s="347"/>
    </row>
    <row r="62" spans="1:9" ht="15">
      <c r="A62" s="357">
        <v>26</v>
      </c>
      <c r="B62" s="348">
        <v>741</v>
      </c>
      <c r="C62" s="305" t="s">
        <v>1247</v>
      </c>
      <c r="D62" s="350" t="s">
        <v>1248</v>
      </c>
      <c r="E62" s="347" t="s">
        <v>151</v>
      </c>
      <c r="F62" s="351">
        <v>101</v>
      </c>
      <c r="G62" s="352">
        <v>0</v>
      </c>
      <c r="H62" s="352">
        <f>F62*G62</f>
        <v>0</v>
      </c>
      <c r="I62" s="353" t="s">
        <v>30</v>
      </c>
    </row>
    <row r="63" spans="1:9" ht="15">
      <c r="A63" s="356"/>
      <c r="B63" s="356"/>
      <c r="C63" s="356"/>
      <c r="D63" s="354" t="s">
        <v>1200</v>
      </c>
      <c r="E63" s="347"/>
      <c r="F63" s="355"/>
      <c r="G63" s="352"/>
      <c r="H63" s="352"/>
      <c r="I63" s="347"/>
    </row>
    <row r="64" spans="1:9" ht="15">
      <c r="A64" s="347">
        <v>27</v>
      </c>
      <c r="B64" s="348">
        <v>741</v>
      </c>
      <c r="C64" s="305" t="s">
        <v>1249</v>
      </c>
      <c r="D64" s="350" t="s">
        <v>1250</v>
      </c>
      <c r="E64" s="347" t="s">
        <v>29</v>
      </c>
      <c r="F64" s="351">
        <v>3500</v>
      </c>
      <c r="G64" s="352">
        <v>0</v>
      </c>
      <c r="H64" s="352">
        <f>F64*G64</f>
        <v>0</v>
      </c>
      <c r="I64" s="353" t="s">
        <v>30</v>
      </c>
    </row>
    <row r="65" spans="1:9" ht="15">
      <c r="A65" s="347"/>
      <c r="B65" s="347"/>
      <c r="C65" s="305"/>
      <c r="D65" s="314" t="s">
        <v>1215</v>
      </c>
      <c r="E65" s="347"/>
      <c r="F65" s="355"/>
      <c r="G65" s="352"/>
      <c r="H65" s="352"/>
      <c r="I65" s="353"/>
    </row>
    <row r="66" spans="1:9" ht="15">
      <c r="A66" s="357">
        <v>28</v>
      </c>
      <c r="B66" s="348">
        <v>741</v>
      </c>
      <c r="C66" s="305" t="s">
        <v>1251</v>
      </c>
      <c r="D66" s="350" t="s">
        <v>1221</v>
      </c>
      <c r="E66" s="347" t="s">
        <v>29</v>
      </c>
      <c r="F66" s="351">
        <v>1500</v>
      </c>
      <c r="G66" s="352">
        <v>0</v>
      </c>
      <c r="H66" s="352">
        <f>F66*G66</f>
        <v>0</v>
      </c>
      <c r="I66" s="353" t="s">
        <v>30</v>
      </c>
    </row>
    <row r="67" spans="1:9" ht="15">
      <c r="A67" s="357"/>
      <c r="B67" s="348"/>
      <c r="C67" s="305"/>
      <c r="D67" s="314" t="s">
        <v>1222</v>
      </c>
      <c r="E67" s="347"/>
      <c r="F67" s="355" t="s">
        <v>1223</v>
      </c>
      <c r="G67" s="352"/>
      <c r="H67" s="352"/>
      <c r="I67" s="347"/>
    </row>
    <row r="68" spans="1:9" ht="15">
      <c r="A68" s="357">
        <v>29</v>
      </c>
      <c r="B68" s="348">
        <v>741</v>
      </c>
      <c r="C68" s="305" t="s">
        <v>1252</v>
      </c>
      <c r="D68" s="350" t="s">
        <v>1225</v>
      </c>
      <c r="E68" s="347" t="s">
        <v>151</v>
      </c>
      <c r="F68" s="351">
        <v>10000</v>
      </c>
      <c r="G68" s="352">
        <v>0</v>
      </c>
      <c r="H68" s="352">
        <f>F68*G68</f>
        <v>0</v>
      </c>
      <c r="I68" s="353" t="s">
        <v>30</v>
      </c>
    </row>
    <row r="69" spans="1:9" ht="15">
      <c r="A69" s="357"/>
      <c r="B69" s="348"/>
      <c r="C69" s="305"/>
      <c r="D69" s="314" t="s">
        <v>1226</v>
      </c>
      <c r="E69" s="347"/>
      <c r="F69" s="355"/>
      <c r="G69" s="352"/>
      <c r="H69" s="352"/>
      <c r="I69" s="347"/>
    </row>
    <row r="70" spans="1:9" ht="15">
      <c r="A70" s="357">
        <v>30</v>
      </c>
      <c r="B70" s="348">
        <v>741</v>
      </c>
      <c r="C70" s="305" t="s">
        <v>1253</v>
      </c>
      <c r="D70" s="350" t="s">
        <v>1254</v>
      </c>
      <c r="E70" s="347" t="s">
        <v>151</v>
      </c>
      <c r="F70" s="351">
        <v>1</v>
      </c>
      <c r="G70" s="352">
        <v>0</v>
      </c>
      <c r="H70" s="352">
        <f>F70*G70</f>
        <v>0</v>
      </c>
      <c r="I70" s="353" t="s">
        <v>30</v>
      </c>
    </row>
    <row r="71" spans="1:9" ht="15">
      <c r="A71" s="357"/>
      <c r="B71" s="348"/>
      <c r="C71" s="305"/>
      <c r="D71" s="314" t="s">
        <v>1226</v>
      </c>
      <c r="E71" s="347"/>
      <c r="F71" s="355"/>
      <c r="G71" s="352"/>
      <c r="H71" s="352"/>
      <c r="I71" s="347"/>
    </row>
    <row r="72" spans="1:9" ht="15">
      <c r="A72" s="84">
        <v>31</v>
      </c>
      <c r="B72" s="21">
        <v>741</v>
      </c>
      <c r="C72" s="21">
        <v>999741</v>
      </c>
      <c r="D72" s="21" t="s">
        <v>1255</v>
      </c>
      <c r="E72" s="21" t="s">
        <v>93</v>
      </c>
      <c r="F72" s="85">
        <v>1</v>
      </c>
      <c r="G72" s="86">
        <v>0</v>
      </c>
      <c r="H72" s="86">
        <f>F72*G72</f>
        <v>0</v>
      </c>
      <c r="I72" s="326" t="s">
        <v>30</v>
      </c>
    </row>
    <row r="73" spans="1:9" ht="15">
      <c r="A73" s="84"/>
      <c r="B73" s="21"/>
      <c r="C73" s="21"/>
      <c r="D73" s="28" t="s">
        <v>648</v>
      </c>
      <c r="E73" s="21"/>
      <c r="F73" s="73"/>
      <c r="G73" s="86"/>
      <c r="H73" s="86"/>
      <c r="I73" s="24"/>
    </row>
    <row r="74" spans="1:9" ht="15">
      <c r="A74" s="38"/>
      <c r="B74" s="39"/>
      <c r="C74" s="39"/>
      <c r="D74" s="40" t="s">
        <v>3281</v>
      </c>
      <c r="E74" s="39"/>
      <c r="F74" s="41"/>
      <c r="G74" s="42"/>
      <c r="H74" s="42">
        <f>H9-H75</f>
        <v>0</v>
      </c>
      <c r="I74" s="3"/>
    </row>
    <row r="75" spans="1:9" ht="15">
      <c r="A75" s="43"/>
      <c r="B75" s="44"/>
      <c r="C75" s="44"/>
      <c r="D75" s="40" t="s">
        <v>3280</v>
      </c>
      <c r="E75" s="44"/>
      <c r="F75" s="46"/>
      <c r="G75" s="47"/>
      <c r="H75" s="42">
        <f>H11+H13+H46+H48+H50</f>
        <v>0</v>
      </c>
      <c r="I75" s="63"/>
    </row>
    <row r="76" spans="1:9" ht="15">
      <c r="A76" s="43"/>
      <c r="B76" s="44"/>
      <c r="C76" s="44"/>
      <c r="D76" s="45"/>
      <c r="E76" s="44"/>
      <c r="F76" s="46"/>
      <c r="G76" s="47"/>
      <c r="H76" s="47"/>
      <c r="I76" s="63"/>
    </row>
    <row r="77" spans="1:9" ht="15">
      <c r="A77" s="57" t="s">
        <v>95</v>
      </c>
      <c r="B77" s="58"/>
      <c r="C77" s="57"/>
      <c r="D77" s="59"/>
      <c r="E77" s="57"/>
      <c r="F77" s="57"/>
      <c r="G77" s="57"/>
      <c r="H77" s="57"/>
      <c r="I77" s="60"/>
    </row>
    <row r="78" spans="1:9" ht="24" customHeight="1">
      <c r="A78" s="683" t="s">
        <v>96</v>
      </c>
      <c r="B78" s="683"/>
      <c r="C78" s="683"/>
      <c r="D78" s="683"/>
      <c r="E78" s="683"/>
      <c r="F78" s="683"/>
      <c r="G78" s="683"/>
      <c r="H78" s="57"/>
      <c r="I78" s="56"/>
    </row>
    <row r="79" spans="1:9" ht="90" customHeight="1">
      <c r="A79" s="683" t="s">
        <v>97</v>
      </c>
      <c r="B79" s="683"/>
      <c r="C79" s="683"/>
      <c r="D79" s="683"/>
      <c r="E79" s="683"/>
      <c r="F79" s="683"/>
      <c r="G79" s="683"/>
      <c r="H79" s="57"/>
      <c r="I79" s="57"/>
    </row>
    <row r="80" spans="1:9" ht="15">
      <c r="A80" s="685" t="s">
        <v>98</v>
      </c>
      <c r="B80" s="685"/>
      <c r="C80" s="685"/>
      <c r="D80" s="685"/>
      <c r="E80" s="685"/>
      <c r="F80" s="685"/>
      <c r="G80" s="685"/>
      <c r="H80" s="61"/>
      <c r="I80" s="62"/>
    </row>
    <row r="81" spans="1:9" ht="15">
      <c r="A81" s="685" t="s">
        <v>99</v>
      </c>
      <c r="B81" s="685"/>
      <c r="C81" s="685"/>
      <c r="D81" s="685"/>
      <c r="E81" s="685"/>
      <c r="F81" s="685"/>
      <c r="G81" s="685"/>
      <c r="H81" s="61"/>
      <c r="I81" s="62"/>
    </row>
  </sheetData>
  <mergeCells count="4">
    <mergeCell ref="A78:G78"/>
    <mergeCell ref="A79:G79"/>
    <mergeCell ref="A80:G80"/>
    <mergeCell ref="A81:G8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workbookViewId="0" topLeftCell="A271">
      <selection activeCell="H287" sqref="H287"/>
    </sheetView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8.421875" style="176" customWidth="1"/>
    <col min="7" max="7" width="10.00390625" style="176" customWidth="1"/>
    <col min="8" max="8" width="15.7109375" style="176" customWidth="1"/>
    <col min="9" max="9" width="12.7109375" style="176" customWidth="1"/>
  </cols>
  <sheetData>
    <row r="1" spans="1:8" ht="18">
      <c r="A1" s="1" t="s">
        <v>3559</v>
      </c>
      <c r="B1" s="1"/>
      <c r="C1" s="2"/>
      <c r="D1" s="2"/>
      <c r="E1" s="2"/>
      <c r="F1" s="2"/>
      <c r="G1" s="2"/>
      <c r="H1" s="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6"/>
      <c r="C3" s="163"/>
      <c r="D3" s="5"/>
      <c r="E3" s="5"/>
      <c r="F3" s="5"/>
      <c r="G3" s="2"/>
      <c r="H3" s="3"/>
      <c r="I3" s="149"/>
    </row>
    <row r="4" spans="1:9" ht="15">
      <c r="A4" s="6" t="s">
        <v>1256</v>
      </c>
      <c r="B4" s="6"/>
      <c r="C4" s="163"/>
      <c r="D4" s="5"/>
      <c r="E4" s="5"/>
      <c r="F4" s="5"/>
      <c r="G4" s="2"/>
      <c r="H4" s="3"/>
      <c r="I4" s="149"/>
    </row>
    <row r="5" spans="1:9" ht="15">
      <c r="A5" s="5" t="s">
        <v>102</v>
      </c>
      <c r="B5" s="6"/>
      <c r="C5" s="163"/>
      <c r="D5" s="5"/>
      <c r="E5" s="5"/>
      <c r="F5" s="5"/>
      <c r="G5" s="2"/>
      <c r="H5" s="3"/>
      <c r="I5" s="149"/>
    </row>
    <row r="6" spans="1:8" ht="15">
      <c r="A6" s="2"/>
      <c r="B6" s="2"/>
      <c r="C6" s="2"/>
      <c r="D6" s="2"/>
      <c r="E6" s="2"/>
      <c r="F6" s="2"/>
      <c r="G6" s="2"/>
      <c r="H6" s="2"/>
    </row>
    <row r="7" spans="1:9" ht="22.5">
      <c r="A7" s="177" t="s">
        <v>3</v>
      </c>
      <c r="B7" s="7" t="s">
        <v>4</v>
      </c>
      <c r="C7" s="177" t="s">
        <v>5</v>
      </c>
      <c r="D7" s="177" t="s">
        <v>6</v>
      </c>
      <c r="E7" s="177" t="s">
        <v>7</v>
      </c>
      <c r="F7" s="177" t="s">
        <v>1257</v>
      </c>
      <c r="G7" s="177" t="s">
        <v>9</v>
      </c>
      <c r="H7" s="177" t="s">
        <v>10</v>
      </c>
      <c r="I7" s="7" t="s">
        <v>11</v>
      </c>
    </row>
    <row r="8" spans="1:9" ht="15">
      <c r="A8" s="178" t="s">
        <v>12</v>
      </c>
      <c r="B8" s="7" t="s">
        <v>13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7">
        <v>9</v>
      </c>
    </row>
    <row r="9" spans="1:9" ht="15">
      <c r="A9" s="179"/>
      <c r="B9" s="179"/>
      <c r="C9" s="10" t="s">
        <v>19</v>
      </c>
      <c r="D9" s="10" t="s">
        <v>20</v>
      </c>
      <c r="E9" s="180"/>
      <c r="F9" s="181"/>
      <c r="G9" s="182"/>
      <c r="H9" s="182">
        <f>H10+H32+H36</f>
        <v>0</v>
      </c>
      <c r="I9" s="183"/>
    </row>
    <row r="10" spans="1:9" ht="15">
      <c r="A10" s="87"/>
      <c r="B10" s="87"/>
      <c r="C10" s="15" t="s">
        <v>12</v>
      </c>
      <c r="D10" s="15" t="s">
        <v>21</v>
      </c>
      <c r="E10" s="184"/>
      <c r="F10" s="185"/>
      <c r="G10" s="82"/>
      <c r="H10" s="82">
        <f>SUM(H11:H31)</f>
        <v>0</v>
      </c>
      <c r="I10" s="186"/>
    </row>
    <row r="11" spans="1:9" ht="15">
      <c r="A11" s="84">
        <v>1</v>
      </c>
      <c r="B11" s="109" t="s">
        <v>22</v>
      </c>
      <c r="C11" s="21">
        <v>132201201</v>
      </c>
      <c r="D11" s="21" t="s">
        <v>1258</v>
      </c>
      <c r="E11" s="21" t="s">
        <v>43</v>
      </c>
      <c r="F11" s="85">
        <f>SUM(F12:F13)</f>
        <v>163.20000000000002</v>
      </c>
      <c r="G11" s="86">
        <v>0</v>
      </c>
      <c r="H11" s="86">
        <f>F11*G11</f>
        <v>0</v>
      </c>
      <c r="I11" s="24" t="s">
        <v>3278</v>
      </c>
    </row>
    <row r="12" spans="1:9" ht="15">
      <c r="A12" s="84"/>
      <c r="B12" s="109"/>
      <c r="C12" s="28"/>
      <c r="D12" s="28" t="s">
        <v>1259</v>
      </c>
      <c r="E12" s="28"/>
      <c r="F12" s="73">
        <v>11.4</v>
      </c>
      <c r="G12" s="135"/>
      <c r="H12" s="135"/>
      <c r="I12" s="24"/>
    </row>
    <row r="13" spans="1:9" ht="15">
      <c r="A13" s="84"/>
      <c r="B13" s="109"/>
      <c r="C13" s="28"/>
      <c r="D13" s="28" t="s">
        <v>1260</v>
      </c>
      <c r="E13" s="28"/>
      <c r="F13" s="73">
        <v>151.8</v>
      </c>
      <c r="G13" s="135"/>
      <c r="H13" s="135"/>
      <c r="I13" s="24"/>
    </row>
    <row r="14" spans="1:9" ht="15">
      <c r="A14" s="84">
        <v>2</v>
      </c>
      <c r="B14" s="109" t="s">
        <v>22</v>
      </c>
      <c r="C14" s="21">
        <v>132201209</v>
      </c>
      <c r="D14" s="21" t="s">
        <v>1261</v>
      </c>
      <c r="E14" s="21" t="s">
        <v>43</v>
      </c>
      <c r="F14" s="85">
        <f>F15</f>
        <v>81.6</v>
      </c>
      <c r="G14" s="86">
        <v>0</v>
      </c>
      <c r="H14" s="86">
        <f>F14*G14</f>
        <v>0</v>
      </c>
      <c r="I14" s="24" t="s">
        <v>3278</v>
      </c>
    </row>
    <row r="15" spans="1:9" ht="15">
      <c r="A15" s="84"/>
      <c r="B15" s="109"/>
      <c r="C15" s="28"/>
      <c r="D15" s="28" t="s">
        <v>1262</v>
      </c>
      <c r="E15" s="28"/>
      <c r="F15" s="73">
        <f>163.2*0.5</f>
        <v>81.6</v>
      </c>
      <c r="G15" s="135"/>
      <c r="H15" s="135"/>
      <c r="I15" s="24"/>
    </row>
    <row r="16" spans="1:9" ht="15">
      <c r="A16" s="19">
        <v>3</v>
      </c>
      <c r="B16" s="20" t="s">
        <v>22</v>
      </c>
      <c r="C16" s="20">
        <v>151101101</v>
      </c>
      <c r="D16" s="21" t="s">
        <v>1263</v>
      </c>
      <c r="E16" s="20" t="s">
        <v>35</v>
      </c>
      <c r="F16" s="30">
        <f>F17</f>
        <v>272</v>
      </c>
      <c r="G16" s="23">
        <v>0</v>
      </c>
      <c r="H16" s="23">
        <f>F16*G16</f>
        <v>0</v>
      </c>
      <c r="I16" s="24" t="s">
        <v>3278</v>
      </c>
    </row>
    <row r="17" spans="1:9" ht="15">
      <c r="A17" s="84"/>
      <c r="B17" s="109"/>
      <c r="C17" s="28"/>
      <c r="D17" s="28" t="s">
        <v>1264</v>
      </c>
      <c r="E17" s="28"/>
      <c r="F17" s="73">
        <f>(506+38)*0.5</f>
        <v>272</v>
      </c>
      <c r="G17" s="135"/>
      <c r="H17" s="135"/>
      <c r="I17" s="24"/>
    </row>
    <row r="18" spans="1:9" ht="15">
      <c r="A18" s="19">
        <v>4</v>
      </c>
      <c r="B18" s="20" t="s">
        <v>22</v>
      </c>
      <c r="C18" s="20">
        <v>151101111</v>
      </c>
      <c r="D18" s="21" t="s">
        <v>1265</v>
      </c>
      <c r="E18" s="20" t="s">
        <v>35</v>
      </c>
      <c r="F18" s="30">
        <f>F16</f>
        <v>272</v>
      </c>
      <c r="G18" s="23">
        <v>0</v>
      </c>
      <c r="H18" s="23">
        <f>F18*G18</f>
        <v>0</v>
      </c>
      <c r="I18" s="24" t="s">
        <v>3278</v>
      </c>
    </row>
    <row r="19" spans="1:9" ht="15">
      <c r="A19" s="19">
        <v>5</v>
      </c>
      <c r="B19" s="20" t="s">
        <v>22</v>
      </c>
      <c r="C19" s="20">
        <v>161101102</v>
      </c>
      <c r="D19" s="21" t="s">
        <v>1266</v>
      </c>
      <c r="E19" s="20" t="s">
        <v>43</v>
      </c>
      <c r="F19" s="30">
        <f>SUM(F20:F21)</f>
        <v>163.20000000000002</v>
      </c>
      <c r="G19" s="23">
        <v>0</v>
      </c>
      <c r="H19" s="23">
        <f>F19*G19</f>
        <v>0</v>
      </c>
      <c r="I19" s="24" t="s">
        <v>3278</v>
      </c>
    </row>
    <row r="20" spans="1:9" ht="15">
      <c r="A20" s="84"/>
      <c r="B20" s="109"/>
      <c r="C20" s="28"/>
      <c r="D20" s="28" t="s">
        <v>1267</v>
      </c>
      <c r="E20" s="28"/>
      <c r="F20" s="73">
        <f>F13</f>
        <v>151.8</v>
      </c>
      <c r="G20" s="135"/>
      <c r="H20" s="135"/>
      <c r="I20" s="24"/>
    </row>
    <row r="21" spans="1:9" ht="15">
      <c r="A21" s="84"/>
      <c r="B21" s="109"/>
      <c r="C21" s="28"/>
      <c r="D21" s="28" t="s">
        <v>1268</v>
      </c>
      <c r="E21" s="28"/>
      <c r="F21" s="73">
        <f>F12</f>
        <v>11.4</v>
      </c>
      <c r="G21" s="135"/>
      <c r="H21" s="135"/>
      <c r="I21" s="24"/>
    </row>
    <row r="22" spans="1:9" ht="15">
      <c r="A22" s="84">
        <v>6</v>
      </c>
      <c r="B22" s="109" t="s">
        <v>22</v>
      </c>
      <c r="C22" s="21">
        <v>174101101</v>
      </c>
      <c r="D22" s="21" t="s">
        <v>775</v>
      </c>
      <c r="E22" s="21" t="s">
        <v>43</v>
      </c>
      <c r="F22" s="85">
        <f>F23</f>
        <v>71</v>
      </c>
      <c r="G22" s="86">
        <v>0</v>
      </c>
      <c r="H22" s="86">
        <f>F22*G22</f>
        <v>0</v>
      </c>
      <c r="I22" s="24" t="s">
        <v>3278</v>
      </c>
    </row>
    <row r="23" spans="1:9" ht="15">
      <c r="A23" s="84"/>
      <c r="B23" s="109"/>
      <c r="C23" s="28"/>
      <c r="D23" s="28" t="s">
        <v>1269</v>
      </c>
      <c r="E23" s="28"/>
      <c r="F23" s="73">
        <f>66+5</f>
        <v>71</v>
      </c>
      <c r="G23" s="135"/>
      <c r="H23" s="135"/>
      <c r="I23" s="24"/>
    </row>
    <row r="24" spans="1:9" ht="15">
      <c r="A24" s="108">
        <v>7</v>
      </c>
      <c r="B24" s="109" t="s">
        <v>22</v>
      </c>
      <c r="C24" s="109" t="s">
        <v>1270</v>
      </c>
      <c r="D24" s="21" t="s">
        <v>1271</v>
      </c>
      <c r="E24" s="109" t="s">
        <v>87</v>
      </c>
      <c r="F24" s="110">
        <f>F25</f>
        <v>188</v>
      </c>
      <c r="G24" s="86">
        <v>0</v>
      </c>
      <c r="H24" s="86">
        <f>F24*G24</f>
        <v>0</v>
      </c>
      <c r="I24" s="24" t="s">
        <v>30</v>
      </c>
    </row>
    <row r="25" spans="1:9" ht="15">
      <c r="A25" s="84"/>
      <c r="B25" s="109"/>
      <c r="C25" s="28"/>
      <c r="D25" s="28" t="s">
        <v>1269</v>
      </c>
      <c r="E25" s="28"/>
      <c r="F25" s="73">
        <v>188</v>
      </c>
      <c r="G25" s="135"/>
      <c r="H25" s="135"/>
      <c r="I25" s="24"/>
    </row>
    <row r="26" spans="1:9" ht="15" customHeight="1">
      <c r="A26" s="19">
        <v>8</v>
      </c>
      <c r="B26" s="20">
        <v>175</v>
      </c>
      <c r="C26" s="20">
        <v>175101101</v>
      </c>
      <c r="D26" s="21" t="s">
        <v>1272</v>
      </c>
      <c r="E26" s="20" t="s">
        <v>43</v>
      </c>
      <c r="F26" s="30">
        <f>F27</f>
        <v>71</v>
      </c>
      <c r="G26" s="23">
        <v>0</v>
      </c>
      <c r="H26" s="23">
        <f>F26*G26</f>
        <v>0</v>
      </c>
      <c r="I26" s="24" t="s">
        <v>3278</v>
      </c>
    </row>
    <row r="27" spans="1:9" ht="15">
      <c r="A27" s="19"/>
      <c r="B27" s="20"/>
      <c r="C27" s="34"/>
      <c r="D27" s="28" t="s">
        <v>1273</v>
      </c>
      <c r="E27" s="34"/>
      <c r="F27" s="29">
        <f>66+5</f>
        <v>71</v>
      </c>
      <c r="G27" s="71"/>
      <c r="H27" s="71"/>
      <c r="I27" s="26"/>
    </row>
    <row r="28" spans="1:9" ht="15">
      <c r="A28" s="19">
        <v>9</v>
      </c>
      <c r="B28" s="20">
        <v>175</v>
      </c>
      <c r="C28" s="20" t="s">
        <v>1274</v>
      </c>
      <c r="D28" s="21" t="s">
        <v>1275</v>
      </c>
      <c r="E28" s="20" t="s">
        <v>87</v>
      </c>
      <c r="F28" s="30">
        <f>F29</f>
        <v>189.1</v>
      </c>
      <c r="G28" s="23">
        <v>0</v>
      </c>
      <c r="H28" s="23">
        <f>F28*G28</f>
        <v>0</v>
      </c>
      <c r="I28" s="26" t="s">
        <v>30</v>
      </c>
    </row>
    <row r="29" spans="1:9" ht="15">
      <c r="A29" s="19"/>
      <c r="B29" s="20"/>
      <c r="C29" s="34"/>
      <c r="D29" s="28" t="s">
        <v>1276</v>
      </c>
      <c r="E29" s="34"/>
      <c r="F29" s="29">
        <v>189.1</v>
      </c>
      <c r="G29" s="71"/>
      <c r="H29" s="71"/>
      <c r="I29" s="26"/>
    </row>
    <row r="30" spans="1:9" ht="15">
      <c r="A30" s="84">
        <v>10</v>
      </c>
      <c r="B30" s="109">
        <v>271</v>
      </c>
      <c r="C30" s="21">
        <v>451572111</v>
      </c>
      <c r="D30" s="21" t="s">
        <v>1277</v>
      </c>
      <c r="E30" s="21" t="s">
        <v>43</v>
      </c>
      <c r="F30" s="85">
        <f>F31</f>
        <v>21.3</v>
      </c>
      <c r="G30" s="86">
        <v>0</v>
      </c>
      <c r="H30" s="86">
        <f>F30*G30</f>
        <v>0</v>
      </c>
      <c r="I30" s="24" t="s">
        <v>3278</v>
      </c>
    </row>
    <row r="31" spans="1:9" ht="15">
      <c r="A31" s="84"/>
      <c r="B31" s="109"/>
      <c r="C31" s="28"/>
      <c r="D31" s="28" t="s">
        <v>1278</v>
      </c>
      <c r="E31" s="28"/>
      <c r="F31" s="73">
        <f>1.5+19.8</f>
        <v>21.3</v>
      </c>
      <c r="G31" s="135"/>
      <c r="H31" s="135"/>
      <c r="I31" s="24"/>
    </row>
    <row r="32" spans="1:9" ht="15">
      <c r="A32" s="84"/>
      <c r="B32" s="109"/>
      <c r="C32" s="15" t="s">
        <v>32</v>
      </c>
      <c r="D32" s="15" t="s">
        <v>33</v>
      </c>
      <c r="E32" s="15"/>
      <c r="F32" s="118"/>
      <c r="G32" s="82"/>
      <c r="H32" s="82">
        <f>SUM(H33:H35)</f>
        <v>0</v>
      </c>
      <c r="I32" s="187"/>
    </row>
    <row r="33" spans="1:9" ht="15">
      <c r="A33" s="108">
        <v>11</v>
      </c>
      <c r="B33" s="115" t="s">
        <v>1279</v>
      </c>
      <c r="C33" s="21" t="s">
        <v>1280</v>
      </c>
      <c r="D33" s="21" t="s">
        <v>789</v>
      </c>
      <c r="E33" s="21" t="s">
        <v>43</v>
      </c>
      <c r="F33" s="85">
        <f>F35</f>
        <v>163.20000000000002</v>
      </c>
      <c r="G33" s="86">
        <v>0</v>
      </c>
      <c r="H33" s="106">
        <f>F33*G33</f>
        <v>0</v>
      </c>
      <c r="I33" s="24" t="s">
        <v>30</v>
      </c>
    </row>
    <row r="34" spans="1:9" ht="34.5">
      <c r="A34" s="102"/>
      <c r="B34" s="117"/>
      <c r="C34" s="103"/>
      <c r="D34" s="28" t="s">
        <v>363</v>
      </c>
      <c r="E34" s="91"/>
      <c r="F34" s="188"/>
      <c r="G34" s="132"/>
      <c r="H34" s="106"/>
      <c r="I34" s="107"/>
    </row>
    <row r="35" spans="1:9" ht="15">
      <c r="A35" s="84"/>
      <c r="B35" s="109"/>
      <c r="C35" s="28"/>
      <c r="D35" s="28" t="s">
        <v>1281</v>
      </c>
      <c r="E35" s="28"/>
      <c r="F35" s="73">
        <f>F11</f>
        <v>163.20000000000002</v>
      </c>
      <c r="G35" s="135"/>
      <c r="H35" s="135"/>
      <c r="I35" s="24"/>
    </row>
    <row r="36" spans="1:9" ht="15">
      <c r="A36" s="84"/>
      <c r="B36" s="84"/>
      <c r="C36" s="15" t="s">
        <v>88</v>
      </c>
      <c r="D36" s="15" t="s">
        <v>89</v>
      </c>
      <c r="E36" s="15"/>
      <c r="F36" s="118"/>
      <c r="G36" s="82"/>
      <c r="H36" s="82">
        <f>SUM(H37:H38)</f>
        <v>0</v>
      </c>
      <c r="I36" s="107"/>
    </row>
    <row r="37" spans="1:9" ht="15">
      <c r="A37" s="74">
        <v>12</v>
      </c>
      <c r="B37" s="75">
        <v>998</v>
      </c>
      <c r="C37" s="75">
        <v>998012023</v>
      </c>
      <c r="D37" s="76" t="s">
        <v>364</v>
      </c>
      <c r="E37" s="75" t="s">
        <v>87</v>
      </c>
      <c r="F37" s="189">
        <v>377.3</v>
      </c>
      <c r="G37" s="86">
        <v>0</v>
      </c>
      <c r="H37" s="23">
        <f>F37*G37</f>
        <v>0</v>
      </c>
      <c r="I37" s="24" t="s">
        <v>3278</v>
      </c>
    </row>
    <row r="38" spans="1:9" ht="23.25">
      <c r="A38" s="84">
        <v>13</v>
      </c>
      <c r="B38" s="109">
        <v>998</v>
      </c>
      <c r="C38" s="21" t="s">
        <v>91</v>
      </c>
      <c r="D38" s="21" t="s">
        <v>92</v>
      </c>
      <c r="E38" s="21" t="s">
        <v>93</v>
      </c>
      <c r="F38" s="85">
        <v>1</v>
      </c>
      <c r="G38" s="86">
        <v>0</v>
      </c>
      <c r="H38" s="86">
        <f>F38*G38</f>
        <v>0</v>
      </c>
      <c r="I38" s="24" t="s">
        <v>30</v>
      </c>
    </row>
    <row r="39" spans="1:9" ht="15">
      <c r="A39" s="87"/>
      <c r="B39" s="87"/>
      <c r="C39" s="15" t="s">
        <v>365</v>
      </c>
      <c r="D39" s="15" t="s">
        <v>366</v>
      </c>
      <c r="E39" s="184"/>
      <c r="F39" s="185"/>
      <c r="G39" s="82"/>
      <c r="H39" s="82">
        <f>H40+H88+H157</f>
        <v>0</v>
      </c>
      <c r="I39" s="107"/>
    </row>
    <row r="40" spans="1:9" ht="15">
      <c r="A40" s="144"/>
      <c r="B40" s="144"/>
      <c r="C40" s="146">
        <v>721</v>
      </c>
      <c r="D40" s="15" t="s">
        <v>1282</v>
      </c>
      <c r="E40" s="146"/>
      <c r="F40" s="147"/>
      <c r="G40" s="148"/>
      <c r="H40" s="148">
        <f>SUM(H41:H87)</f>
        <v>0</v>
      </c>
      <c r="I40" s="107"/>
    </row>
    <row r="41" spans="1:9" ht="15">
      <c r="A41" s="84">
        <v>14</v>
      </c>
      <c r="B41" s="21">
        <v>721</v>
      </c>
      <c r="C41" s="21" t="s">
        <v>1283</v>
      </c>
      <c r="D41" s="21" t="s">
        <v>1284</v>
      </c>
      <c r="E41" s="21" t="s">
        <v>29</v>
      </c>
      <c r="F41" s="85">
        <f>F43</f>
        <v>16.5</v>
      </c>
      <c r="G41" s="86">
        <v>0</v>
      </c>
      <c r="H41" s="86">
        <f>F41*G41</f>
        <v>0</v>
      </c>
      <c r="I41" s="24" t="s">
        <v>30</v>
      </c>
    </row>
    <row r="42" spans="1:9" ht="15">
      <c r="A42" s="133"/>
      <c r="B42" s="28"/>
      <c r="C42" s="28"/>
      <c r="D42" s="28" t="s">
        <v>1285</v>
      </c>
      <c r="E42" s="28"/>
      <c r="F42" s="190"/>
      <c r="G42" s="135"/>
      <c r="H42" s="135"/>
      <c r="I42" s="191"/>
    </row>
    <row r="43" spans="1:9" ht="23.25">
      <c r="A43" s="133"/>
      <c r="B43" s="28"/>
      <c r="C43" s="28"/>
      <c r="D43" s="28" t="s">
        <v>1286</v>
      </c>
      <c r="E43" s="28"/>
      <c r="F43" s="190">
        <v>16.5</v>
      </c>
      <c r="G43" s="135"/>
      <c r="H43" s="135"/>
      <c r="I43" s="191"/>
    </row>
    <row r="44" spans="1:9" ht="15">
      <c r="A44" s="84">
        <v>15</v>
      </c>
      <c r="B44" s="21">
        <v>721</v>
      </c>
      <c r="C44" s="21" t="s">
        <v>1287</v>
      </c>
      <c r="D44" s="21" t="s">
        <v>1288</v>
      </c>
      <c r="E44" s="21" t="s">
        <v>29</v>
      </c>
      <c r="F44" s="85">
        <f>F46</f>
        <v>48.4</v>
      </c>
      <c r="G44" s="86">
        <v>0</v>
      </c>
      <c r="H44" s="86">
        <f>F44*G44</f>
        <v>0</v>
      </c>
      <c r="I44" s="24" t="s">
        <v>30</v>
      </c>
    </row>
    <row r="45" spans="1:9" ht="15">
      <c r="A45" s="133"/>
      <c r="B45" s="28"/>
      <c r="C45" s="28"/>
      <c r="D45" s="28" t="s">
        <v>1289</v>
      </c>
      <c r="E45" s="28"/>
      <c r="F45" s="190"/>
      <c r="G45" s="135"/>
      <c r="H45" s="135"/>
      <c r="I45" s="191"/>
    </row>
    <row r="46" spans="1:9" ht="23.25">
      <c r="A46" s="133"/>
      <c r="B46" s="28"/>
      <c r="C46" s="28"/>
      <c r="D46" s="28" t="s">
        <v>1286</v>
      </c>
      <c r="E46" s="28"/>
      <c r="F46" s="190">
        <v>48.4</v>
      </c>
      <c r="G46" s="135"/>
      <c r="H46" s="135"/>
      <c r="I46" s="191"/>
    </row>
    <row r="47" spans="1:9" ht="15">
      <c r="A47" s="84">
        <v>16</v>
      </c>
      <c r="B47" s="21">
        <v>721</v>
      </c>
      <c r="C47" s="21" t="s">
        <v>1290</v>
      </c>
      <c r="D47" s="21" t="s">
        <v>1291</v>
      </c>
      <c r="E47" s="21" t="s">
        <v>29</v>
      </c>
      <c r="F47" s="85">
        <f>F49</f>
        <v>170.3</v>
      </c>
      <c r="G47" s="86">
        <v>0</v>
      </c>
      <c r="H47" s="86">
        <f>F47*G47</f>
        <v>0</v>
      </c>
      <c r="I47" s="24" t="s">
        <v>30</v>
      </c>
    </row>
    <row r="48" spans="1:9" ht="15">
      <c r="A48" s="133"/>
      <c r="B48" s="28"/>
      <c r="C48" s="28"/>
      <c r="D48" s="28" t="s">
        <v>1289</v>
      </c>
      <c r="E48" s="28"/>
      <c r="F48" s="190"/>
      <c r="G48" s="135"/>
      <c r="H48" s="135"/>
      <c r="I48" s="191"/>
    </row>
    <row r="49" spans="1:9" ht="23.25">
      <c r="A49" s="133"/>
      <c r="B49" s="28"/>
      <c r="C49" s="28"/>
      <c r="D49" s="28" t="s">
        <v>1286</v>
      </c>
      <c r="E49" s="28"/>
      <c r="F49" s="190">
        <v>170.3</v>
      </c>
      <c r="G49" s="135"/>
      <c r="H49" s="135"/>
      <c r="I49" s="191"/>
    </row>
    <row r="50" spans="1:9" ht="15">
      <c r="A50" s="84">
        <v>17</v>
      </c>
      <c r="B50" s="21">
        <v>721</v>
      </c>
      <c r="C50" s="21" t="s">
        <v>1292</v>
      </c>
      <c r="D50" s="21" t="s">
        <v>1293</v>
      </c>
      <c r="E50" s="21" t="s">
        <v>29</v>
      </c>
      <c r="F50" s="85">
        <f>F52</f>
        <v>19.8</v>
      </c>
      <c r="G50" s="86">
        <v>0</v>
      </c>
      <c r="H50" s="86">
        <f>F50*G50</f>
        <v>0</v>
      </c>
      <c r="I50" s="24" t="s">
        <v>30</v>
      </c>
    </row>
    <row r="51" spans="1:9" ht="15">
      <c r="A51" s="133"/>
      <c r="B51" s="28"/>
      <c r="C51" s="28"/>
      <c r="D51" s="28" t="s">
        <v>1289</v>
      </c>
      <c r="E51" s="28"/>
      <c r="F51" s="190"/>
      <c r="G51" s="135"/>
      <c r="H51" s="135"/>
      <c r="I51" s="191"/>
    </row>
    <row r="52" spans="1:9" ht="23.25">
      <c r="A52" s="133"/>
      <c r="B52" s="28"/>
      <c r="C52" s="28"/>
      <c r="D52" s="28" t="s">
        <v>1286</v>
      </c>
      <c r="E52" s="28"/>
      <c r="F52" s="190">
        <v>19.8</v>
      </c>
      <c r="G52" s="135"/>
      <c r="H52" s="135"/>
      <c r="I52" s="191"/>
    </row>
    <row r="53" spans="1:9" ht="15">
      <c r="A53" s="84">
        <v>18</v>
      </c>
      <c r="B53" s="21">
        <v>721</v>
      </c>
      <c r="C53" s="21" t="s">
        <v>1294</v>
      </c>
      <c r="D53" s="21" t="s">
        <v>1295</v>
      </c>
      <c r="E53" s="21" t="s">
        <v>29</v>
      </c>
      <c r="F53" s="85">
        <f>F55</f>
        <v>220</v>
      </c>
      <c r="G53" s="86">
        <v>0</v>
      </c>
      <c r="H53" s="86">
        <f>F53*G53</f>
        <v>0</v>
      </c>
      <c r="I53" s="24" t="s">
        <v>30</v>
      </c>
    </row>
    <row r="54" spans="1:9" ht="15">
      <c r="A54" s="133"/>
      <c r="B54" s="28"/>
      <c r="C54" s="28"/>
      <c r="D54" s="28" t="s">
        <v>1285</v>
      </c>
      <c r="E54" s="28"/>
      <c r="F54" s="190"/>
      <c r="G54" s="135"/>
      <c r="H54" s="135"/>
      <c r="I54" s="191"/>
    </row>
    <row r="55" spans="1:9" ht="23.25">
      <c r="A55" s="133"/>
      <c r="B55" s="28"/>
      <c r="C55" s="28"/>
      <c r="D55" s="28" t="s">
        <v>1286</v>
      </c>
      <c r="E55" s="28"/>
      <c r="F55" s="190">
        <v>220</v>
      </c>
      <c r="G55" s="135"/>
      <c r="H55" s="135"/>
      <c r="I55" s="191"/>
    </row>
    <row r="56" spans="1:9" ht="15">
      <c r="A56" s="84">
        <v>19</v>
      </c>
      <c r="B56" s="21">
        <v>721</v>
      </c>
      <c r="C56" s="21" t="s">
        <v>1296</v>
      </c>
      <c r="D56" s="21" t="s">
        <v>1297</v>
      </c>
      <c r="E56" s="21" t="s">
        <v>29</v>
      </c>
      <c r="F56" s="85">
        <f>F58</f>
        <v>99</v>
      </c>
      <c r="G56" s="86">
        <v>0</v>
      </c>
      <c r="H56" s="86">
        <f>F56*G56</f>
        <v>0</v>
      </c>
      <c r="I56" s="24" t="s">
        <v>30</v>
      </c>
    </row>
    <row r="57" spans="1:9" ht="15">
      <c r="A57" s="133"/>
      <c r="B57" s="28"/>
      <c r="C57" s="28"/>
      <c r="D57" s="28" t="s">
        <v>1289</v>
      </c>
      <c r="E57" s="28"/>
      <c r="F57" s="190"/>
      <c r="G57" s="135"/>
      <c r="H57" s="135"/>
      <c r="I57" s="191"/>
    </row>
    <row r="58" spans="1:9" ht="23.25">
      <c r="A58" s="133"/>
      <c r="B58" s="28"/>
      <c r="C58" s="28"/>
      <c r="D58" s="28" t="s">
        <v>1286</v>
      </c>
      <c r="E58" s="28"/>
      <c r="F58" s="190">
        <v>99</v>
      </c>
      <c r="G58" s="135"/>
      <c r="H58" s="135"/>
      <c r="I58" s="191"/>
    </row>
    <row r="59" spans="1:9" ht="15">
      <c r="A59" s="84">
        <v>20</v>
      </c>
      <c r="B59" s="21">
        <v>721</v>
      </c>
      <c r="C59" s="21" t="s">
        <v>1298</v>
      </c>
      <c r="D59" s="21" t="s">
        <v>1299</v>
      </c>
      <c r="E59" s="21" t="s">
        <v>29</v>
      </c>
      <c r="F59" s="85">
        <f>F61</f>
        <v>146.3</v>
      </c>
      <c r="G59" s="86">
        <v>0</v>
      </c>
      <c r="H59" s="86">
        <f>F59*G59</f>
        <v>0</v>
      </c>
      <c r="I59" s="24" t="s">
        <v>30</v>
      </c>
    </row>
    <row r="60" spans="1:9" ht="15">
      <c r="A60" s="133"/>
      <c r="B60" s="28"/>
      <c r="C60" s="28"/>
      <c r="D60" s="28" t="s">
        <v>1289</v>
      </c>
      <c r="E60" s="28"/>
      <c r="F60" s="190"/>
      <c r="G60" s="135"/>
      <c r="H60" s="135"/>
      <c r="I60" s="191"/>
    </row>
    <row r="61" spans="1:9" ht="23.25">
      <c r="A61" s="133"/>
      <c r="B61" s="28"/>
      <c r="C61" s="28"/>
      <c r="D61" s="28" t="s">
        <v>1286</v>
      </c>
      <c r="E61" s="28"/>
      <c r="F61" s="190">
        <v>146.3</v>
      </c>
      <c r="G61" s="135"/>
      <c r="H61" s="135"/>
      <c r="I61" s="191"/>
    </row>
    <row r="62" spans="1:9" ht="15">
      <c r="A62" s="84">
        <v>21</v>
      </c>
      <c r="B62" s="21">
        <v>721</v>
      </c>
      <c r="C62" s="21" t="s">
        <v>1300</v>
      </c>
      <c r="D62" s="21" t="s">
        <v>1301</v>
      </c>
      <c r="E62" s="21" t="s">
        <v>29</v>
      </c>
      <c r="F62" s="85">
        <f>F64</f>
        <v>326.7</v>
      </c>
      <c r="G62" s="86">
        <v>0</v>
      </c>
      <c r="H62" s="86">
        <f>F62*G62</f>
        <v>0</v>
      </c>
      <c r="I62" s="24" t="s">
        <v>30</v>
      </c>
    </row>
    <row r="63" spans="1:9" ht="15">
      <c r="A63" s="133"/>
      <c r="B63" s="28"/>
      <c r="C63" s="28"/>
      <c r="D63" s="28" t="s">
        <v>1289</v>
      </c>
      <c r="E63" s="28"/>
      <c r="F63" s="190"/>
      <c r="G63" s="135"/>
      <c r="H63" s="135"/>
      <c r="I63" s="191"/>
    </row>
    <row r="64" spans="1:9" ht="23.25">
      <c r="A64" s="133"/>
      <c r="B64" s="28"/>
      <c r="C64" s="28"/>
      <c r="D64" s="28" t="s">
        <v>1286</v>
      </c>
      <c r="E64" s="28"/>
      <c r="F64" s="190">
        <v>326.7</v>
      </c>
      <c r="G64" s="135"/>
      <c r="H64" s="135"/>
      <c r="I64" s="191"/>
    </row>
    <row r="65" spans="1:9" ht="15">
      <c r="A65" s="84">
        <v>22</v>
      </c>
      <c r="B65" s="21">
        <v>721</v>
      </c>
      <c r="C65" s="21" t="s">
        <v>1302</v>
      </c>
      <c r="D65" s="21" t="s">
        <v>1303</v>
      </c>
      <c r="E65" s="21" t="s">
        <v>29</v>
      </c>
      <c r="F65" s="85">
        <f>F67</f>
        <v>506</v>
      </c>
      <c r="G65" s="86">
        <v>0</v>
      </c>
      <c r="H65" s="86">
        <f>F65*G65</f>
        <v>0</v>
      </c>
      <c r="I65" s="24" t="s">
        <v>30</v>
      </c>
    </row>
    <row r="66" spans="1:9" ht="15">
      <c r="A66" s="133"/>
      <c r="B66" s="28"/>
      <c r="C66" s="28"/>
      <c r="D66" s="28" t="s">
        <v>1289</v>
      </c>
      <c r="E66" s="28"/>
      <c r="F66" s="190"/>
      <c r="G66" s="135"/>
      <c r="H66" s="135"/>
      <c r="I66" s="191"/>
    </row>
    <row r="67" spans="1:9" ht="23.25">
      <c r="A67" s="133"/>
      <c r="B67" s="28"/>
      <c r="C67" s="28"/>
      <c r="D67" s="28" t="s">
        <v>1286</v>
      </c>
      <c r="E67" s="28"/>
      <c r="F67" s="190">
        <v>506</v>
      </c>
      <c r="G67" s="135"/>
      <c r="H67" s="135"/>
      <c r="I67" s="191"/>
    </row>
    <row r="68" spans="1:9" ht="15">
      <c r="A68" s="84">
        <v>23</v>
      </c>
      <c r="B68" s="21">
        <v>721</v>
      </c>
      <c r="C68" s="21" t="s">
        <v>1304</v>
      </c>
      <c r="D68" s="21" t="s">
        <v>1305</v>
      </c>
      <c r="E68" s="21" t="s">
        <v>29</v>
      </c>
      <c r="F68" s="85">
        <f>F70</f>
        <v>11</v>
      </c>
      <c r="G68" s="86">
        <v>0</v>
      </c>
      <c r="H68" s="86">
        <f>F68*G68</f>
        <v>0</v>
      </c>
      <c r="I68" s="24" t="s">
        <v>30</v>
      </c>
    </row>
    <row r="69" spans="1:9" ht="15">
      <c r="A69" s="133"/>
      <c r="B69" s="28"/>
      <c r="C69" s="28"/>
      <c r="D69" s="28" t="s">
        <v>1289</v>
      </c>
      <c r="E69" s="28"/>
      <c r="F69" s="190"/>
      <c r="G69" s="135"/>
      <c r="H69" s="135"/>
      <c r="I69" s="191"/>
    </row>
    <row r="70" spans="1:9" ht="23.25">
      <c r="A70" s="133"/>
      <c r="B70" s="28"/>
      <c r="C70" s="28"/>
      <c r="D70" s="28" t="s">
        <v>1286</v>
      </c>
      <c r="E70" s="28"/>
      <c r="F70" s="190">
        <v>11</v>
      </c>
      <c r="G70" s="135"/>
      <c r="H70" s="135"/>
      <c r="I70" s="191"/>
    </row>
    <row r="71" spans="1:9" ht="15">
      <c r="A71" s="84">
        <v>24</v>
      </c>
      <c r="B71" s="21">
        <v>721</v>
      </c>
      <c r="C71" s="21" t="s">
        <v>1306</v>
      </c>
      <c r="D71" s="21" t="s">
        <v>1307</v>
      </c>
      <c r="E71" s="21" t="s">
        <v>29</v>
      </c>
      <c r="F71" s="85">
        <f>F73</f>
        <v>8.8</v>
      </c>
      <c r="G71" s="86">
        <v>0</v>
      </c>
      <c r="H71" s="86">
        <f>F71*G71</f>
        <v>0</v>
      </c>
      <c r="I71" s="24" t="s">
        <v>30</v>
      </c>
    </row>
    <row r="72" spans="1:9" ht="15">
      <c r="A72" s="133"/>
      <c r="B72" s="28"/>
      <c r="C72" s="28"/>
      <c r="D72" s="28" t="s">
        <v>1289</v>
      </c>
      <c r="E72" s="28"/>
      <c r="F72" s="190"/>
      <c r="G72" s="135"/>
      <c r="H72" s="135"/>
      <c r="I72" s="191"/>
    </row>
    <row r="73" spans="1:9" ht="23.25">
      <c r="A73" s="133"/>
      <c r="B73" s="28"/>
      <c r="C73" s="28"/>
      <c r="D73" s="28" t="s">
        <v>1286</v>
      </c>
      <c r="E73" s="28"/>
      <c r="F73" s="190">
        <v>8.8</v>
      </c>
      <c r="G73" s="135"/>
      <c r="H73" s="135"/>
      <c r="I73" s="191"/>
    </row>
    <row r="74" spans="1:9" ht="15">
      <c r="A74" s="108">
        <v>25</v>
      </c>
      <c r="B74" s="115" t="s">
        <v>1308</v>
      </c>
      <c r="C74" s="109">
        <v>721273153</v>
      </c>
      <c r="D74" s="21" t="s">
        <v>1309</v>
      </c>
      <c r="E74" s="109" t="s">
        <v>151</v>
      </c>
      <c r="F74" s="110">
        <v>19</v>
      </c>
      <c r="G74" s="23">
        <v>0</v>
      </c>
      <c r="H74" s="106">
        <f aca="true" t="shared" si="0" ref="H74:H79">F74*G74</f>
        <v>0</v>
      </c>
      <c r="I74" s="24" t="s">
        <v>3278</v>
      </c>
    </row>
    <row r="75" spans="1:9" ht="23.25">
      <c r="A75" s="19">
        <v>26</v>
      </c>
      <c r="B75" s="20">
        <v>721</v>
      </c>
      <c r="C75" s="21" t="s">
        <v>1310</v>
      </c>
      <c r="D75" s="21" t="s">
        <v>1311</v>
      </c>
      <c r="E75" s="20" t="s">
        <v>151</v>
      </c>
      <c r="F75" s="30">
        <v>3</v>
      </c>
      <c r="G75" s="23">
        <v>0</v>
      </c>
      <c r="H75" s="23">
        <f t="shared" si="0"/>
        <v>0</v>
      </c>
      <c r="I75" s="26" t="s">
        <v>30</v>
      </c>
    </row>
    <row r="76" spans="1:9" ht="23.25">
      <c r="A76" s="19">
        <v>27</v>
      </c>
      <c r="B76" s="20">
        <v>721</v>
      </c>
      <c r="C76" s="21" t="s">
        <v>1312</v>
      </c>
      <c r="D76" s="21" t="s">
        <v>1313</v>
      </c>
      <c r="E76" s="20" t="s">
        <v>151</v>
      </c>
      <c r="F76" s="30">
        <v>3</v>
      </c>
      <c r="G76" s="23">
        <v>0</v>
      </c>
      <c r="H76" s="23">
        <f t="shared" si="0"/>
        <v>0</v>
      </c>
      <c r="I76" s="26" t="s">
        <v>30</v>
      </c>
    </row>
    <row r="77" spans="1:9" ht="23.25">
      <c r="A77" s="19">
        <v>28</v>
      </c>
      <c r="B77" s="20">
        <v>721</v>
      </c>
      <c r="C77" s="21" t="s">
        <v>1314</v>
      </c>
      <c r="D77" s="21" t="s">
        <v>1315</v>
      </c>
      <c r="E77" s="20" t="s">
        <v>151</v>
      </c>
      <c r="F77" s="30">
        <v>23</v>
      </c>
      <c r="G77" s="23">
        <v>0</v>
      </c>
      <c r="H77" s="23">
        <f t="shared" si="0"/>
        <v>0</v>
      </c>
      <c r="I77" s="26" t="s">
        <v>30</v>
      </c>
    </row>
    <row r="78" spans="1:9" ht="23.25">
      <c r="A78" s="19">
        <v>29</v>
      </c>
      <c r="B78" s="20">
        <v>721</v>
      </c>
      <c r="C78" s="21" t="s">
        <v>1316</v>
      </c>
      <c r="D78" s="21" t="s">
        <v>1317</v>
      </c>
      <c r="E78" s="20" t="s">
        <v>151</v>
      </c>
      <c r="F78" s="30">
        <v>3</v>
      </c>
      <c r="G78" s="23">
        <v>0</v>
      </c>
      <c r="H78" s="23">
        <f t="shared" si="0"/>
        <v>0</v>
      </c>
      <c r="I78" s="26" t="s">
        <v>30</v>
      </c>
    </row>
    <row r="79" spans="1:9" ht="15">
      <c r="A79" s="108">
        <v>30</v>
      </c>
      <c r="B79" s="115" t="s">
        <v>1308</v>
      </c>
      <c r="C79" s="21" t="s">
        <v>1318</v>
      </c>
      <c r="D79" s="21" t="s">
        <v>1319</v>
      </c>
      <c r="E79" s="109" t="s">
        <v>151</v>
      </c>
      <c r="F79" s="110">
        <v>47</v>
      </c>
      <c r="G79" s="23">
        <v>0</v>
      </c>
      <c r="H79" s="106">
        <f t="shared" si="0"/>
        <v>0</v>
      </c>
      <c r="I79" s="24" t="s">
        <v>30</v>
      </c>
    </row>
    <row r="80" spans="1:9" ht="15">
      <c r="A80" s="19">
        <v>31</v>
      </c>
      <c r="B80" s="20">
        <v>721</v>
      </c>
      <c r="C80" s="21" t="s">
        <v>1320</v>
      </c>
      <c r="D80" s="21" t="s">
        <v>3406</v>
      </c>
      <c r="E80" s="20" t="s">
        <v>731</v>
      </c>
      <c r="F80" s="30">
        <v>1</v>
      </c>
      <c r="G80" s="23">
        <v>0</v>
      </c>
      <c r="H80" s="23">
        <f>F80*G80</f>
        <v>0</v>
      </c>
      <c r="I80" s="26" t="s">
        <v>30</v>
      </c>
    </row>
    <row r="81" spans="1:9" ht="15">
      <c r="A81" s="84"/>
      <c r="B81" s="21"/>
      <c r="C81" s="21"/>
      <c r="D81" s="28" t="s">
        <v>1321</v>
      </c>
      <c r="E81" s="21"/>
      <c r="F81" s="95"/>
      <c r="G81" s="86"/>
      <c r="H81" s="86"/>
      <c r="I81" s="191"/>
    </row>
    <row r="82" spans="1:9" ht="15">
      <c r="A82" s="108">
        <v>32</v>
      </c>
      <c r="B82" s="109" t="s">
        <v>1322</v>
      </c>
      <c r="C82" s="21" t="s">
        <v>1323</v>
      </c>
      <c r="D82" s="21" t="s">
        <v>1324</v>
      </c>
      <c r="E82" s="109" t="s">
        <v>151</v>
      </c>
      <c r="F82" s="110">
        <v>6</v>
      </c>
      <c r="G82" s="106">
        <v>0</v>
      </c>
      <c r="H82" s="106">
        <f>F82*G82</f>
        <v>0</v>
      </c>
      <c r="I82" s="24" t="s">
        <v>30</v>
      </c>
    </row>
    <row r="83" spans="1:9" ht="23.25">
      <c r="A83" s="192"/>
      <c r="B83" s="193"/>
      <c r="C83" s="193"/>
      <c r="D83" s="28" t="s">
        <v>1325</v>
      </c>
      <c r="E83" s="193"/>
      <c r="F83" s="194"/>
      <c r="G83" s="195"/>
      <c r="H83" s="106"/>
      <c r="I83" s="24"/>
    </row>
    <row r="84" spans="1:9" ht="15">
      <c r="A84" s="108">
        <v>33</v>
      </c>
      <c r="B84" s="27" t="s">
        <v>1308</v>
      </c>
      <c r="C84" s="21" t="s">
        <v>1326</v>
      </c>
      <c r="D84" s="21" t="s">
        <v>1327</v>
      </c>
      <c r="E84" s="109" t="s">
        <v>731</v>
      </c>
      <c r="F84" s="110">
        <v>1</v>
      </c>
      <c r="G84" s="106">
        <v>0</v>
      </c>
      <c r="H84" s="106">
        <f>F84*G84</f>
        <v>0</v>
      </c>
      <c r="I84" s="24" t="s">
        <v>30</v>
      </c>
    </row>
    <row r="85" spans="1:9" ht="15">
      <c r="A85" s="108">
        <v>34</v>
      </c>
      <c r="B85" s="27" t="s">
        <v>1308</v>
      </c>
      <c r="C85" s="109" t="s">
        <v>3401</v>
      </c>
      <c r="D85" s="21" t="s">
        <v>3400</v>
      </c>
      <c r="E85" s="109" t="s">
        <v>93</v>
      </c>
      <c r="F85" s="85">
        <v>1</v>
      </c>
      <c r="G85" s="86">
        <v>0</v>
      </c>
      <c r="H85" s="106">
        <f>F85*G85</f>
        <v>0</v>
      </c>
      <c r="I85" s="111" t="s">
        <v>30</v>
      </c>
    </row>
    <row r="86" spans="1:9" ht="15">
      <c r="A86" s="108">
        <v>35</v>
      </c>
      <c r="B86" s="27" t="s">
        <v>1308</v>
      </c>
      <c r="C86" s="21" t="s">
        <v>1328</v>
      </c>
      <c r="D86" s="21" t="s">
        <v>1329</v>
      </c>
      <c r="E86" s="109" t="s">
        <v>93</v>
      </c>
      <c r="F86" s="110">
        <v>1</v>
      </c>
      <c r="G86" s="106">
        <v>0</v>
      </c>
      <c r="H86" s="106">
        <f>F86*G86</f>
        <v>0</v>
      </c>
      <c r="I86" s="111" t="s">
        <v>30</v>
      </c>
    </row>
    <row r="87" spans="1:9" ht="23.25">
      <c r="A87" s="108"/>
      <c r="B87" s="109"/>
      <c r="C87" s="109"/>
      <c r="D87" s="196" t="s">
        <v>1330</v>
      </c>
      <c r="E87" s="109"/>
      <c r="F87" s="113"/>
      <c r="G87" s="106"/>
      <c r="H87" s="106"/>
      <c r="I87" s="24"/>
    </row>
    <row r="88" spans="1:9" ht="15">
      <c r="A88" s="87"/>
      <c r="B88" s="87"/>
      <c r="C88" s="15">
        <v>722</v>
      </c>
      <c r="D88" s="15" t="s">
        <v>1331</v>
      </c>
      <c r="E88" s="184"/>
      <c r="F88" s="185"/>
      <c r="G88" s="82"/>
      <c r="H88" s="82">
        <f>SUM(H89:H156)</f>
        <v>0</v>
      </c>
      <c r="I88" s="197"/>
    </row>
    <row r="89" spans="1:9" ht="23.25">
      <c r="A89" s="19">
        <v>36</v>
      </c>
      <c r="B89" s="20">
        <v>722</v>
      </c>
      <c r="C89" s="20" t="s">
        <v>1332</v>
      </c>
      <c r="D89" s="21" t="s">
        <v>1333</v>
      </c>
      <c r="E89" s="20" t="s">
        <v>29</v>
      </c>
      <c r="F89" s="30">
        <f>F91</f>
        <v>779.6</v>
      </c>
      <c r="G89" s="23">
        <v>0</v>
      </c>
      <c r="H89" s="23">
        <f>F89*G89</f>
        <v>0</v>
      </c>
      <c r="I89" s="26" t="s">
        <v>30</v>
      </c>
    </row>
    <row r="90" spans="1:9" ht="23.25">
      <c r="A90" s="198"/>
      <c r="B90" s="199"/>
      <c r="C90" s="199"/>
      <c r="D90" s="28" t="s">
        <v>1334</v>
      </c>
      <c r="E90" s="199"/>
      <c r="F90" s="113"/>
      <c r="G90" s="200"/>
      <c r="H90" s="200"/>
      <c r="I90" s="191"/>
    </row>
    <row r="91" spans="1:9" ht="23.25">
      <c r="A91" s="198"/>
      <c r="B91" s="199"/>
      <c r="C91" s="199"/>
      <c r="D91" s="28" t="s">
        <v>1286</v>
      </c>
      <c r="E91" s="199"/>
      <c r="F91" s="190">
        <v>779.6</v>
      </c>
      <c r="G91" s="200"/>
      <c r="H91" s="200"/>
      <c r="I91" s="191"/>
    </row>
    <row r="92" spans="1:9" ht="23.25">
      <c r="A92" s="19">
        <v>37</v>
      </c>
      <c r="B92" s="20">
        <v>722</v>
      </c>
      <c r="C92" s="20" t="s">
        <v>1335</v>
      </c>
      <c r="D92" s="21" t="s">
        <v>1336</v>
      </c>
      <c r="E92" s="20" t="s">
        <v>29</v>
      </c>
      <c r="F92" s="30">
        <f>F94</f>
        <v>591</v>
      </c>
      <c r="G92" s="23">
        <v>0</v>
      </c>
      <c r="H92" s="23">
        <f>F92*G92</f>
        <v>0</v>
      </c>
      <c r="I92" s="26" t="s">
        <v>30</v>
      </c>
    </row>
    <row r="93" spans="1:9" ht="23.25">
      <c r="A93" s="198"/>
      <c r="B93" s="199"/>
      <c r="C93" s="199"/>
      <c r="D93" s="28" t="s">
        <v>1337</v>
      </c>
      <c r="E93" s="199"/>
      <c r="F93" s="113"/>
      <c r="G93" s="200"/>
      <c r="H93" s="200"/>
      <c r="I93" s="191"/>
    </row>
    <row r="94" spans="1:9" ht="23.25">
      <c r="A94" s="198"/>
      <c r="B94" s="199"/>
      <c r="C94" s="199"/>
      <c r="D94" s="28" t="s">
        <v>1286</v>
      </c>
      <c r="E94" s="199"/>
      <c r="F94" s="190">
        <v>591</v>
      </c>
      <c r="G94" s="200"/>
      <c r="H94" s="200"/>
      <c r="I94" s="191"/>
    </row>
    <row r="95" spans="1:9" ht="23.25">
      <c r="A95" s="19">
        <v>38</v>
      </c>
      <c r="B95" s="20">
        <v>722</v>
      </c>
      <c r="C95" s="20" t="s">
        <v>1338</v>
      </c>
      <c r="D95" s="21" t="s">
        <v>1339</v>
      </c>
      <c r="E95" s="20" t="s">
        <v>29</v>
      </c>
      <c r="F95" s="30">
        <f>F97</f>
        <v>109.7</v>
      </c>
      <c r="G95" s="23">
        <v>0</v>
      </c>
      <c r="H95" s="23">
        <f>F95*G95</f>
        <v>0</v>
      </c>
      <c r="I95" s="26" t="s">
        <v>30</v>
      </c>
    </row>
    <row r="96" spans="1:9" ht="23.25">
      <c r="A96" s="198"/>
      <c r="B96" s="199"/>
      <c r="C96" s="199"/>
      <c r="D96" s="28" t="s">
        <v>1334</v>
      </c>
      <c r="E96" s="199"/>
      <c r="F96" s="113"/>
      <c r="G96" s="200"/>
      <c r="H96" s="200"/>
      <c r="I96" s="191"/>
    </row>
    <row r="97" spans="1:9" ht="23.25">
      <c r="A97" s="198"/>
      <c r="B97" s="199"/>
      <c r="C97" s="199"/>
      <c r="D97" s="28" t="s">
        <v>1286</v>
      </c>
      <c r="E97" s="199"/>
      <c r="F97" s="190">
        <v>109.7</v>
      </c>
      <c r="G97" s="200"/>
      <c r="H97" s="200"/>
      <c r="I97" s="191"/>
    </row>
    <row r="98" spans="1:9" ht="23.25">
      <c r="A98" s="19">
        <v>39</v>
      </c>
      <c r="B98" s="20">
        <v>722</v>
      </c>
      <c r="C98" s="20" t="s">
        <v>1340</v>
      </c>
      <c r="D98" s="21" t="s">
        <v>1341</v>
      </c>
      <c r="E98" s="20" t="s">
        <v>29</v>
      </c>
      <c r="F98" s="30">
        <f>F100</f>
        <v>101.4</v>
      </c>
      <c r="G98" s="23">
        <v>0</v>
      </c>
      <c r="H98" s="23">
        <f>F98*G98</f>
        <v>0</v>
      </c>
      <c r="I98" s="26" t="s">
        <v>30</v>
      </c>
    </row>
    <row r="99" spans="1:9" ht="23.25">
      <c r="A99" s="198"/>
      <c r="B99" s="199"/>
      <c r="C99" s="199"/>
      <c r="D99" s="28" t="s">
        <v>1337</v>
      </c>
      <c r="E99" s="199"/>
      <c r="F99" s="113"/>
      <c r="G99" s="200"/>
      <c r="H99" s="200"/>
      <c r="I99" s="191"/>
    </row>
    <row r="100" spans="1:9" ht="23.25">
      <c r="A100" s="198"/>
      <c r="B100" s="199"/>
      <c r="C100" s="199"/>
      <c r="D100" s="28" t="s">
        <v>1286</v>
      </c>
      <c r="E100" s="199"/>
      <c r="F100" s="190">
        <v>101.4</v>
      </c>
      <c r="G100" s="200"/>
      <c r="H100" s="200"/>
      <c r="I100" s="191"/>
    </row>
    <row r="101" spans="1:9" ht="23.25">
      <c r="A101" s="19">
        <v>40</v>
      </c>
      <c r="B101" s="20">
        <v>722</v>
      </c>
      <c r="C101" s="20" t="s">
        <v>1342</v>
      </c>
      <c r="D101" s="21" t="s">
        <v>1343</v>
      </c>
      <c r="E101" s="20" t="s">
        <v>29</v>
      </c>
      <c r="F101" s="30">
        <f>F103</f>
        <v>125.3</v>
      </c>
      <c r="G101" s="23">
        <v>0</v>
      </c>
      <c r="H101" s="23">
        <f>F101*G101</f>
        <v>0</v>
      </c>
      <c r="I101" s="26" t="s">
        <v>30</v>
      </c>
    </row>
    <row r="102" spans="1:9" ht="23.25">
      <c r="A102" s="198"/>
      <c r="B102" s="199"/>
      <c r="C102" s="199"/>
      <c r="D102" s="28" t="s">
        <v>1334</v>
      </c>
      <c r="E102" s="199"/>
      <c r="F102" s="113"/>
      <c r="G102" s="200"/>
      <c r="H102" s="200"/>
      <c r="I102" s="191"/>
    </row>
    <row r="103" spans="1:9" ht="23.25">
      <c r="A103" s="198"/>
      <c r="B103" s="199"/>
      <c r="C103" s="199"/>
      <c r="D103" s="28" t="s">
        <v>1286</v>
      </c>
      <c r="E103" s="199"/>
      <c r="F103" s="190">
        <v>125.3</v>
      </c>
      <c r="G103" s="200"/>
      <c r="H103" s="200"/>
      <c r="I103" s="191"/>
    </row>
    <row r="104" spans="1:9" ht="23.25">
      <c r="A104" s="19">
        <v>41</v>
      </c>
      <c r="B104" s="20">
        <v>722</v>
      </c>
      <c r="C104" s="20" t="s">
        <v>1344</v>
      </c>
      <c r="D104" s="21" t="s">
        <v>1345</v>
      </c>
      <c r="E104" s="20" t="s">
        <v>29</v>
      </c>
      <c r="F104" s="30">
        <f>F106</f>
        <v>124.5</v>
      </c>
      <c r="G104" s="23">
        <v>0</v>
      </c>
      <c r="H104" s="23">
        <f>F104*G104</f>
        <v>0</v>
      </c>
      <c r="I104" s="26" t="s">
        <v>30</v>
      </c>
    </row>
    <row r="105" spans="1:9" ht="23.25">
      <c r="A105" s="198"/>
      <c r="B105" s="199"/>
      <c r="C105" s="199"/>
      <c r="D105" s="28" t="s">
        <v>1337</v>
      </c>
      <c r="E105" s="199"/>
      <c r="F105" s="113"/>
      <c r="G105" s="200"/>
      <c r="H105" s="200"/>
      <c r="I105" s="191"/>
    </row>
    <row r="106" spans="1:9" ht="23.25">
      <c r="A106" s="198"/>
      <c r="B106" s="199"/>
      <c r="C106" s="199"/>
      <c r="D106" s="28" t="s">
        <v>1286</v>
      </c>
      <c r="E106" s="199"/>
      <c r="F106" s="190">
        <v>124.5</v>
      </c>
      <c r="G106" s="200"/>
      <c r="H106" s="200"/>
      <c r="I106" s="191"/>
    </row>
    <row r="107" spans="1:9" ht="23.25">
      <c r="A107" s="19">
        <v>42</v>
      </c>
      <c r="B107" s="20">
        <v>722</v>
      </c>
      <c r="C107" s="20" t="s">
        <v>1346</v>
      </c>
      <c r="D107" s="21" t="s">
        <v>1347</v>
      </c>
      <c r="E107" s="20" t="s">
        <v>29</v>
      </c>
      <c r="F107" s="30">
        <f>F109</f>
        <v>143.7</v>
      </c>
      <c r="G107" s="23">
        <v>0</v>
      </c>
      <c r="H107" s="23">
        <f>F107*G107</f>
        <v>0</v>
      </c>
      <c r="I107" s="26" t="s">
        <v>30</v>
      </c>
    </row>
    <row r="108" spans="1:9" ht="23.25">
      <c r="A108" s="198"/>
      <c r="B108" s="199"/>
      <c r="C108" s="199"/>
      <c r="D108" s="28" t="s">
        <v>1334</v>
      </c>
      <c r="E108" s="199"/>
      <c r="F108" s="113"/>
      <c r="G108" s="200"/>
      <c r="H108" s="200"/>
      <c r="I108" s="191"/>
    </row>
    <row r="109" spans="1:9" ht="23.25">
      <c r="A109" s="198"/>
      <c r="B109" s="199"/>
      <c r="C109" s="199"/>
      <c r="D109" s="28" t="s">
        <v>1286</v>
      </c>
      <c r="E109" s="199"/>
      <c r="F109" s="190">
        <v>143.7</v>
      </c>
      <c r="G109" s="200"/>
      <c r="H109" s="200"/>
      <c r="I109" s="191"/>
    </row>
    <row r="110" spans="1:9" ht="23.25">
      <c r="A110" s="19">
        <v>43</v>
      </c>
      <c r="B110" s="20">
        <v>722</v>
      </c>
      <c r="C110" s="20" t="s">
        <v>1348</v>
      </c>
      <c r="D110" s="21" t="s">
        <v>1349</v>
      </c>
      <c r="E110" s="20" t="s">
        <v>29</v>
      </c>
      <c r="F110" s="30">
        <f>F112</f>
        <v>143.7</v>
      </c>
      <c r="G110" s="23">
        <v>0</v>
      </c>
      <c r="H110" s="23">
        <f>F110*G110</f>
        <v>0</v>
      </c>
      <c r="I110" s="26" t="s">
        <v>30</v>
      </c>
    </row>
    <row r="111" spans="1:9" ht="23.25">
      <c r="A111" s="198"/>
      <c r="B111" s="199"/>
      <c r="C111" s="199"/>
      <c r="D111" s="28" t="s">
        <v>1337</v>
      </c>
      <c r="E111" s="199"/>
      <c r="F111" s="113"/>
      <c r="G111" s="200"/>
      <c r="H111" s="200"/>
      <c r="I111" s="191"/>
    </row>
    <row r="112" spans="1:9" ht="23.25">
      <c r="A112" s="198"/>
      <c r="B112" s="199"/>
      <c r="C112" s="199"/>
      <c r="D112" s="28" t="s">
        <v>1286</v>
      </c>
      <c r="E112" s="199"/>
      <c r="F112" s="190">
        <v>143.7</v>
      </c>
      <c r="G112" s="200"/>
      <c r="H112" s="200"/>
      <c r="I112" s="191"/>
    </row>
    <row r="113" spans="1:9" ht="23.25">
      <c r="A113" s="19">
        <v>44</v>
      </c>
      <c r="B113" s="20">
        <v>722</v>
      </c>
      <c r="C113" s="20" t="s">
        <v>1350</v>
      </c>
      <c r="D113" s="21" t="s">
        <v>1351</v>
      </c>
      <c r="E113" s="20" t="s">
        <v>29</v>
      </c>
      <c r="F113" s="30">
        <f>F115</f>
        <v>79.3</v>
      </c>
      <c r="G113" s="23">
        <v>0</v>
      </c>
      <c r="H113" s="23">
        <f>F113*G113</f>
        <v>0</v>
      </c>
      <c r="I113" s="26" t="s">
        <v>30</v>
      </c>
    </row>
    <row r="114" spans="1:9" ht="23.25">
      <c r="A114" s="198"/>
      <c r="B114" s="199"/>
      <c r="C114" s="199"/>
      <c r="D114" s="28" t="s">
        <v>1334</v>
      </c>
      <c r="E114" s="199"/>
      <c r="F114" s="113"/>
      <c r="G114" s="200"/>
      <c r="H114" s="200"/>
      <c r="I114" s="191"/>
    </row>
    <row r="115" spans="1:9" ht="23.25">
      <c r="A115" s="198"/>
      <c r="B115" s="199"/>
      <c r="C115" s="199"/>
      <c r="D115" s="28" t="s">
        <v>1286</v>
      </c>
      <c r="E115" s="199"/>
      <c r="F115" s="190">
        <v>79.3</v>
      </c>
      <c r="G115" s="200"/>
      <c r="H115" s="200"/>
      <c r="I115" s="191"/>
    </row>
    <row r="116" spans="1:9" ht="23.25">
      <c r="A116" s="19">
        <v>45</v>
      </c>
      <c r="B116" s="20">
        <v>722</v>
      </c>
      <c r="C116" s="20" t="s">
        <v>1352</v>
      </c>
      <c r="D116" s="21" t="s">
        <v>1353</v>
      </c>
      <c r="E116" s="20" t="s">
        <v>29</v>
      </c>
      <c r="F116" s="30">
        <f>F118</f>
        <v>79.2</v>
      </c>
      <c r="G116" s="23">
        <v>0</v>
      </c>
      <c r="H116" s="23">
        <f>F116*G116</f>
        <v>0</v>
      </c>
      <c r="I116" s="26" t="s">
        <v>30</v>
      </c>
    </row>
    <row r="117" spans="1:9" ht="23.25">
      <c r="A117" s="198"/>
      <c r="B117" s="199"/>
      <c r="C117" s="199"/>
      <c r="D117" s="28" t="s">
        <v>1337</v>
      </c>
      <c r="E117" s="199"/>
      <c r="F117" s="113"/>
      <c r="G117" s="200"/>
      <c r="H117" s="200"/>
      <c r="I117" s="191"/>
    </row>
    <row r="118" spans="1:9" ht="23.25">
      <c r="A118" s="198"/>
      <c r="B118" s="199"/>
      <c r="C118" s="199"/>
      <c r="D118" s="28" t="s">
        <v>1286</v>
      </c>
      <c r="E118" s="199"/>
      <c r="F118" s="190">
        <v>79.2</v>
      </c>
      <c r="G118" s="200"/>
      <c r="H118" s="200"/>
      <c r="I118" s="191"/>
    </row>
    <row r="119" spans="1:9" ht="23.25">
      <c r="A119" s="19">
        <v>46</v>
      </c>
      <c r="B119" s="20">
        <v>722</v>
      </c>
      <c r="C119" s="20" t="s">
        <v>1354</v>
      </c>
      <c r="D119" s="21" t="s">
        <v>1355</v>
      </c>
      <c r="E119" s="20" t="s">
        <v>29</v>
      </c>
      <c r="F119" s="30">
        <f>F121</f>
        <v>69.9</v>
      </c>
      <c r="G119" s="23">
        <v>0</v>
      </c>
      <c r="H119" s="23">
        <f>F119*G119</f>
        <v>0</v>
      </c>
      <c r="I119" s="26" t="s">
        <v>30</v>
      </c>
    </row>
    <row r="120" spans="1:9" ht="23.25">
      <c r="A120" s="198"/>
      <c r="B120" s="199"/>
      <c r="C120" s="199"/>
      <c r="D120" s="28" t="s">
        <v>1334</v>
      </c>
      <c r="E120" s="199"/>
      <c r="F120" s="113"/>
      <c r="G120" s="200"/>
      <c r="H120" s="200"/>
      <c r="I120" s="191"/>
    </row>
    <row r="121" spans="1:9" ht="23.25">
      <c r="A121" s="198"/>
      <c r="B121" s="199"/>
      <c r="C121" s="199"/>
      <c r="D121" s="28" t="s">
        <v>1286</v>
      </c>
      <c r="E121" s="199"/>
      <c r="F121" s="190">
        <v>69.9</v>
      </c>
      <c r="G121" s="200"/>
      <c r="H121" s="200"/>
      <c r="I121" s="191"/>
    </row>
    <row r="122" spans="1:9" ht="23.25">
      <c r="A122" s="19">
        <v>47</v>
      </c>
      <c r="B122" s="20">
        <v>722</v>
      </c>
      <c r="C122" s="20" t="s">
        <v>1356</v>
      </c>
      <c r="D122" s="21" t="s">
        <v>1357</v>
      </c>
      <c r="E122" s="20" t="s">
        <v>29</v>
      </c>
      <c r="F122" s="30">
        <f>F124</f>
        <v>71.3</v>
      </c>
      <c r="G122" s="23">
        <v>0</v>
      </c>
      <c r="H122" s="23">
        <f>F122*G122</f>
        <v>0</v>
      </c>
      <c r="I122" s="26" t="s">
        <v>30</v>
      </c>
    </row>
    <row r="123" spans="1:9" ht="23.25">
      <c r="A123" s="198"/>
      <c r="B123" s="199"/>
      <c r="C123" s="199"/>
      <c r="D123" s="28" t="s">
        <v>1337</v>
      </c>
      <c r="E123" s="199"/>
      <c r="F123" s="113"/>
      <c r="G123" s="200"/>
      <c r="H123" s="200"/>
      <c r="I123" s="191"/>
    </row>
    <row r="124" spans="1:9" ht="23.25">
      <c r="A124" s="198"/>
      <c r="B124" s="199"/>
      <c r="C124" s="199"/>
      <c r="D124" s="28" t="s">
        <v>1286</v>
      </c>
      <c r="E124" s="199"/>
      <c r="F124" s="190">
        <v>71.3</v>
      </c>
      <c r="G124" s="200"/>
      <c r="H124" s="200"/>
      <c r="I124" s="191"/>
    </row>
    <row r="125" spans="1:9" ht="23.25">
      <c r="A125" s="19">
        <v>48</v>
      </c>
      <c r="B125" s="20">
        <v>722</v>
      </c>
      <c r="C125" s="20" t="s">
        <v>1358</v>
      </c>
      <c r="D125" s="21" t="s">
        <v>1359</v>
      </c>
      <c r="E125" s="20" t="s">
        <v>29</v>
      </c>
      <c r="F125" s="30">
        <f>F127</f>
        <v>37.1</v>
      </c>
      <c r="G125" s="23">
        <v>0</v>
      </c>
      <c r="H125" s="23">
        <f>F125*G125</f>
        <v>0</v>
      </c>
      <c r="I125" s="26" t="s">
        <v>30</v>
      </c>
    </row>
    <row r="126" spans="1:9" ht="23.25">
      <c r="A126" s="198"/>
      <c r="B126" s="199"/>
      <c r="C126" s="199"/>
      <c r="D126" s="28" t="s">
        <v>1334</v>
      </c>
      <c r="E126" s="199"/>
      <c r="F126" s="113"/>
      <c r="G126" s="200"/>
      <c r="H126" s="200"/>
      <c r="I126" s="191"/>
    </row>
    <row r="127" spans="1:9" ht="23.25">
      <c r="A127" s="198"/>
      <c r="B127" s="199"/>
      <c r="C127" s="199"/>
      <c r="D127" s="28" t="s">
        <v>1286</v>
      </c>
      <c r="E127" s="199"/>
      <c r="F127" s="190">
        <v>37.1</v>
      </c>
      <c r="G127" s="200"/>
      <c r="H127" s="200"/>
      <c r="I127" s="191"/>
    </row>
    <row r="128" spans="1:9" ht="23.25">
      <c r="A128" s="19">
        <v>49</v>
      </c>
      <c r="B128" s="20">
        <v>722</v>
      </c>
      <c r="C128" s="20" t="s">
        <v>1360</v>
      </c>
      <c r="D128" s="21" t="s">
        <v>1361</v>
      </c>
      <c r="E128" s="20" t="s">
        <v>29</v>
      </c>
      <c r="F128" s="30">
        <f>F130</f>
        <v>37.2</v>
      </c>
      <c r="G128" s="23">
        <v>0</v>
      </c>
      <c r="H128" s="23">
        <f>F128*G128</f>
        <v>0</v>
      </c>
      <c r="I128" s="26" t="s">
        <v>30</v>
      </c>
    </row>
    <row r="129" spans="1:9" ht="23.25">
      <c r="A129" s="198"/>
      <c r="B129" s="199"/>
      <c r="C129" s="199"/>
      <c r="D129" s="28" t="s">
        <v>1337</v>
      </c>
      <c r="E129" s="199"/>
      <c r="F129" s="113"/>
      <c r="G129" s="200"/>
      <c r="H129" s="200"/>
      <c r="I129" s="191"/>
    </row>
    <row r="130" spans="1:9" ht="23.25">
      <c r="A130" s="198"/>
      <c r="B130" s="199"/>
      <c r="C130" s="199"/>
      <c r="D130" s="28" t="s">
        <v>1286</v>
      </c>
      <c r="E130" s="199"/>
      <c r="F130" s="190">
        <v>37.2</v>
      </c>
      <c r="G130" s="200"/>
      <c r="H130" s="200"/>
      <c r="I130" s="191"/>
    </row>
    <row r="131" spans="1:9" ht="23.25">
      <c r="A131" s="19">
        <v>50</v>
      </c>
      <c r="B131" s="20">
        <v>722</v>
      </c>
      <c r="C131" s="20" t="s">
        <v>1362</v>
      </c>
      <c r="D131" s="21" t="s">
        <v>1363</v>
      </c>
      <c r="E131" s="20" t="s">
        <v>29</v>
      </c>
      <c r="F131" s="30">
        <f>F134</f>
        <v>3.8</v>
      </c>
      <c r="G131" s="23">
        <v>0</v>
      </c>
      <c r="H131" s="23">
        <f>F131*G131</f>
        <v>0</v>
      </c>
      <c r="I131" s="26" t="s">
        <v>30</v>
      </c>
    </row>
    <row r="132" spans="1:9" ht="15">
      <c r="A132" s="198"/>
      <c r="B132" s="199"/>
      <c r="C132" s="199"/>
      <c r="D132" s="28" t="s">
        <v>1364</v>
      </c>
      <c r="E132" s="199"/>
      <c r="F132" s="190"/>
      <c r="G132" s="200"/>
      <c r="H132" s="200"/>
      <c r="I132" s="191"/>
    </row>
    <row r="133" spans="1:9" ht="23.25">
      <c r="A133" s="198"/>
      <c r="B133" s="199"/>
      <c r="C133" s="199"/>
      <c r="D133" s="28" t="s">
        <v>1365</v>
      </c>
      <c r="E133" s="199"/>
      <c r="F133" s="190"/>
      <c r="G133" s="200"/>
      <c r="H133" s="200"/>
      <c r="I133" s="191"/>
    </row>
    <row r="134" spans="1:9" ht="23.25">
      <c r="A134" s="198"/>
      <c r="B134" s="199"/>
      <c r="C134" s="199"/>
      <c r="D134" s="28" t="s">
        <v>1286</v>
      </c>
      <c r="E134" s="199"/>
      <c r="F134" s="190">
        <v>3.8</v>
      </c>
      <c r="G134" s="200"/>
      <c r="H134" s="200"/>
      <c r="I134" s="191"/>
    </row>
    <row r="135" spans="1:9" ht="15">
      <c r="A135" s="19">
        <v>51</v>
      </c>
      <c r="B135" s="20">
        <v>722</v>
      </c>
      <c r="C135" s="20" t="s">
        <v>1366</v>
      </c>
      <c r="D135" s="21" t="s">
        <v>1367</v>
      </c>
      <c r="E135" s="20" t="s">
        <v>29</v>
      </c>
      <c r="F135" s="30">
        <f>F137</f>
        <v>45.5</v>
      </c>
      <c r="G135" s="23">
        <v>0</v>
      </c>
      <c r="H135" s="23">
        <f>F135*G135</f>
        <v>0</v>
      </c>
      <c r="I135" s="26" t="s">
        <v>30</v>
      </c>
    </row>
    <row r="136" spans="1:9" ht="23.25">
      <c r="A136" s="198"/>
      <c r="B136" s="199"/>
      <c r="C136" s="199"/>
      <c r="D136" s="28" t="s">
        <v>1368</v>
      </c>
      <c r="E136" s="199"/>
      <c r="F136" s="190"/>
      <c r="G136" s="200"/>
      <c r="H136" s="200"/>
      <c r="I136" s="191"/>
    </row>
    <row r="137" spans="1:9" ht="23.25">
      <c r="A137" s="198"/>
      <c r="B137" s="199"/>
      <c r="C137" s="199"/>
      <c r="D137" s="28" t="s">
        <v>1286</v>
      </c>
      <c r="E137" s="199"/>
      <c r="F137" s="190">
        <v>45.5</v>
      </c>
      <c r="G137" s="200"/>
      <c r="H137" s="200"/>
      <c r="I137" s="191"/>
    </row>
    <row r="138" spans="1:9" ht="15">
      <c r="A138" s="19">
        <v>52</v>
      </c>
      <c r="B138" s="20">
        <v>722</v>
      </c>
      <c r="C138" s="20" t="s">
        <v>1369</v>
      </c>
      <c r="D138" s="21" t="s">
        <v>1370</v>
      </c>
      <c r="E138" s="20" t="s">
        <v>29</v>
      </c>
      <c r="F138" s="30">
        <f>F140</f>
        <v>73.9</v>
      </c>
      <c r="G138" s="23">
        <v>0</v>
      </c>
      <c r="H138" s="23">
        <f>F138*G138</f>
        <v>0</v>
      </c>
      <c r="I138" s="26" t="s">
        <v>30</v>
      </c>
    </row>
    <row r="139" spans="1:9" ht="23.25">
      <c r="A139" s="198"/>
      <c r="B139" s="199"/>
      <c r="C139" s="199"/>
      <c r="D139" s="28" t="s">
        <v>1368</v>
      </c>
      <c r="E139" s="199"/>
      <c r="F139" s="190"/>
      <c r="G139" s="200"/>
      <c r="H139" s="200"/>
      <c r="I139" s="191"/>
    </row>
    <row r="140" spans="1:9" ht="23.25">
      <c r="A140" s="198"/>
      <c r="B140" s="199"/>
      <c r="C140" s="199"/>
      <c r="D140" s="28" t="s">
        <v>1286</v>
      </c>
      <c r="E140" s="199"/>
      <c r="F140" s="190">
        <v>73.9</v>
      </c>
      <c r="G140" s="200"/>
      <c r="H140" s="200"/>
      <c r="I140" s="191"/>
    </row>
    <row r="141" spans="1:9" ht="15">
      <c r="A141" s="19">
        <v>53</v>
      </c>
      <c r="B141" s="20">
        <v>722</v>
      </c>
      <c r="C141" s="20" t="s">
        <v>1371</v>
      </c>
      <c r="D141" s="21" t="s">
        <v>1372</v>
      </c>
      <c r="E141" s="20" t="s">
        <v>29</v>
      </c>
      <c r="F141" s="30">
        <f>F143</f>
        <v>58.5</v>
      </c>
      <c r="G141" s="23">
        <v>0</v>
      </c>
      <c r="H141" s="23">
        <f>F141*G141</f>
        <v>0</v>
      </c>
      <c r="I141" s="26" t="s">
        <v>30</v>
      </c>
    </row>
    <row r="142" spans="1:9" ht="23.25">
      <c r="A142" s="198"/>
      <c r="B142" s="199"/>
      <c r="C142" s="199"/>
      <c r="D142" s="28" t="s">
        <v>1368</v>
      </c>
      <c r="E142" s="199"/>
      <c r="F142" s="190"/>
      <c r="G142" s="200"/>
      <c r="H142" s="200"/>
      <c r="I142" s="191"/>
    </row>
    <row r="143" spans="1:9" ht="23.25">
      <c r="A143" s="198"/>
      <c r="B143" s="199"/>
      <c r="C143" s="199"/>
      <c r="D143" s="28" t="s">
        <v>1286</v>
      </c>
      <c r="E143" s="199"/>
      <c r="F143" s="190">
        <v>58.5</v>
      </c>
      <c r="G143" s="200"/>
      <c r="H143" s="200"/>
      <c r="I143" s="191"/>
    </row>
    <row r="144" spans="1:9" ht="15">
      <c r="A144" s="19">
        <v>54</v>
      </c>
      <c r="B144" s="20">
        <v>722</v>
      </c>
      <c r="C144" s="20" t="s">
        <v>1373</v>
      </c>
      <c r="D144" s="21" t="s">
        <v>1374</v>
      </c>
      <c r="E144" s="20" t="s">
        <v>361</v>
      </c>
      <c r="F144" s="30">
        <v>1</v>
      </c>
      <c r="G144" s="23">
        <v>0</v>
      </c>
      <c r="H144" s="23">
        <f aca="true" t="shared" si="1" ref="H144:H150">F144*G144</f>
        <v>0</v>
      </c>
      <c r="I144" s="26" t="s">
        <v>30</v>
      </c>
    </row>
    <row r="145" spans="1:9" ht="15">
      <c r="A145" s="19">
        <v>55</v>
      </c>
      <c r="B145" s="20">
        <v>722</v>
      </c>
      <c r="C145" s="20">
        <v>722290234</v>
      </c>
      <c r="D145" s="21" t="s">
        <v>1375</v>
      </c>
      <c r="E145" s="20" t="s">
        <v>29</v>
      </c>
      <c r="F145" s="30">
        <f>F141+F138+F135+F128+F125+F122+F119+F116+F113+F110+F107+F104+F101+F95+F92+F89</f>
        <v>2569.4</v>
      </c>
      <c r="G145" s="23">
        <v>0</v>
      </c>
      <c r="H145" s="23">
        <f t="shared" si="1"/>
        <v>0</v>
      </c>
      <c r="I145" s="24" t="s">
        <v>3278</v>
      </c>
    </row>
    <row r="146" spans="1:9" ht="15">
      <c r="A146" s="19">
        <v>56</v>
      </c>
      <c r="B146" s="109">
        <v>722</v>
      </c>
      <c r="C146" s="109" t="s">
        <v>1376</v>
      </c>
      <c r="D146" s="21" t="s">
        <v>1377</v>
      </c>
      <c r="E146" s="20" t="s">
        <v>151</v>
      </c>
      <c r="F146" s="22">
        <v>9</v>
      </c>
      <c r="G146" s="106">
        <v>0</v>
      </c>
      <c r="H146" s="106">
        <f>F146*G146</f>
        <v>0</v>
      </c>
      <c r="I146" s="24" t="s">
        <v>30</v>
      </c>
    </row>
    <row r="147" spans="1:9" ht="15">
      <c r="A147" s="19">
        <v>57</v>
      </c>
      <c r="B147" s="109">
        <v>722</v>
      </c>
      <c r="C147" s="109" t="s">
        <v>1378</v>
      </c>
      <c r="D147" s="21" t="s">
        <v>1379</v>
      </c>
      <c r="E147" s="20" t="s">
        <v>151</v>
      </c>
      <c r="F147" s="22">
        <v>40</v>
      </c>
      <c r="G147" s="106">
        <v>0</v>
      </c>
      <c r="H147" s="106">
        <f>F147*G147</f>
        <v>0</v>
      </c>
      <c r="I147" s="24" t="s">
        <v>30</v>
      </c>
    </row>
    <row r="148" spans="1:9" ht="15">
      <c r="A148" s="19">
        <v>58</v>
      </c>
      <c r="B148" s="20">
        <v>722</v>
      </c>
      <c r="C148" s="109" t="s">
        <v>1380</v>
      </c>
      <c r="D148" s="21" t="s">
        <v>1381</v>
      </c>
      <c r="E148" s="20" t="s">
        <v>151</v>
      </c>
      <c r="F148" s="22">
        <v>34</v>
      </c>
      <c r="G148" s="23">
        <v>0</v>
      </c>
      <c r="H148" s="23">
        <f t="shared" si="1"/>
        <v>0</v>
      </c>
      <c r="I148" s="26" t="s">
        <v>30</v>
      </c>
    </row>
    <row r="149" spans="1:9" ht="15">
      <c r="A149" s="19">
        <v>59</v>
      </c>
      <c r="B149" s="20">
        <v>722</v>
      </c>
      <c r="C149" s="109" t="s">
        <v>1382</v>
      </c>
      <c r="D149" s="21" t="s">
        <v>1383</v>
      </c>
      <c r="E149" s="20" t="s">
        <v>151</v>
      </c>
      <c r="F149" s="22">
        <v>40</v>
      </c>
      <c r="G149" s="23">
        <v>0</v>
      </c>
      <c r="H149" s="23">
        <f t="shared" si="1"/>
        <v>0</v>
      </c>
      <c r="I149" s="26" t="s">
        <v>30</v>
      </c>
    </row>
    <row r="150" spans="1:9" ht="15">
      <c r="A150" s="19">
        <v>60</v>
      </c>
      <c r="B150" s="20">
        <v>722</v>
      </c>
      <c r="C150" s="109" t="s">
        <v>1384</v>
      </c>
      <c r="D150" s="21" t="s">
        <v>1385</v>
      </c>
      <c r="E150" s="20" t="s">
        <v>151</v>
      </c>
      <c r="F150" s="22">
        <v>40</v>
      </c>
      <c r="G150" s="23">
        <v>0</v>
      </c>
      <c r="H150" s="23">
        <f t="shared" si="1"/>
        <v>0</v>
      </c>
      <c r="I150" s="26" t="s">
        <v>30</v>
      </c>
    </row>
    <row r="151" spans="1:9" ht="15">
      <c r="A151" s="108">
        <v>61</v>
      </c>
      <c r="B151" s="109">
        <v>722</v>
      </c>
      <c r="C151" s="109" t="s">
        <v>1386</v>
      </c>
      <c r="D151" s="21" t="s">
        <v>1387</v>
      </c>
      <c r="E151" s="20" t="s">
        <v>151</v>
      </c>
      <c r="F151" s="22">
        <v>6</v>
      </c>
      <c r="G151" s="106">
        <v>0</v>
      </c>
      <c r="H151" s="106">
        <f>F151*G151</f>
        <v>0</v>
      </c>
      <c r="I151" s="24" t="s">
        <v>30</v>
      </c>
    </row>
    <row r="152" spans="1:9" ht="15">
      <c r="A152" s="108">
        <v>62</v>
      </c>
      <c r="B152" s="115" t="s">
        <v>1388</v>
      </c>
      <c r="C152" s="109" t="s">
        <v>1389</v>
      </c>
      <c r="D152" s="21" t="s">
        <v>1390</v>
      </c>
      <c r="E152" s="109" t="s">
        <v>151</v>
      </c>
      <c r="F152" s="110">
        <v>70</v>
      </c>
      <c r="G152" s="23">
        <v>0</v>
      </c>
      <c r="H152" s="106">
        <f>F152*G152</f>
        <v>0</v>
      </c>
      <c r="I152" s="24" t="s">
        <v>30</v>
      </c>
    </row>
    <row r="153" spans="1:9" ht="15">
      <c r="A153" s="108">
        <v>63</v>
      </c>
      <c r="B153" s="27" t="s">
        <v>1388</v>
      </c>
      <c r="C153" s="109" t="s">
        <v>1391</v>
      </c>
      <c r="D153" s="21" t="s">
        <v>1327</v>
      </c>
      <c r="E153" s="109" t="s">
        <v>731</v>
      </c>
      <c r="F153" s="110">
        <v>1</v>
      </c>
      <c r="G153" s="106">
        <v>0</v>
      </c>
      <c r="H153" s="106">
        <f>F153*G153</f>
        <v>0</v>
      </c>
      <c r="I153" s="24" t="s">
        <v>30</v>
      </c>
    </row>
    <row r="154" spans="1:9" s="150" customFormat="1" ht="15">
      <c r="A154" s="84">
        <v>64</v>
      </c>
      <c r="B154" s="127" t="s">
        <v>1388</v>
      </c>
      <c r="C154" s="21" t="s">
        <v>3402</v>
      </c>
      <c r="D154" s="21" t="s">
        <v>3403</v>
      </c>
      <c r="E154" s="21" t="s">
        <v>93</v>
      </c>
      <c r="F154" s="85">
        <v>1</v>
      </c>
      <c r="G154" s="86">
        <v>0</v>
      </c>
      <c r="H154" s="86">
        <f>F154*G154</f>
        <v>0</v>
      </c>
      <c r="I154" s="326" t="s">
        <v>30</v>
      </c>
    </row>
    <row r="155" spans="1:9" ht="15">
      <c r="A155" s="108">
        <v>65</v>
      </c>
      <c r="B155" s="27" t="s">
        <v>1388</v>
      </c>
      <c r="C155" s="20">
        <v>999722</v>
      </c>
      <c r="D155" s="21" t="s">
        <v>1392</v>
      </c>
      <c r="E155" s="20" t="s">
        <v>93</v>
      </c>
      <c r="F155" s="30">
        <v>1</v>
      </c>
      <c r="G155" s="23">
        <v>0</v>
      </c>
      <c r="H155" s="23">
        <f>F155*G155</f>
        <v>0</v>
      </c>
      <c r="I155" s="80" t="s">
        <v>30</v>
      </c>
    </row>
    <row r="156" spans="1:9" ht="23.25">
      <c r="A156" s="108"/>
      <c r="B156" s="109"/>
      <c r="C156" s="109"/>
      <c r="D156" s="196" t="s">
        <v>1330</v>
      </c>
      <c r="E156" s="109"/>
      <c r="F156" s="113"/>
      <c r="G156" s="106"/>
      <c r="H156" s="106"/>
      <c r="I156" s="24"/>
    </row>
    <row r="157" spans="1:9" ht="15">
      <c r="A157" s="201"/>
      <c r="B157" s="108"/>
      <c r="C157" s="146" t="s">
        <v>1393</v>
      </c>
      <c r="D157" s="15" t="s">
        <v>1394</v>
      </c>
      <c r="E157" s="109"/>
      <c r="F157" s="202"/>
      <c r="G157" s="200"/>
      <c r="H157" s="148">
        <f>SUM(H158:H286)</f>
        <v>0</v>
      </c>
      <c r="I157" s="203"/>
    </row>
    <row r="158" spans="1:9" ht="15">
      <c r="A158" s="19">
        <v>66</v>
      </c>
      <c r="B158" s="27" t="s">
        <v>1393</v>
      </c>
      <c r="C158" s="204" t="s">
        <v>1396</v>
      </c>
      <c r="D158" s="21" t="s">
        <v>1397</v>
      </c>
      <c r="E158" s="20" t="s">
        <v>361</v>
      </c>
      <c r="F158" s="205">
        <f>SUM(F160:F163)</f>
        <v>4</v>
      </c>
      <c r="G158" s="23">
        <v>0</v>
      </c>
      <c r="H158" s="23">
        <f>F158*G158</f>
        <v>0</v>
      </c>
      <c r="I158" s="26" t="s">
        <v>30</v>
      </c>
    </row>
    <row r="159" spans="1:9" ht="34.5">
      <c r="A159" s="70"/>
      <c r="B159" s="70"/>
      <c r="C159" s="34"/>
      <c r="D159" s="28" t="s">
        <v>1395</v>
      </c>
      <c r="E159" s="34"/>
      <c r="F159" s="29"/>
      <c r="G159" s="71"/>
      <c r="H159" s="71"/>
      <c r="I159" s="206"/>
    </row>
    <row r="160" spans="1:9" ht="15">
      <c r="A160" s="70"/>
      <c r="B160" s="70"/>
      <c r="C160" s="34"/>
      <c r="D160" s="28" t="s">
        <v>287</v>
      </c>
      <c r="E160" s="34"/>
      <c r="F160" s="207">
        <v>1</v>
      </c>
      <c r="G160" s="23"/>
      <c r="H160" s="71"/>
      <c r="I160" s="206"/>
    </row>
    <row r="161" spans="1:9" ht="15">
      <c r="A161" s="70"/>
      <c r="B161" s="70"/>
      <c r="C161" s="34"/>
      <c r="D161" s="28" t="s">
        <v>288</v>
      </c>
      <c r="E161" s="34"/>
      <c r="F161" s="207">
        <v>1</v>
      </c>
      <c r="G161" s="23"/>
      <c r="H161" s="71"/>
      <c r="I161" s="206"/>
    </row>
    <row r="162" spans="1:9" ht="15">
      <c r="A162" s="70"/>
      <c r="B162" s="70"/>
      <c r="C162" s="34"/>
      <c r="D162" s="28" t="s">
        <v>289</v>
      </c>
      <c r="E162" s="34"/>
      <c r="F162" s="207">
        <v>1</v>
      </c>
      <c r="G162" s="23"/>
      <c r="H162" s="71"/>
      <c r="I162" s="206"/>
    </row>
    <row r="163" spans="1:9" ht="15">
      <c r="A163" s="70"/>
      <c r="B163" s="70"/>
      <c r="C163" s="34"/>
      <c r="D163" s="28" t="s">
        <v>415</v>
      </c>
      <c r="E163" s="34"/>
      <c r="F163" s="207">
        <v>1</v>
      </c>
      <c r="G163" s="23"/>
      <c r="H163" s="71"/>
      <c r="I163" s="206"/>
    </row>
    <row r="164" spans="1:9" ht="15">
      <c r="A164" s="19">
        <v>67</v>
      </c>
      <c r="B164" s="27" t="s">
        <v>1393</v>
      </c>
      <c r="C164" s="204" t="s">
        <v>1398</v>
      </c>
      <c r="D164" s="21" t="s">
        <v>1399</v>
      </c>
      <c r="E164" s="20" t="s">
        <v>361</v>
      </c>
      <c r="F164" s="205">
        <f>SUM(F166:F170)</f>
        <v>11</v>
      </c>
      <c r="G164" s="23">
        <v>0</v>
      </c>
      <c r="H164" s="23">
        <f>F164*G164</f>
        <v>0</v>
      </c>
      <c r="I164" s="26" t="s">
        <v>30</v>
      </c>
    </row>
    <row r="165" spans="1:9" ht="34.5">
      <c r="A165" s="70"/>
      <c r="B165" s="70"/>
      <c r="C165" s="34"/>
      <c r="D165" s="28" t="s">
        <v>1395</v>
      </c>
      <c r="E165" s="34"/>
      <c r="F165" s="29"/>
      <c r="G165" s="71"/>
      <c r="H165" s="71"/>
      <c r="I165" s="206"/>
    </row>
    <row r="166" spans="1:9" ht="15">
      <c r="A166" s="70"/>
      <c r="B166" s="70"/>
      <c r="C166" s="34"/>
      <c r="D166" s="28" t="s">
        <v>560</v>
      </c>
      <c r="E166" s="34"/>
      <c r="F166" s="29">
        <v>5</v>
      </c>
      <c r="G166" s="71"/>
      <c r="H166" s="71"/>
      <c r="I166" s="206"/>
    </row>
    <row r="167" spans="1:9" ht="15">
      <c r="A167" s="70"/>
      <c r="B167" s="70"/>
      <c r="C167" s="34"/>
      <c r="D167" s="28" t="s">
        <v>287</v>
      </c>
      <c r="E167" s="34"/>
      <c r="F167" s="207">
        <v>3</v>
      </c>
      <c r="G167" s="23"/>
      <c r="H167" s="71"/>
      <c r="I167" s="206"/>
    </row>
    <row r="168" spans="1:9" ht="15">
      <c r="A168" s="70"/>
      <c r="B168" s="70"/>
      <c r="C168" s="34"/>
      <c r="D168" s="28" t="s">
        <v>288</v>
      </c>
      <c r="E168" s="34"/>
      <c r="F168" s="207">
        <v>1</v>
      </c>
      <c r="G168" s="23"/>
      <c r="H168" s="71"/>
      <c r="I168" s="206"/>
    </row>
    <row r="169" spans="1:9" ht="15">
      <c r="A169" s="70"/>
      <c r="B169" s="70"/>
      <c r="C169" s="34"/>
      <c r="D169" s="28" t="s">
        <v>289</v>
      </c>
      <c r="E169" s="34"/>
      <c r="F169" s="207">
        <v>1</v>
      </c>
      <c r="G169" s="23"/>
      <c r="H169" s="71"/>
      <c r="I169" s="206"/>
    </row>
    <row r="170" spans="1:9" ht="15">
      <c r="A170" s="70"/>
      <c r="B170" s="70"/>
      <c r="C170" s="34"/>
      <c r="D170" s="28" t="s">
        <v>415</v>
      </c>
      <c r="E170" s="34"/>
      <c r="F170" s="207">
        <v>1</v>
      </c>
      <c r="G170" s="23"/>
      <c r="H170" s="71"/>
      <c r="I170" s="206"/>
    </row>
    <row r="171" spans="1:9" ht="15">
      <c r="A171" s="19">
        <v>68</v>
      </c>
      <c r="B171" s="27" t="s">
        <v>1393</v>
      </c>
      <c r="C171" s="204" t="s">
        <v>1400</v>
      </c>
      <c r="D171" s="21" t="s">
        <v>1401</v>
      </c>
      <c r="E171" s="20" t="s">
        <v>361</v>
      </c>
      <c r="F171" s="205">
        <f>SUM(F173:F176)</f>
        <v>5</v>
      </c>
      <c r="G171" s="23">
        <v>0</v>
      </c>
      <c r="H171" s="23">
        <f>F171*G171</f>
        <v>0</v>
      </c>
      <c r="I171" s="26" t="s">
        <v>30</v>
      </c>
    </row>
    <row r="172" spans="1:9" ht="34.5">
      <c r="A172" s="70"/>
      <c r="B172" s="70"/>
      <c r="C172" s="34"/>
      <c r="D172" s="28" t="s">
        <v>1395</v>
      </c>
      <c r="E172" s="34"/>
      <c r="F172" s="29"/>
      <c r="G172" s="71"/>
      <c r="H172" s="71"/>
      <c r="I172" s="206"/>
    </row>
    <row r="173" spans="1:9" ht="15">
      <c r="A173" s="70"/>
      <c r="B173" s="70"/>
      <c r="C173" s="34"/>
      <c r="D173" s="28" t="s">
        <v>287</v>
      </c>
      <c r="E173" s="34"/>
      <c r="F173" s="207">
        <v>2</v>
      </c>
      <c r="G173" s="23"/>
      <c r="H173" s="71"/>
      <c r="I173" s="206"/>
    </row>
    <row r="174" spans="1:9" ht="15">
      <c r="A174" s="70"/>
      <c r="B174" s="70"/>
      <c r="C174" s="34"/>
      <c r="D174" s="28" t="s">
        <v>288</v>
      </c>
      <c r="E174" s="34"/>
      <c r="F174" s="207">
        <v>1</v>
      </c>
      <c r="G174" s="23"/>
      <c r="H174" s="71"/>
      <c r="I174" s="206"/>
    </row>
    <row r="175" spans="1:9" ht="15">
      <c r="A175" s="70"/>
      <c r="B175" s="70"/>
      <c r="C175" s="34"/>
      <c r="D175" s="28" t="s">
        <v>289</v>
      </c>
      <c r="E175" s="34"/>
      <c r="F175" s="207">
        <v>1</v>
      </c>
      <c r="G175" s="23"/>
      <c r="H175" s="71"/>
      <c r="I175" s="206"/>
    </row>
    <row r="176" spans="1:9" ht="15">
      <c r="A176" s="70"/>
      <c r="B176" s="70"/>
      <c r="C176" s="34"/>
      <c r="D176" s="28" t="s">
        <v>415</v>
      </c>
      <c r="E176" s="34"/>
      <c r="F176" s="207">
        <v>1</v>
      </c>
      <c r="G176" s="23"/>
      <c r="H176" s="71"/>
      <c r="I176" s="206"/>
    </row>
    <row r="177" spans="1:9" ht="15">
      <c r="A177" s="19">
        <v>69</v>
      </c>
      <c r="B177" s="27" t="s">
        <v>1393</v>
      </c>
      <c r="C177" s="204" t="s">
        <v>1402</v>
      </c>
      <c r="D177" s="21" t="s">
        <v>1403</v>
      </c>
      <c r="E177" s="20" t="s">
        <v>361</v>
      </c>
      <c r="F177" s="205">
        <f>SUM(F179:F180)</f>
        <v>2</v>
      </c>
      <c r="G177" s="23">
        <v>0</v>
      </c>
      <c r="H177" s="23">
        <f>F177*G177</f>
        <v>0</v>
      </c>
      <c r="I177" s="26" t="s">
        <v>30</v>
      </c>
    </row>
    <row r="178" spans="1:9" ht="34.5">
      <c r="A178" s="70"/>
      <c r="B178" s="70"/>
      <c r="C178" s="34"/>
      <c r="D178" s="28" t="s">
        <v>1395</v>
      </c>
      <c r="E178" s="34"/>
      <c r="F178" s="29"/>
      <c r="G178" s="71"/>
      <c r="H178" s="71"/>
      <c r="I178" s="206"/>
    </row>
    <row r="179" spans="1:9" ht="15">
      <c r="A179" s="70"/>
      <c r="B179" s="70"/>
      <c r="C179" s="34"/>
      <c r="D179" s="28" t="s">
        <v>287</v>
      </c>
      <c r="E179" s="34"/>
      <c r="F179" s="29">
        <v>1</v>
      </c>
      <c r="G179" s="71"/>
      <c r="H179" s="71"/>
      <c r="I179" s="206"/>
    </row>
    <row r="180" spans="1:9" ht="15">
      <c r="A180" s="70"/>
      <c r="B180" s="70"/>
      <c r="C180" s="34"/>
      <c r="D180" s="28" t="s">
        <v>287</v>
      </c>
      <c r="E180" s="34"/>
      <c r="F180" s="29">
        <v>1</v>
      </c>
      <c r="G180" s="71"/>
      <c r="H180" s="71"/>
      <c r="I180" s="206"/>
    </row>
    <row r="181" spans="1:9" ht="23.25">
      <c r="A181" s="19">
        <v>70</v>
      </c>
      <c r="B181" s="27" t="s">
        <v>1393</v>
      </c>
      <c r="C181" s="204" t="s">
        <v>1404</v>
      </c>
      <c r="D181" s="21" t="s">
        <v>1405</v>
      </c>
      <c r="E181" s="20" t="s">
        <v>361</v>
      </c>
      <c r="F181" s="205">
        <f>SUM(F183:F186)</f>
        <v>65</v>
      </c>
      <c r="G181" s="23">
        <v>0</v>
      </c>
      <c r="H181" s="23">
        <f>F181*G181</f>
        <v>0</v>
      </c>
      <c r="I181" s="26" t="s">
        <v>30</v>
      </c>
    </row>
    <row r="182" spans="1:9" ht="34.5">
      <c r="A182" s="70"/>
      <c r="B182" s="70"/>
      <c r="C182" s="34"/>
      <c r="D182" s="28" t="s">
        <v>1395</v>
      </c>
      <c r="E182" s="34"/>
      <c r="F182" s="29"/>
      <c r="G182" s="71"/>
      <c r="H182" s="71"/>
      <c r="I182" s="206"/>
    </row>
    <row r="183" spans="1:9" ht="15">
      <c r="A183" s="70"/>
      <c r="B183" s="70"/>
      <c r="C183" s="34"/>
      <c r="D183" s="28" t="s">
        <v>287</v>
      </c>
      <c r="E183" s="34"/>
      <c r="F183" s="207">
        <v>7</v>
      </c>
      <c r="G183" s="23"/>
      <c r="H183" s="71"/>
      <c r="I183" s="206"/>
    </row>
    <row r="184" spans="1:9" ht="15">
      <c r="A184" s="70"/>
      <c r="B184" s="70"/>
      <c r="C184" s="34"/>
      <c r="D184" s="28" t="s">
        <v>288</v>
      </c>
      <c r="E184" s="34"/>
      <c r="F184" s="207">
        <v>19</v>
      </c>
      <c r="G184" s="23"/>
      <c r="H184" s="71"/>
      <c r="I184" s="206"/>
    </row>
    <row r="185" spans="1:9" ht="15">
      <c r="A185" s="70"/>
      <c r="B185" s="70"/>
      <c r="C185" s="34"/>
      <c r="D185" s="28" t="s">
        <v>289</v>
      </c>
      <c r="E185" s="34"/>
      <c r="F185" s="207">
        <v>19</v>
      </c>
      <c r="G185" s="23"/>
      <c r="H185" s="71"/>
      <c r="I185" s="206"/>
    </row>
    <row r="186" spans="1:9" ht="15">
      <c r="A186" s="70"/>
      <c r="B186" s="70"/>
      <c r="C186" s="34"/>
      <c r="D186" s="28" t="s">
        <v>415</v>
      </c>
      <c r="E186" s="34"/>
      <c r="F186" s="207">
        <v>20</v>
      </c>
      <c r="G186" s="23"/>
      <c r="H186" s="71"/>
      <c r="I186" s="206"/>
    </row>
    <row r="187" spans="1:9" ht="15">
      <c r="A187" s="19">
        <v>71</v>
      </c>
      <c r="B187" s="27" t="s">
        <v>1393</v>
      </c>
      <c r="C187" s="204" t="s">
        <v>1406</v>
      </c>
      <c r="D187" s="21" t="s">
        <v>1407</v>
      </c>
      <c r="E187" s="20" t="s">
        <v>361</v>
      </c>
      <c r="F187" s="205">
        <f>SUM(F189:F192)</f>
        <v>6</v>
      </c>
      <c r="G187" s="23">
        <v>0</v>
      </c>
      <c r="H187" s="23">
        <f>F187*G187</f>
        <v>0</v>
      </c>
      <c r="I187" s="26" t="s">
        <v>30</v>
      </c>
    </row>
    <row r="188" spans="1:9" ht="34.5">
      <c r="A188" s="70"/>
      <c r="B188" s="70"/>
      <c r="C188" s="34"/>
      <c r="D188" s="28" t="s">
        <v>1395</v>
      </c>
      <c r="E188" s="34"/>
      <c r="F188" s="29"/>
      <c r="G188" s="71"/>
      <c r="H188" s="71"/>
      <c r="I188" s="206"/>
    </row>
    <row r="189" spans="1:9" ht="15">
      <c r="A189" s="70"/>
      <c r="B189" s="70"/>
      <c r="C189" s="34"/>
      <c r="D189" s="28" t="s">
        <v>287</v>
      </c>
      <c r="E189" s="34"/>
      <c r="F189" s="207">
        <v>3</v>
      </c>
      <c r="G189" s="23"/>
      <c r="H189" s="71"/>
      <c r="I189" s="206"/>
    </row>
    <row r="190" spans="1:9" ht="15">
      <c r="A190" s="70"/>
      <c r="B190" s="70"/>
      <c r="C190" s="34"/>
      <c r="D190" s="28" t="s">
        <v>288</v>
      </c>
      <c r="E190" s="34"/>
      <c r="F190" s="207">
        <v>1</v>
      </c>
      <c r="G190" s="23"/>
      <c r="H190" s="71"/>
      <c r="I190" s="206"/>
    </row>
    <row r="191" spans="1:9" ht="15">
      <c r="A191" s="70"/>
      <c r="B191" s="70"/>
      <c r="C191" s="34"/>
      <c r="D191" s="28" t="s">
        <v>289</v>
      </c>
      <c r="E191" s="34"/>
      <c r="F191" s="207">
        <v>1</v>
      </c>
      <c r="G191" s="23"/>
      <c r="H191" s="71"/>
      <c r="I191" s="206"/>
    </row>
    <row r="192" spans="1:9" ht="15">
      <c r="A192" s="70"/>
      <c r="B192" s="70"/>
      <c r="C192" s="34"/>
      <c r="D192" s="28" t="s">
        <v>415</v>
      </c>
      <c r="E192" s="34"/>
      <c r="F192" s="207">
        <v>1</v>
      </c>
      <c r="G192" s="23"/>
      <c r="H192" s="71"/>
      <c r="I192" s="206"/>
    </row>
    <row r="193" spans="1:9" ht="15">
      <c r="A193" s="19">
        <v>72</v>
      </c>
      <c r="B193" s="27" t="s">
        <v>1393</v>
      </c>
      <c r="C193" s="204" t="s">
        <v>1408</v>
      </c>
      <c r="D193" s="21" t="s">
        <v>1409</v>
      </c>
      <c r="E193" s="20" t="s">
        <v>361</v>
      </c>
      <c r="F193" s="205">
        <f>SUM(F195:F195)</f>
        <v>1</v>
      </c>
      <c r="G193" s="23">
        <v>0</v>
      </c>
      <c r="H193" s="23">
        <f>F193*G193</f>
        <v>0</v>
      </c>
      <c r="I193" s="26" t="s">
        <v>30</v>
      </c>
    </row>
    <row r="194" spans="1:9" ht="34.5">
      <c r="A194" s="70"/>
      <c r="B194" s="70"/>
      <c r="C194" s="34"/>
      <c r="D194" s="28" t="s">
        <v>1395</v>
      </c>
      <c r="E194" s="34"/>
      <c r="F194" s="29"/>
      <c r="G194" s="71"/>
      <c r="H194" s="71"/>
      <c r="I194" s="206"/>
    </row>
    <row r="195" spans="1:9" ht="15">
      <c r="A195" s="70"/>
      <c r="B195" s="70"/>
      <c r="C195" s="34"/>
      <c r="D195" s="28" t="s">
        <v>287</v>
      </c>
      <c r="E195" s="34"/>
      <c r="F195" s="207">
        <v>1</v>
      </c>
      <c r="G195" s="23"/>
      <c r="H195" s="71"/>
      <c r="I195" s="206"/>
    </row>
    <row r="196" spans="1:9" ht="15">
      <c r="A196" s="19">
        <v>73</v>
      </c>
      <c r="B196" s="27" t="s">
        <v>1393</v>
      </c>
      <c r="C196" s="204" t="s">
        <v>1410</v>
      </c>
      <c r="D196" s="21" t="s">
        <v>1411</v>
      </c>
      <c r="E196" s="20" t="s">
        <v>361</v>
      </c>
      <c r="F196" s="205">
        <f>SUM(F199:F203)</f>
        <v>11</v>
      </c>
      <c r="G196" s="23">
        <v>0</v>
      </c>
      <c r="H196" s="23">
        <f>F196*G196</f>
        <v>0</v>
      </c>
      <c r="I196" s="26" t="s">
        <v>30</v>
      </c>
    </row>
    <row r="197" spans="1:9" ht="23.25">
      <c r="A197" s="70"/>
      <c r="B197" s="70"/>
      <c r="C197" s="34"/>
      <c r="D197" s="208" t="s">
        <v>1412</v>
      </c>
      <c r="E197" s="34"/>
      <c r="F197" s="207"/>
      <c r="G197" s="71"/>
      <c r="H197" s="71"/>
      <c r="I197" s="206"/>
    </row>
    <row r="198" spans="1:9" ht="34.5">
      <c r="A198" s="70"/>
      <c r="B198" s="70"/>
      <c r="C198" s="34"/>
      <c r="D198" s="28" t="s">
        <v>1395</v>
      </c>
      <c r="E198" s="34"/>
      <c r="F198" s="29"/>
      <c r="G198" s="71"/>
      <c r="H198" s="71"/>
      <c r="I198" s="206"/>
    </row>
    <row r="199" spans="1:9" ht="15">
      <c r="A199" s="70"/>
      <c r="B199" s="70"/>
      <c r="C199" s="34"/>
      <c r="D199" s="28" t="s">
        <v>560</v>
      </c>
      <c r="E199" s="34"/>
      <c r="F199" s="29">
        <v>4</v>
      </c>
      <c r="G199" s="71"/>
      <c r="H199" s="71"/>
      <c r="I199" s="206"/>
    </row>
    <row r="200" spans="1:9" ht="15">
      <c r="A200" s="70"/>
      <c r="B200" s="70"/>
      <c r="C200" s="34"/>
      <c r="D200" s="28" t="s">
        <v>287</v>
      </c>
      <c r="E200" s="34"/>
      <c r="F200" s="207">
        <v>4</v>
      </c>
      <c r="G200" s="23"/>
      <c r="H200" s="71"/>
      <c r="I200" s="206"/>
    </row>
    <row r="201" spans="1:9" ht="15">
      <c r="A201" s="70"/>
      <c r="B201" s="70"/>
      <c r="C201" s="34"/>
      <c r="D201" s="28" t="s">
        <v>288</v>
      </c>
      <c r="E201" s="34"/>
      <c r="F201" s="207">
        <v>1</v>
      </c>
      <c r="G201" s="23"/>
      <c r="H201" s="71"/>
      <c r="I201" s="206"/>
    </row>
    <row r="202" spans="1:9" ht="15">
      <c r="A202" s="70"/>
      <c r="B202" s="70"/>
      <c r="C202" s="34"/>
      <c r="D202" s="28" t="s">
        <v>289</v>
      </c>
      <c r="E202" s="34"/>
      <c r="F202" s="207">
        <v>1</v>
      </c>
      <c r="G202" s="23"/>
      <c r="H202" s="71"/>
      <c r="I202" s="206"/>
    </row>
    <row r="203" spans="1:9" ht="15">
      <c r="A203" s="70"/>
      <c r="B203" s="70"/>
      <c r="C203" s="34"/>
      <c r="D203" s="28" t="s">
        <v>415</v>
      </c>
      <c r="E203" s="34"/>
      <c r="F203" s="207">
        <v>1</v>
      </c>
      <c r="G203" s="23"/>
      <c r="H203" s="71"/>
      <c r="I203" s="206"/>
    </row>
    <row r="204" spans="1:9" ht="15">
      <c r="A204" s="19">
        <v>74</v>
      </c>
      <c r="B204" s="27" t="s">
        <v>1393</v>
      </c>
      <c r="C204" s="204" t="s">
        <v>1410</v>
      </c>
      <c r="D204" s="21" t="s">
        <v>1413</v>
      </c>
      <c r="E204" s="20" t="s">
        <v>361</v>
      </c>
      <c r="F204" s="205">
        <f>F207</f>
        <v>3</v>
      </c>
      <c r="G204" s="23">
        <v>0</v>
      </c>
      <c r="H204" s="23">
        <f>F204*G204</f>
        <v>0</v>
      </c>
      <c r="I204" s="26" t="s">
        <v>30</v>
      </c>
    </row>
    <row r="205" spans="1:9" ht="23.25">
      <c r="A205" s="70"/>
      <c r="B205" s="70"/>
      <c r="C205" s="34"/>
      <c r="D205" s="208" t="s">
        <v>1412</v>
      </c>
      <c r="E205" s="34"/>
      <c r="F205" s="207"/>
      <c r="G205" s="71"/>
      <c r="H205" s="71"/>
      <c r="I205" s="206"/>
    </row>
    <row r="206" spans="1:9" ht="34.5">
      <c r="A206" s="70"/>
      <c r="B206" s="70"/>
      <c r="C206" s="34"/>
      <c r="D206" s="28" t="s">
        <v>1395</v>
      </c>
      <c r="E206" s="34"/>
      <c r="F206" s="29"/>
      <c r="G206" s="71"/>
      <c r="H206" s="71"/>
      <c r="I206" s="206"/>
    </row>
    <row r="207" spans="1:9" ht="15">
      <c r="A207" s="70"/>
      <c r="B207" s="70"/>
      <c r="C207" s="34"/>
      <c r="D207" s="28" t="s">
        <v>287</v>
      </c>
      <c r="E207" s="34"/>
      <c r="F207" s="207">
        <v>3</v>
      </c>
      <c r="G207" s="23"/>
      <c r="H207" s="71"/>
      <c r="I207" s="206"/>
    </row>
    <row r="208" spans="1:9" ht="23.25">
      <c r="A208" s="19">
        <v>75</v>
      </c>
      <c r="B208" s="27" t="s">
        <v>1393</v>
      </c>
      <c r="C208" s="204" t="s">
        <v>1414</v>
      </c>
      <c r="D208" s="21" t="s">
        <v>1415</v>
      </c>
      <c r="E208" s="20" t="s">
        <v>361</v>
      </c>
      <c r="F208" s="205">
        <f>SUM(F211:F215)</f>
        <v>67</v>
      </c>
      <c r="G208" s="23">
        <v>0</v>
      </c>
      <c r="H208" s="23">
        <f>F208*G208</f>
        <v>0</v>
      </c>
      <c r="I208" s="26" t="s">
        <v>30</v>
      </c>
    </row>
    <row r="209" spans="1:9" ht="34.5">
      <c r="A209" s="70"/>
      <c r="B209" s="70"/>
      <c r="C209" s="34"/>
      <c r="D209" s="28" t="s">
        <v>1416</v>
      </c>
      <c r="E209" s="34"/>
      <c r="F209" s="207"/>
      <c r="G209" s="71"/>
      <c r="H209" s="71"/>
      <c r="I209" s="206"/>
    </row>
    <row r="210" spans="1:9" ht="34.5">
      <c r="A210" s="70"/>
      <c r="B210" s="70"/>
      <c r="C210" s="34"/>
      <c r="D210" s="28" t="s">
        <v>1395</v>
      </c>
      <c r="E210" s="34"/>
      <c r="F210" s="29"/>
      <c r="G210" s="71"/>
      <c r="H210" s="71"/>
      <c r="I210" s="206"/>
    </row>
    <row r="211" spans="1:9" ht="15">
      <c r="A211" s="70"/>
      <c r="B211" s="70"/>
      <c r="C211" s="34"/>
      <c r="D211" s="28" t="s">
        <v>560</v>
      </c>
      <c r="E211" s="34"/>
      <c r="F211" s="29">
        <v>1</v>
      </c>
      <c r="G211" s="71"/>
      <c r="H211" s="71"/>
      <c r="I211" s="206"/>
    </row>
    <row r="212" spans="1:9" ht="15">
      <c r="A212" s="70"/>
      <c r="B212" s="70"/>
      <c r="C212" s="34"/>
      <c r="D212" s="28" t="s">
        <v>287</v>
      </c>
      <c r="E212" s="34"/>
      <c r="F212" s="207">
        <v>8</v>
      </c>
      <c r="G212" s="23"/>
      <c r="H212" s="71"/>
      <c r="I212" s="206"/>
    </row>
    <row r="213" spans="1:9" ht="15">
      <c r="A213" s="70"/>
      <c r="B213" s="70"/>
      <c r="C213" s="34"/>
      <c r="D213" s="28" t="s">
        <v>288</v>
      </c>
      <c r="E213" s="34"/>
      <c r="F213" s="207">
        <v>19</v>
      </c>
      <c r="G213" s="23"/>
      <c r="H213" s="71"/>
      <c r="I213" s="206"/>
    </row>
    <row r="214" spans="1:9" ht="15">
      <c r="A214" s="70"/>
      <c r="B214" s="70"/>
      <c r="C214" s="34"/>
      <c r="D214" s="28" t="s">
        <v>289</v>
      </c>
      <c r="E214" s="34"/>
      <c r="F214" s="207">
        <v>19</v>
      </c>
      <c r="G214" s="23"/>
      <c r="H214" s="71"/>
      <c r="I214" s="206"/>
    </row>
    <row r="215" spans="1:9" ht="15">
      <c r="A215" s="70"/>
      <c r="B215" s="70"/>
      <c r="C215" s="34"/>
      <c r="D215" s="28" t="s">
        <v>415</v>
      </c>
      <c r="E215" s="34"/>
      <c r="F215" s="207">
        <v>20</v>
      </c>
      <c r="G215" s="23"/>
      <c r="H215" s="71"/>
      <c r="I215" s="206"/>
    </row>
    <row r="216" spans="1:9" ht="15">
      <c r="A216" s="19">
        <v>76</v>
      </c>
      <c r="B216" s="27" t="s">
        <v>1393</v>
      </c>
      <c r="C216" s="204" t="s">
        <v>1417</v>
      </c>
      <c r="D216" s="21" t="s">
        <v>1418</v>
      </c>
      <c r="E216" s="20" t="s">
        <v>361</v>
      </c>
      <c r="F216" s="205">
        <f>F219</f>
        <v>2</v>
      </c>
      <c r="G216" s="23">
        <v>0</v>
      </c>
      <c r="H216" s="23">
        <f>F216*G216</f>
        <v>0</v>
      </c>
      <c r="I216" s="26" t="s">
        <v>30</v>
      </c>
    </row>
    <row r="217" spans="1:9" ht="23.25">
      <c r="A217" s="70"/>
      <c r="B217" s="70"/>
      <c r="C217" s="34"/>
      <c r="D217" s="208" t="s">
        <v>1419</v>
      </c>
      <c r="E217" s="34"/>
      <c r="F217" s="207"/>
      <c r="G217" s="71"/>
      <c r="H217" s="71"/>
      <c r="I217" s="206"/>
    </row>
    <row r="218" spans="1:9" ht="34.5">
      <c r="A218" s="70"/>
      <c r="B218" s="70"/>
      <c r="C218" s="34"/>
      <c r="D218" s="28" t="s">
        <v>1395</v>
      </c>
      <c r="E218" s="34"/>
      <c r="F218" s="29"/>
      <c r="G218" s="71"/>
      <c r="H218" s="71"/>
      <c r="I218" s="206"/>
    </row>
    <row r="219" spans="1:9" ht="15">
      <c r="A219" s="70"/>
      <c r="B219" s="70"/>
      <c r="C219" s="34"/>
      <c r="D219" s="28" t="s">
        <v>287</v>
      </c>
      <c r="E219" s="34"/>
      <c r="F219" s="207">
        <v>2</v>
      </c>
      <c r="G219" s="23"/>
      <c r="H219" s="71"/>
      <c r="I219" s="206"/>
    </row>
    <row r="220" spans="1:9" ht="15">
      <c r="A220" s="19">
        <v>77</v>
      </c>
      <c r="B220" s="27" t="s">
        <v>1393</v>
      </c>
      <c r="C220" s="204" t="s">
        <v>1420</v>
      </c>
      <c r="D220" s="21" t="s">
        <v>1421</v>
      </c>
      <c r="E220" s="20" t="s">
        <v>361</v>
      </c>
      <c r="F220" s="205">
        <f>SUM(F223:F226)</f>
        <v>7</v>
      </c>
      <c r="G220" s="23">
        <v>0</v>
      </c>
      <c r="H220" s="23">
        <f>F220*G220</f>
        <v>0</v>
      </c>
      <c r="I220" s="26" t="s">
        <v>30</v>
      </c>
    </row>
    <row r="221" spans="1:9" ht="57">
      <c r="A221" s="70"/>
      <c r="B221" s="70"/>
      <c r="C221" s="34"/>
      <c r="D221" s="28" t="s">
        <v>1422</v>
      </c>
      <c r="E221" s="34"/>
      <c r="F221" s="207"/>
      <c r="G221" s="71"/>
      <c r="H221" s="71"/>
      <c r="I221" s="206"/>
    </row>
    <row r="222" spans="1:9" ht="34.5">
      <c r="A222" s="70"/>
      <c r="B222" s="70"/>
      <c r="C222" s="34"/>
      <c r="D222" s="28" t="s">
        <v>1395</v>
      </c>
      <c r="E222" s="34"/>
      <c r="F222" s="29"/>
      <c r="G222" s="71"/>
      <c r="H222" s="71"/>
      <c r="I222" s="206"/>
    </row>
    <row r="223" spans="1:9" ht="15">
      <c r="A223" s="70"/>
      <c r="B223" s="70"/>
      <c r="C223" s="34"/>
      <c r="D223" s="28" t="s">
        <v>287</v>
      </c>
      <c r="E223" s="34"/>
      <c r="F223" s="207">
        <v>2</v>
      </c>
      <c r="G223" s="23"/>
      <c r="H223" s="71"/>
      <c r="I223" s="206"/>
    </row>
    <row r="224" spans="1:9" ht="15">
      <c r="A224" s="70"/>
      <c r="B224" s="70"/>
      <c r="C224" s="34"/>
      <c r="D224" s="28" t="s">
        <v>288</v>
      </c>
      <c r="E224" s="34"/>
      <c r="F224" s="207">
        <v>2</v>
      </c>
      <c r="G224" s="23"/>
      <c r="H224" s="71"/>
      <c r="I224" s="206"/>
    </row>
    <row r="225" spans="1:9" ht="15">
      <c r="A225" s="70"/>
      <c r="B225" s="70"/>
      <c r="C225" s="34"/>
      <c r="D225" s="28" t="s">
        <v>289</v>
      </c>
      <c r="E225" s="34"/>
      <c r="F225" s="207">
        <v>2</v>
      </c>
      <c r="G225" s="23"/>
      <c r="H225" s="71"/>
      <c r="I225" s="206"/>
    </row>
    <row r="226" spans="1:9" ht="15">
      <c r="A226" s="70"/>
      <c r="B226" s="70"/>
      <c r="C226" s="34"/>
      <c r="D226" s="28" t="s">
        <v>415</v>
      </c>
      <c r="E226" s="34"/>
      <c r="F226" s="207">
        <v>1</v>
      </c>
      <c r="G226" s="23"/>
      <c r="H226" s="71"/>
      <c r="I226" s="206"/>
    </row>
    <row r="227" spans="1:9" ht="15">
      <c r="A227" s="626">
        <v>78</v>
      </c>
      <c r="B227" s="27" t="s">
        <v>1393</v>
      </c>
      <c r="C227" s="204" t="s">
        <v>1423</v>
      </c>
      <c r="D227" s="21" t="s">
        <v>1424</v>
      </c>
      <c r="E227" s="20" t="s">
        <v>361</v>
      </c>
      <c r="F227" s="205">
        <f>SUM(F231:F231)</f>
        <v>3</v>
      </c>
      <c r="G227" s="86">
        <v>0</v>
      </c>
      <c r="H227" s="23">
        <f>F227*G227</f>
        <v>0</v>
      </c>
      <c r="I227" s="26" t="s">
        <v>30</v>
      </c>
    </row>
    <row r="228" spans="1:9" ht="15">
      <c r="A228" s="70"/>
      <c r="B228" s="70"/>
      <c r="C228" s="34"/>
      <c r="D228" s="28" t="s">
        <v>1425</v>
      </c>
      <c r="E228" s="34"/>
      <c r="F228" s="207"/>
      <c r="G228" s="135"/>
      <c r="H228" s="71"/>
      <c r="I228" s="206"/>
    </row>
    <row r="229" spans="1:9" ht="34.5">
      <c r="A229" s="70"/>
      <c r="B229" s="70"/>
      <c r="C229" s="34"/>
      <c r="D229" s="28" t="s">
        <v>3611</v>
      </c>
      <c r="E229" s="34"/>
      <c r="F229" s="207"/>
      <c r="G229" s="135"/>
      <c r="H229" s="71"/>
      <c r="I229" s="206"/>
    </row>
    <row r="230" spans="1:9" ht="34.5">
      <c r="A230" s="70"/>
      <c r="B230" s="70"/>
      <c r="C230" s="34"/>
      <c r="D230" s="28" t="s">
        <v>1395</v>
      </c>
      <c r="E230" s="34"/>
      <c r="F230" s="29"/>
      <c r="G230" s="135"/>
      <c r="H230" s="71"/>
      <c r="I230" s="206"/>
    </row>
    <row r="231" spans="1:9" ht="15">
      <c r="A231" s="19"/>
      <c r="B231" s="20"/>
      <c r="C231" s="20"/>
      <c r="D231" s="28" t="s">
        <v>560</v>
      </c>
      <c r="E231" s="20"/>
      <c r="F231" s="29">
        <v>3</v>
      </c>
      <c r="G231" s="86"/>
      <c r="H231" s="23"/>
      <c r="I231" s="26"/>
    </row>
    <row r="232" spans="1:9" ht="15">
      <c r="A232" s="626">
        <v>79</v>
      </c>
      <c r="B232" s="27" t="s">
        <v>1393</v>
      </c>
      <c r="C232" s="204" t="s">
        <v>1426</v>
      </c>
      <c r="D232" s="21" t="s">
        <v>1427</v>
      </c>
      <c r="E232" s="20" t="s">
        <v>361</v>
      </c>
      <c r="F232" s="205">
        <f>F236</f>
        <v>2</v>
      </c>
      <c r="G232" s="86">
        <v>0</v>
      </c>
      <c r="H232" s="23">
        <f>F232*G232</f>
        <v>0</v>
      </c>
      <c r="I232" s="26" t="s">
        <v>30</v>
      </c>
    </row>
    <row r="233" spans="1:9" ht="15">
      <c r="A233" s="70"/>
      <c r="B233" s="70"/>
      <c r="C233" s="34"/>
      <c r="D233" s="28" t="s">
        <v>1425</v>
      </c>
      <c r="E233" s="34"/>
      <c r="F233" s="207"/>
      <c r="G233" s="135"/>
      <c r="H233" s="71"/>
      <c r="I233" s="206"/>
    </row>
    <row r="234" spans="1:9" ht="34.5">
      <c r="A234" s="70"/>
      <c r="B234" s="70"/>
      <c r="C234" s="34"/>
      <c r="D234" s="28" t="s">
        <v>3611</v>
      </c>
      <c r="E234" s="34"/>
      <c r="F234" s="207"/>
      <c r="G234" s="135"/>
      <c r="H234" s="71"/>
      <c r="I234" s="206"/>
    </row>
    <row r="235" spans="1:9" ht="34.5">
      <c r="A235" s="70"/>
      <c r="B235" s="70"/>
      <c r="C235" s="34"/>
      <c r="D235" s="28" t="s">
        <v>1395</v>
      </c>
      <c r="E235" s="34"/>
      <c r="F235" s="29"/>
      <c r="G235" s="135"/>
      <c r="H235" s="71"/>
      <c r="I235" s="206"/>
    </row>
    <row r="236" spans="1:9" ht="15">
      <c r="A236" s="19"/>
      <c r="B236" s="20"/>
      <c r="C236" s="20"/>
      <c r="D236" s="28" t="s">
        <v>287</v>
      </c>
      <c r="E236" s="20"/>
      <c r="F236" s="29">
        <v>2</v>
      </c>
      <c r="G236" s="86"/>
      <c r="H236" s="23"/>
      <c r="I236" s="26"/>
    </row>
    <row r="237" spans="1:9" ht="15">
      <c r="A237" s="626">
        <v>80</v>
      </c>
      <c r="B237" s="27" t="s">
        <v>1393</v>
      </c>
      <c r="C237" s="204" t="s">
        <v>1426</v>
      </c>
      <c r="D237" s="21" t="s">
        <v>1428</v>
      </c>
      <c r="E237" s="20" t="s">
        <v>361</v>
      </c>
      <c r="F237" s="205">
        <f>SUM(F241:F244)</f>
        <v>66</v>
      </c>
      <c r="G237" s="86">
        <v>0</v>
      </c>
      <c r="H237" s="23">
        <f>F237*G237</f>
        <v>0</v>
      </c>
      <c r="I237" s="26" t="s">
        <v>30</v>
      </c>
    </row>
    <row r="238" spans="1:9" ht="15">
      <c r="A238" s="70"/>
      <c r="B238" s="70"/>
      <c r="C238" s="34"/>
      <c r="D238" s="28" t="s">
        <v>1425</v>
      </c>
      <c r="E238" s="34"/>
      <c r="F238" s="207"/>
      <c r="G238" s="135"/>
      <c r="H238" s="71"/>
      <c r="I238" s="206"/>
    </row>
    <row r="239" spans="1:9" ht="34.5">
      <c r="A239" s="70"/>
      <c r="B239" s="70"/>
      <c r="C239" s="34"/>
      <c r="D239" s="28" t="s">
        <v>3611</v>
      </c>
      <c r="E239" s="34"/>
      <c r="F239" s="207"/>
      <c r="G239" s="135"/>
      <c r="H239" s="71"/>
      <c r="I239" s="206"/>
    </row>
    <row r="240" spans="1:9" ht="34.5">
      <c r="A240" s="70"/>
      <c r="B240" s="70"/>
      <c r="C240" s="34"/>
      <c r="D240" s="28" t="s">
        <v>1395</v>
      </c>
      <c r="E240" s="34"/>
      <c r="F240" s="29"/>
      <c r="G240" s="135"/>
      <c r="H240" s="71"/>
      <c r="I240" s="206"/>
    </row>
    <row r="241" spans="1:9" ht="15">
      <c r="A241" s="19"/>
      <c r="B241" s="20"/>
      <c r="C241" s="20"/>
      <c r="D241" s="28" t="s">
        <v>287</v>
      </c>
      <c r="E241" s="20"/>
      <c r="F241" s="29">
        <v>7</v>
      </c>
      <c r="G241" s="86"/>
      <c r="H241" s="23"/>
      <c r="I241" s="26"/>
    </row>
    <row r="242" spans="1:9" ht="15">
      <c r="A242" s="19"/>
      <c r="B242" s="20"/>
      <c r="C242" s="20"/>
      <c r="D242" s="28" t="s">
        <v>288</v>
      </c>
      <c r="E242" s="20"/>
      <c r="F242" s="29">
        <v>19</v>
      </c>
      <c r="G242" s="86"/>
      <c r="H242" s="23"/>
      <c r="I242" s="26"/>
    </row>
    <row r="243" spans="1:9" ht="15">
      <c r="A243" s="19"/>
      <c r="B243" s="20"/>
      <c r="C243" s="20"/>
      <c r="D243" s="28" t="s">
        <v>289</v>
      </c>
      <c r="E243" s="20"/>
      <c r="F243" s="29">
        <v>19</v>
      </c>
      <c r="G243" s="86"/>
      <c r="H243" s="23"/>
      <c r="I243" s="26"/>
    </row>
    <row r="244" spans="1:9" ht="15">
      <c r="A244" s="19"/>
      <c r="B244" s="20"/>
      <c r="C244" s="20"/>
      <c r="D244" s="28" t="s">
        <v>415</v>
      </c>
      <c r="E244" s="20"/>
      <c r="F244" s="29">
        <v>21</v>
      </c>
      <c r="G244" s="86"/>
      <c r="H244" s="23"/>
      <c r="I244" s="26"/>
    </row>
    <row r="245" spans="1:9" ht="15">
      <c r="A245" s="626">
        <v>81</v>
      </c>
      <c r="B245" s="27" t="s">
        <v>1393</v>
      </c>
      <c r="C245" s="204" t="s">
        <v>1426</v>
      </c>
      <c r="D245" s="21" t="s">
        <v>1429</v>
      </c>
      <c r="E245" s="20" t="s">
        <v>361</v>
      </c>
      <c r="F245" s="205">
        <f>F249</f>
        <v>2</v>
      </c>
      <c r="G245" s="86">
        <v>0</v>
      </c>
      <c r="H245" s="23">
        <f>F245*G245</f>
        <v>0</v>
      </c>
      <c r="I245" s="26" t="s">
        <v>30</v>
      </c>
    </row>
    <row r="246" spans="1:9" ht="15">
      <c r="A246" s="70"/>
      <c r="B246" s="70"/>
      <c r="C246" s="34"/>
      <c r="D246" s="28" t="s">
        <v>1425</v>
      </c>
      <c r="E246" s="34"/>
      <c r="F246" s="207"/>
      <c r="G246" s="71"/>
      <c r="H246" s="71"/>
      <c r="I246" s="206"/>
    </row>
    <row r="247" spans="1:9" ht="34.5">
      <c r="A247" s="70"/>
      <c r="B247" s="70"/>
      <c r="C247" s="34"/>
      <c r="D247" s="28" t="s">
        <v>3611</v>
      </c>
      <c r="E247" s="34"/>
      <c r="F247" s="207"/>
      <c r="G247" s="71"/>
      <c r="H247" s="71"/>
      <c r="I247" s="206"/>
    </row>
    <row r="248" spans="1:9" ht="34.5">
      <c r="A248" s="70"/>
      <c r="B248" s="70"/>
      <c r="C248" s="34"/>
      <c r="D248" s="28" t="s">
        <v>1395</v>
      </c>
      <c r="E248" s="34"/>
      <c r="F248" s="29"/>
      <c r="G248" s="71"/>
      <c r="H248" s="71"/>
      <c r="I248" s="206"/>
    </row>
    <row r="249" spans="1:9" ht="15">
      <c r="A249" s="19"/>
      <c r="B249" s="20"/>
      <c r="C249" s="20"/>
      <c r="D249" s="28" t="s">
        <v>287</v>
      </c>
      <c r="E249" s="20"/>
      <c r="F249" s="29">
        <v>2</v>
      </c>
      <c r="G249" s="23"/>
      <c r="H249" s="23"/>
      <c r="I249" s="26"/>
    </row>
    <row r="250" spans="1:9" ht="15">
      <c r="A250" s="19">
        <v>82</v>
      </c>
      <c r="B250" s="27" t="s">
        <v>1393</v>
      </c>
      <c r="C250" s="204" t="s">
        <v>1430</v>
      </c>
      <c r="D250" s="21" t="s">
        <v>1431</v>
      </c>
      <c r="E250" s="20" t="s">
        <v>361</v>
      </c>
      <c r="F250" s="205">
        <f>F252</f>
        <v>2</v>
      </c>
      <c r="G250" s="86">
        <v>0</v>
      </c>
      <c r="H250" s="23">
        <f>F250*G250</f>
        <v>0</v>
      </c>
      <c r="I250" s="26" t="s">
        <v>30</v>
      </c>
    </row>
    <row r="251" spans="1:9" ht="34.5">
      <c r="A251" s="70"/>
      <c r="B251" s="70"/>
      <c r="C251" s="34"/>
      <c r="D251" s="28" t="s">
        <v>1395</v>
      </c>
      <c r="E251" s="34"/>
      <c r="F251" s="29"/>
      <c r="G251" s="71"/>
      <c r="H251" s="71"/>
      <c r="I251" s="206"/>
    </row>
    <row r="252" spans="1:9" ht="15">
      <c r="A252" s="19"/>
      <c r="B252" s="20"/>
      <c r="C252" s="20"/>
      <c r="D252" s="28" t="s">
        <v>560</v>
      </c>
      <c r="E252" s="20"/>
      <c r="F252" s="29">
        <v>2</v>
      </c>
      <c r="G252" s="23"/>
      <c r="H252" s="23"/>
      <c r="I252" s="26"/>
    </row>
    <row r="253" spans="1:9" ht="15">
      <c r="A253" s="19">
        <v>83</v>
      </c>
      <c r="B253" s="27" t="s">
        <v>1393</v>
      </c>
      <c r="C253" s="204" t="s">
        <v>1432</v>
      </c>
      <c r="D253" s="21" t="s">
        <v>1433</v>
      </c>
      <c r="E253" s="20" t="s">
        <v>361</v>
      </c>
      <c r="F253" s="205">
        <f>SUM(F255:F259)</f>
        <v>14</v>
      </c>
      <c r="G253" s="23">
        <v>0</v>
      </c>
      <c r="H253" s="23">
        <f>F253*G253</f>
        <v>0</v>
      </c>
      <c r="I253" s="26" t="s">
        <v>30</v>
      </c>
    </row>
    <row r="254" spans="1:9" ht="34.5">
      <c r="A254" s="70"/>
      <c r="B254" s="70"/>
      <c r="C254" s="34"/>
      <c r="D254" s="28" t="s">
        <v>1395</v>
      </c>
      <c r="E254" s="34"/>
      <c r="F254" s="29"/>
      <c r="G254" s="71"/>
      <c r="H254" s="71"/>
      <c r="I254" s="206"/>
    </row>
    <row r="255" spans="1:9" ht="15">
      <c r="A255" s="19"/>
      <c r="B255" s="20"/>
      <c r="C255" s="20"/>
      <c r="D255" s="28" t="s">
        <v>560</v>
      </c>
      <c r="E255" s="20"/>
      <c r="F255" s="29">
        <v>2</v>
      </c>
      <c r="G255" s="23"/>
      <c r="H255" s="23"/>
      <c r="I255" s="26"/>
    </row>
    <row r="256" spans="1:9" ht="15">
      <c r="A256" s="19"/>
      <c r="B256" s="20"/>
      <c r="C256" s="20"/>
      <c r="D256" s="28" t="s">
        <v>287</v>
      </c>
      <c r="E256" s="20"/>
      <c r="F256" s="29">
        <v>3</v>
      </c>
      <c r="G256" s="23"/>
      <c r="H256" s="23"/>
      <c r="I256" s="26"/>
    </row>
    <row r="257" spans="1:9" ht="15">
      <c r="A257" s="19"/>
      <c r="B257" s="20"/>
      <c r="C257" s="20"/>
      <c r="D257" s="28" t="s">
        <v>288</v>
      </c>
      <c r="E257" s="20"/>
      <c r="F257" s="29">
        <v>3</v>
      </c>
      <c r="G257" s="23"/>
      <c r="H257" s="23"/>
      <c r="I257" s="26"/>
    </row>
    <row r="258" spans="1:9" ht="15">
      <c r="A258" s="19"/>
      <c r="B258" s="20"/>
      <c r="C258" s="20"/>
      <c r="D258" s="28" t="s">
        <v>289</v>
      </c>
      <c r="E258" s="20"/>
      <c r="F258" s="29">
        <v>3</v>
      </c>
      <c r="G258" s="23"/>
      <c r="H258" s="23"/>
      <c r="I258" s="26"/>
    </row>
    <row r="259" spans="1:9" ht="15">
      <c r="A259" s="19"/>
      <c r="B259" s="20"/>
      <c r="C259" s="20"/>
      <c r="D259" s="28" t="s">
        <v>415</v>
      </c>
      <c r="E259" s="20"/>
      <c r="F259" s="29">
        <v>3</v>
      </c>
      <c r="G259" s="23"/>
      <c r="H259" s="23"/>
      <c r="I259" s="26"/>
    </row>
    <row r="260" spans="1:9" ht="15">
      <c r="A260" s="19">
        <v>84</v>
      </c>
      <c r="B260" s="20">
        <v>725</v>
      </c>
      <c r="C260" s="204" t="s">
        <v>1434</v>
      </c>
      <c r="D260" s="21" t="s">
        <v>1435</v>
      </c>
      <c r="E260" s="20" t="s">
        <v>151</v>
      </c>
      <c r="F260" s="30">
        <f>F262</f>
        <v>12</v>
      </c>
      <c r="G260" s="23">
        <v>0</v>
      </c>
      <c r="H260" s="23">
        <f>F260*G260</f>
        <v>0</v>
      </c>
      <c r="I260" s="26" t="s">
        <v>30</v>
      </c>
    </row>
    <row r="261" spans="1:9" ht="34.5">
      <c r="A261" s="70"/>
      <c r="B261" s="70"/>
      <c r="C261" s="34"/>
      <c r="D261" s="28" t="s">
        <v>1436</v>
      </c>
      <c r="E261" s="34"/>
      <c r="F261" s="207"/>
      <c r="G261" s="71"/>
      <c r="H261" s="71"/>
      <c r="I261" s="206"/>
    </row>
    <row r="262" spans="1:9" ht="34.5">
      <c r="A262" s="70"/>
      <c r="B262" s="70"/>
      <c r="C262" s="34"/>
      <c r="D262" s="28" t="s">
        <v>1395</v>
      </c>
      <c r="E262" s="34"/>
      <c r="F262" s="73">
        <v>12</v>
      </c>
      <c r="G262" s="71"/>
      <c r="H262" s="71"/>
      <c r="I262" s="206"/>
    </row>
    <row r="263" spans="1:9" ht="15">
      <c r="A263" s="19">
        <v>85</v>
      </c>
      <c r="B263" s="20">
        <v>725</v>
      </c>
      <c r="C263" s="204" t="s">
        <v>1437</v>
      </c>
      <c r="D263" s="21" t="s">
        <v>1438</v>
      </c>
      <c r="E263" s="20" t="s">
        <v>151</v>
      </c>
      <c r="F263" s="30">
        <f>F265</f>
        <v>4</v>
      </c>
      <c r="G263" s="86">
        <v>0</v>
      </c>
      <c r="H263" s="23">
        <f>F263*G263</f>
        <v>0</v>
      </c>
      <c r="I263" s="26" t="s">
        <v>30</v>
      </c>
    </row>
    <row r="264" spans="1:9" ht="15">
      <c r="A264" s="19"/>
      <c r="B264" s="20"/>
      <c r="C264" s="20"/>
      <c r="D264" s="28" t="s">
        <v>1439</v>
      </c>
      <c r="E264" s="20"/>
      <c r="F264" s="29"/>
      <c r="G264" s="86"/>
      <c r="H264" s="23"/>
      <c r="I264" s="26"/>
    </row>
    <row r="265" spans="1:9" ht="34.5">
      <c r="A265" s="70"/>
      <c r="B265" s="70"/>
      <c r="C265" s="34"/>
      <c r="D265" s="28" t="s">
        <v>1395</v>
      </c>
      <c r="E265" s="34"/>
      <c r="F265" s="29">
        <v>4</v>
      </c>
      <c r="G265" s="135"/>
      <c r="H265" s="71"/>
      <c r="I265" s="206"/>
    </row>
    <row r="266" spans="1:9" ht="15">
      <c r="A266" s="19">
        <v>86</v>
      </c>
      <c r="B266" s="20">
        <v>725</v>
      </c>
      <c r="C266" s="204" t="s">
        <v>1437</v>
      </c>
      <c r="D266" s="21" t="s">
        <v>1440</v>
      </c>
      <c r="E266" s="20" t="s">
        <v>151</v>
      </c>
      <c r="F266" s="30">
        <f>F268</f>
        <v>1</v>
      </c>
      <c r="G266" s="86">
        <v>0</v>
      </c>
      <c r="H266" s="23">
        <f>F266*G266</f>
        <v>0</v>
      </c>
      <c r="I266" s="26" t="s">
        <v>30</v>
      </c>
    </row>
    <row r="267" spans="1:9" ht="15">
      <c r="A267" s="19"/>
      <c r="B267" s="20"/>
      <c r="C267" s="20"/>
      <c r="D267" s="28" t="s">
        <v>1439</v>
      </c>
      <c r="E267" s="20"/>
      <c r="F267" s="29"/>
      <c r="G267" s="86"/>
      <c r="H267" s="23"/>
      <c r="I267" s="26"/>
    </row>
    <row r="268" spans="1:9" ht="34.5">
      <c r="A268" s="70"/>
      <c r="B268" s="70"/>
      <c r="C268" s="34"/>
      <c r="D268" s="28" t="s">
        <v>1395</v>
      </c>
      <c r="E268" s="34"/>
      <c r="F268" s="29">
        <v>1</v>
      </c>
      <c r="G268" s="135"/>
      <c r="H268" s="71"/>
      <c r="I268" s="206"/>
    </row>
    <row r="269" spans="1:9" ht="15">
      <c r="A269" s="19">
        <v>87</v>
      </c>
      <c r="B269" s="20">
        <v>725</v>
      </c>
      <c r="C269" s="204" t="s">
        <v>1437</v>
      </c>
      <c r="D269" s="21" t="s">
        <v>1441</v>
      </c>
      <c r="E269" s="20" t="s">
        <v>151</v>
      </c>
      <c r="F269" s="30">
        <f>F271</f>
        <v>2</v>
      </c>
      <c r="G269" s="86">
        <v>0</v>
      </c>
      <c r="H269" s="23">
        <f>F269*G269</f>
        <v>0</v>
      </c>
      <c r="I269" s="26" t="s">
        <v>30</v>
      </c>
    </row>
    <row r="270" spans="1:9" ht="15">
      <c r="A270" s="19"/>
      <c r="B270" s="20"/>
      <c r="C270" s="20"/>
      <c r="D270" s="28" t="s">
        <v>1439</v>
      </c>
      <c r="E270" s="20"/>
      <c r="F270" s="29"/>
      <c r="G270" s="86"/>
      <c r="H270" s="23"/>
      <c r="I270" s="26"/>
    </row>
    <row r="271" spans="1:9" ht="34.5">
      <c r="A271" s="70"/>
      <c r="B271" s="70"/>
      <c r="C271" s="34"/>
      <c r="D271" s="28" t="s">
        <v>1395</v>
      </c>
      <c r="E271" s="34"/>
      <c r="F271" s="29">
        <v>2</v>
      </c>
      <c r="G271" s="135"/>
      <c r="H271" s="71"/>
      <c r="I271" s="206"/>
    </row>
    <row r="272" spans="1:9" ht="15">
      <c r="A272" s="19">
        <v>88</v>
      </c>
      <c r="B272" s="20">
        <v>725</v>
      </c>
      <c r="C272" s="204" t="s">
        <v>1437</v>
      </c>
      <c r="D272" s="21" t="s">
        <v>1442</v>
      </c>
      <c r="E272" s="20" t="s">
        <v>151</v>
      </c>
      <c r="F272" s="30">
        <f>F274</f>
        <v>4</v>
      </c>
      <c r="G272" s="86">
        <v>0</v>
      </c>
      <c r="H272" s="23">
        <f>F272*G272</f>
        <v>0</v>
      </c>
      <c r="I272" s="26" t="s">
        <v>30</v>
      </c>
    </row>
    <row r="273" spans="1:9" ht="15">
      <c r="A273" s="19"/>
      <c r="B273" s="20"/>
      <c r="C273" s="20"/>
      <c r="D273" s="28" t="s">
        <v>1439</v>
      </c>
      <c r="E273" s="20"/>
      <c r="F273" s="29"/>
      <c r="G273" s="23"/>
      <c r="H273" s="23"/>
      <c r="I273" s="26"/>
    </row>
    <row r="274" spans="1:9" ht="34.5">
      <c r="A274" s="70"/>
      <c r="B274" s="70"/>
      <c r="C274" s="34"/>
      <c r="D274" s="28" t="s">
        <v>1395</v>
      </c>
      <c r="E274" s="34"/>
      <c r="F274" s="29">
        <v>4</v>
      </c>
      <c r="G274" s="71"/>
      <c r="H274" s="71"/>
      <c r="I274" s="206"/>
    </row>
    <row r="275" spans="1:9" ht="15">
      <c r="A275" s="19">
        <v>89</v>
      </c>
      <c r="B275" s="20">
        <v>725</v>
      </c>
      <c r="C275" s="204" t="s">
        <v>1443</v>
      </c>
      <c r="D275" s="21" t="s">
        <v>1444</v>
      </c>
      <c r="E275" s="20" t="s">
        <v>151</v>
      </c>
      <c r="F275" s="30">
        <f>F276</f>
        <v>1</v>
      </c>
      <c r="G275" s="23">
        <v>0</v>
      </c>
      <c r="H275" s="23">
        <f>F275*G275</f>
        <v>0</v>
      </c>
      <c r="I275" s="26" t="s">
        <v>30</v>
      </c>
    </row>
    <row r="276" spans="1:9" ht="34.5">
      <c r="A276" s="70"/>
      <c r="B276" s="70"/>
      <c r="C276" s="34"/>
      <c r="D276" s="28" t="s">
        <v>1395</v>
      </c>
      <c r="E276" s="34"/>
      <c r="F276" s="29">
        <v>1</v>
      </c>
      <c r="G276" s="71"/>
      <c r="H276" s="71"/>
      <c r="I276" s="206"/>
    </row>
    <row r="277" spans="1:9" ht="15">
      <c r="A277" s="19">
        <v>90</v>
      </c>
      <c r="B277" s="20">
        <v>725</v>
      </c>
      <c r="C277" s="204" t="s">
        <v>1445</v>
      </c>
      <c r="D277" s="21" t="s">
        <v>1446</v>
      </c>
      <c r="E277" s="20" t="s">
        <v>151</v>
      </c>
      <c r="F277" s="30">
        <f>F278</f>
        <v>1</v>
      </c>
      <c r="G277" s="23">
        <v>0</v>
      </c>
      <c r="H277" s="23">
        <f>F277*G277</f>
        <v>0</v>
      </c>
      <c r="I277" s="26" t="s">
        <v>30</v>
      </c>
    </row>
    <row r="278" spans="1:9" ht="34.5">
      <c r="A278" s="70"/>
      <c r="B278" s="70"/>
      <c r="C278" s="34"/>
      <c r="D278" s="28" t="s">
        <v>1395</v>
      </c>
      <c r="E278" s="34"/>
      <c r="F278" s="29">
        <v>1</v>
      </c>
      <c r="G278" s="71"/>
      <c r="H278" s="71"/>
      <c r="I278" s="206"/>
    </row>
    <row r="279" spans="1:9" ht="15">
      <c r="A279" s="698">
        <v>94</v>
      </c>
      <c r="B279" s="27" t="s">
        <v>1393</v>
      </c>
      <c r="C279" s="204" t="s">
        <v>3646</v>
      </c>
      <c r="D279" s="21" t="s">
        <v>3647</v>
      </c>
      <c r="E279" s="20" t="s">
        <v>29</v>
      </c>
      <c r="F279" s="205">
        <f>F280</f>
        <v>3.4</v>
      </c>
      <c r="G279" s="23">
        <v>0</v>
      </c>
      <c r="H279" s="23">
        <f>F279*G279</f>
        <v>0</v>
      </c>
      <c r="I279" s="26" t="s">
        <v>30</v>
      </c>
    </row>
    <row r="280" spans="1:9" ht="15">
      <c r="A280" s="19"/>
      <c r="B280" s="27"/>
      <c r="C280" s="204"/>
      <c r="D280" s="28" t="s">
        <v>3648</v>
      </c>
      <c r="E280" s="20"/>
      <c r="F280" s="29">
        <v>3.4</v>
      </c>
      <c r="G280" s="23"/>
      <c r="H280" s="23"/>
      <c r="I280" s="26"/>
    </row>
    <row r="281" spans="1:9" ht="15">
      <c r="A281" s="19"/>
      <c r="B281" s="27"/>
      <c r="C281" s="204"/>
      <c r="D281" s="28" t="s">
        <v>3649</v>
      </c>
      <c r="E281" s="20"/>
      <c r="F281" s="205"/>
      <c r="G281" s="23"/>
      <c r="H281" s="23"/>
      <c r="I281" s="26"/>
    </row>
    <row r="282" spans="1:9" ht="15">
      <c r="A282" s="19"/>
      <c r="B282" s="27"/>
      <c r="C282" s="204"/>
      <c r="D282" s="28" t="s">
        <v>3650</v>
      </c>
      <c r="E282" s="20"/>
      <c r="F282" s="205"/>
      <c r="G282" s="23"/>
      <c r="H282" s="23"/>
      <c r="I282" s="26"/>
    </row>
    <row r="283" spans="1:9" ht="15">
      <c r="A283" s="19">
        <v>91</v>
      </c>
      <c r="B283" s="27" t="s">
        <v>1393</v>
      </c>
      <c r="C283" s="204" t="s">
        <v>1408</v>
      </c>
      <c r="D283" s="21" t="s">
        <v>1447</v>
      </c>
      <c r="E283" s="20" t="s">
        <v>731</v>
      </c>
      <c r="F283" s="205">
        <v>1</v>
      </c>
      <c r="G283" s="23">
        <v>0</v>
      </c>
      <c r="H283" s="23">
        <f>F283*G283</f>
        <v>0</v>
      </c>
      <c r="I283" s="26" t="s">
        <v>30</v>
      </c>
    </row>
    <row r="284" spans="1:9" ht="15">
      <c r="A284" s="19">
        <v>92</v>
      </c>
      <c r="B284" s="20">
        <v>725</v>
      </c>
      <c r="C284" s="20" t="s">
        <v>3405</v>
      </c>
      <c r="D284" s="21" t="s">
        <v>3404</v>
      </c>
      <c r="E284" s="20" t="s">
        <v>93</v>
      </c>
      <c r="F284" s="30">
        <v>1</v>
      </c>
      <c r="G284" s="86">
        <v>0</v>
      </c>
      <c r="H284" s="23">
        <f>F284*G284</f>
        <v>0</v>
      </c>
      <c r="I284" s="26" t="s">
        <v>30</v>
      </c>
    </row>
    <row r="285" spans="1:9" ht="15">
      <c r="A285" s="19">
        <v>93</v>
      </c>
      <c r="B285" s="27" t="s">
        <v>1393</v>
      </c>
      <c r="C285" s="209">
        <v>999725</v>
      </c>
      <c r="D285" s="210" t="s">
        <v>1448</v>
      </c>
      <c r="E285" s="20" t="s">
        <v>93</v>
      </c>
      <c r="F285" s="205">
        <v>1</v>
      </c>
      <c r="G285" s="23">
        <v>0</v>
      </c>
      <c r="H285" s="23">
        <f>F285*G285</f>
        <v>0</v>
      </c>
      <c r="I285" s="26" t="s">
        <v>30</v>
      </c>
    </row>
    <row r="286" spans="1:9" ht="15">
      <c r="A286" s="19"/>
      <c r="B286" s="19"/>
      <c r="C286" s="209"/>
      <c r="D286" s="196" t="s">
        <v>1449</v>
      </c>
      <c r="E286" s="20"/>
      <c r="F286" s="29"/>
      <c r="G286" s="23"/>
      <c r="H286" s="211"/>
      <c r="I286" s="26"/>
    </row>
    <row r="287" spans="1:9" ht="15">
      <c r="A287" s="212"/>
      <c r="B287" s="212"/>
      <c r="C287" s="213"/>
      <c r="D287" s="40" t="s">
        <v>3281</v>
      </c>
      <c r="E287" s="213"/>
      <c r="F287" s="215"/>
      <c r="G287" s="216"/>
      <c r="H287" s="216">
        <f>H39+H9</f>
        <v>0</v>
      </c>
      <c r="I287" s="217"/>
    </row>
    <row r="288" spans="1:8" ht="15">
      <c r="A288" s="218"/>
      <c r="B288" s="218"/>
      <c r="C288" s="219"/>
      <c r="D288" s="220"/>
      <c r="E288" s="219"/>
      <c r="F288" s="221"/>
      <c r="G288" s="222"/>
      <c r="H288" s="56"/>
    </row>
    <row r="289" spans="1:9" ht="15">
      <c r="A289" s="57" t="s">
        <v>95</v>
      </c>
      <c r="B289" s="58"/>
      <c r="C289" s="57"/>
      <c r="D289" s="59"/>
      <c r="E289" s="57"/>
      <c r="F289" s="57"/>
      <c r="G289" s="57"/>
      <c r="H289" s="57"/>
      <c r="I289" s="60"/>
    </row>
    <row r="290" spans="1:9" ht="24" customHeight="1">
      <c r="A290" s="683" t="s">
        <v>96</v>
      </c>
      <c r="B290" s="683"/>
      <c r="C290" s="683"/>
      <c r="D290" s="683"/>
      <c r="E290" s="683"/>
      <c r="F290" s="683"/>
      <c r="G290" s="683"/>
      <c r="H290" s="57"/>
      <c r="I290" s="56"/>
    </row>
    <row r="291" spans="1:9" ht="90" customHeight="1">
      <c r="A291" s="683" t="s">
        <v>97</v>
      </c>
      <c r="B291" s="683"/>
      <c r="C291" s="683"/>
      <c r="D291" s="683"/>
      <c r="E291" s="683"/>
      <c r="F291" s="683"/>
      <c r="G291" s="683"/>
      <c r="H291" s="57"/>
      <c r="I291" s="57"/>
    </row>
    <row r="292" spans="1:9" ht="15">
      <c r="A292" s="685" t="s">
        <v>98</v>
      </c>
      <c r="B292" s="685"/>
      <c r="C292" s="685"/>
      <c r="D292" s="685"/>
      <c r="E292" s="685"/>
      <c r="F292" s="685"/>
      <c r="G292" s="685"/>
      <c r="H292" s="61"/>
      <c r="I292" s="62"/>
    </row>
    <row r="293" spans="1:9" ht="15">
      <c r="A293" s="685" t="s">
        <v>99</v>
      </c>
      <c r="B293" s="685"/>
      <c r="C293" s="685"/>
      <c r="D293" s="685"/>
      <c r="E293" s="685"/>
      <c r="F293" s="685"/>
      <c r="G293" s="685"/>
      <c r="H293" s="61"/>
      <c r="I293" s="62"/>
    </row>
  </sheetData>
  <mergeCells count="4">
    <mergeCell ref="A291:G291"/>
    <mergeCell ref="A292:G292"/>
    <mergeCell ref="A293:G293"/>
    <mergeCell ref="A290:G290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1"/>
  <sheetViews>
    <sheetView workbookViewId="0" topLeftCell="A1"/>
  </sheetViews>
  <sheetFormatPr defaultColWidth="9.140625" defaultRowHeight="15"/>
  <cols>
    <col min="1" max="1" width="4.140625" style="236" customWidth="1"/>
    <col min="2" max="2" width="4.28125" style="45" customWidth="1"/>
    <col min="3" max="3" width="14.421875" style="45" customWidth="1"/>
    <col min="4" max="4" width="65.00390625" style="45" customWidth="1"/>
    <col min="5" max="5" width="6.7109375" style="45" customWidth="1"/>
    <col min="6" max="6" width="8.421875" style="237" customWidth="1"/>
    <col min="7" max="7" width="10.00390625" style="238" customWidth="1"/>
    <col min="8" max="8" width="15.7109375" style="238" customWidth="1"/>
    <col min="9" max="9" width="14.7109375" style="239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149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149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149"/>
    </row>
    <row r="4" spans="1:9" ht="15">
      <c r="A4" s="6" t="s">
        <v>1450</v>
      </c>
      <c r="B4" s="5"/>
      <c r="C4" s="5"/>
      <c r="D4" s="5"/>
      <c r="E4" s="5"/>
      <c r="F4" s="5"/>
      <c r="G4" s="2"/>
      <c r="H4" s="2"/>
      <c r="I4" s="149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149"/>
    </row>
    <row r="6" spans="1:9" ht="15">
      <c r="A6" s="6"/>
      <c r="B6" s="5"/>
      <c r="C6" s="5"/>
      <c r="D6" s="5"/>
      <c r="E6" s="5"/>
      <c r="F6" s="5"/>
      <c r="G6" s="2"/>
      <c r="H6" s="2"/>
      <c r="I6" s="149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764</v>
      </c>
      <c r="I8" s="7">
        <v>9</v>
      </c>
    </row>
    <row r="9" spans="1:9" ht="15">
      <c r="A9" s="179"/>
      <c r="B9" s="10"/>
      <c r="C9" s="10" t="s">
        <v>725</v>
      </c>
      <c r="D9" s="10" t="s">
        <v>726</v>
      </c>
      <c r="E9" s="10"/>
      <c r="F9" s="181"/>
      <c r="G9" s="182"/>
      <c r="H9" s="182">
        <f>H10+H112+H239+H378+H681+H725+H756+H782+H794+H833+H855+H874+H884</f>
        <v>0</v>
      </c>
      <c r="I9" s="149"/>
    </row>
    <row r="10" spans="1:9" ht="15">
      <c r="A10" s="87"/>
      <c r="B10" s="15"/>
      <c r="C10" s="15">
        <v>751</v>
      </c>
      <c r="D10" s="15" t="s">
        <v>1451</v>
      </c>
      <c r="E10" s="15"/>
      <c r="F10" s="185"/>
      <c r="G10" s="82"/>
      <c r="H10" s="82">
        <f>SUM(H11:H111)</f>
        <v>0</v>
      </c>
      <c r="I10" s="90"/>
    </row>
    <row r="11" spans="1:9" ht="15">
      <c r="A11" s="84">
        <v>1</v>
      </c>
      <c r="B11" s="21">
        <v>751</v>
      </c>
      <c r="C11" s="21" t="s">
        <v>1452</v>
      </c>
      <c r="D11" s="21" t="s">
        <v>1453</v>
      </c>
      <c r="E11" s="21" t="s">
        <v>361</v>
      </c>
      <c r="F11" s="85">
        <f>F15</f>
        <v>1</v>
      </c>
      <c r="G11" s="86">
        <v>0</v>
      </c>
      <c r="H11" s="86">
        <f aca="true" t="shared" si="0" ref="H11">F11*G11</f>
        <v>0</v>
      </c>
      <c r="I11" s="24" t="s">
        <v>30</v>
      </c>
    </row>
    <row r="12" spans="1:9" ht="23.25">
      <c r="A12" s="84"/>
      <c r="B12" s="21"/>
      <c r="C12" s="21"/>
      <c r="D12" s="28" t="s">
        <v>1454</v>
      </c>
      <c r="E12" s="21"/>
      <c r="F12" s="85"/>
      <c r="G12" s="86"/>
      <c r="H12" s="86"/>
      <c r="I12" s="90"/>
    </row>
    <row r="13" spans="1:9" ht="23.25">
      <c r="A13" s="84"/>
      <c r="B13" s="21"/>
      <c r="C13" s="21"/>
      <c r="D13" s="28" t="s">
        <v>1455</v>
      </c>
      <c r="E13" s="21"/>
      <c r="F13" s="85"/>
      <c r="G13" s="86"/>
      <c r="H13" s="86"/>
      <c r="I13" s="90"/>
    </row>
    <row r="14" spans="1:9" ht="15">
      <c r="A14" s="87"/>
      <c r="B14" s="15"/>
      <c r="C14" s="15"/>
      <c r="D14" s="28" t="s">
        <v>1456</v>
      </c>
      <c r="E14" s="15"/>
      <c r="F14" s="73"/>
      <c r="G14" s="82"/>
      <c r="H14" s="82"/>
      <c r="I14" s="90"/>
    </row>
    <row r="15" spans="1:9" ht="15">
      <c r="A15" s="87"/>
      <c r="B15" s="15"/>
      <c r="C15" s="15"/>
      <c r="D15" s="28" t="s">
        <v>1457</v>
      </c>
      <c r="E15" s="15"/>
      <c r="F15" s="73">
        <v>1</v>
      </c>
      <c r="G15" s="82"/>
      <c r="H15" s="82"/>
      <c r="I15" s="90"/>
    </row>
    <row r="16" spans="1:9" ht="15">
      <c r="A16" s="84">
        <v>2</v>
      </c>
      <c r="B16" s="21">
        <v>751</v>
      </c>
      <c r="C16" s="21" t="s">
        <v>1458</v>
      </c>
      <c r="D16" s="21" t="s">
        <v>1459</v>
      </c>
      <c r="E16" s="21" t="s">
        <v>151</v>
      </c>
      <c r="F16" s="85">
        <v>10</v>
      </c>
      <c r="G16" s="86">
        <v>0</v>
      </c>
      <c r="H16" s="86">
        <f aca="true" t="shared" si="1" ref="H16:H28">F16*G16</f>
        <v>0</v>
      </c>
      <c r="I16" s="24" t="s">
        <v>30</v>
      </c>
    </row>
    <row r="17" spans="1:9" ht="15">
      <c r="A17" s="84">
        <v>3</v>
      </c>
      <c r="B17" s="21">
        <v>751</v>
      </c>
      <c r="C17" s="21" t="s">
        <v>1460</v>
      </c>
      <c r="D17" s="21" t="s">
        <v>1461</v>
      </c>
      <c r="E17" s="21" t="s">
        <v>151</v>
      </c>
      <c r="F17" s="85">
        <v>14</v>
      </c>
      <c r="G17" s="86">
        <v>0</v>
      </c>
      <c r="H17" s="86">
        <f t="shared" si="1"/>
        <v>0</v>
      </c>
      <c r="I17" s="24" t="s">
        <v>30</v>
      </c>
    </row>
    <row r="18" spans="1:9" ht="15">
      <c r="A18" s="84">
        <v>4</v>
      </c>
      <c r="B18" s="21">
        <v>751</v>
      </c>
      <c r="C18" s="21" t="s">
        <v>1462</v>
      </c>
      <c r="D18" s="21" t="s">
        <v>1463</v>
      </c>
      <c r="E18" s="21" t="s">
        <v>151</v>
      </c>
      <c r="F18" s="85">
        <v>10</v>
      </c>
      <c r="G18" s="86">
        <v>0</v>
      </c>
      <c r="H18" s="86">
        <f t="shared" si="1"/>
        <v>0</v>
      </c>
      <c r="I18" s="24" t="s">
        <v>30</v>
      </c>
    </row>
    <row r="19" spans="1:9" ht="15">
      <c r="A19" s="84">
        <v>5</v>
      </c>
      <c r="B19" s="21">
        <v>751</v>
      </c>
      <c r="C19" s="21" t="s">
        <v>1464</v>
      </c>
      <c r="D19" s="21" t="s">
        <v>1465</v>
      </c>
      <c r="E19" s="21" t="s">
        <v>151</v>
      </c>
      <c r="F19" s="85">
        <v>6</v>
      </c>
      <c r="G19" s="86">
        <v>0</v>
      </c>
      <c r="H19" s="86">
        <f t="shared" si="1"/>
        <v>0</v>
      </c>
      <c r="I19" s="24" t="s">
        <v>30</v>
      </c>
    </row>
    <row r="20" spans="1:9" ht="15">
      <c r="A20" s="84">
        <v>6</v>
      </c>
      <c r="B20" s="21">
        <v>751</v>
      </c>
      <c r="C20" s="21" t="s">
        <v>1466</v>
      </c>
      <c r="D20" s="21" t="s">
        <v>1467</v>
      </c>
      <c r="E20" s="21" t="s">
        <v>151</v>
      </c>
      <c r="F20" s="85">
        <v>4</v>
      </c>
      <c r="G20" s="86">
        <v>0</v>
      </c>
      <c r="H20" s="86">
        <f t="shared" si="1"/>
        <v>0</v>
      </c>
      <c r="I20" s="24" t="s">
        <v>30</v>
      </c>
    </row>
    <row r="21" spans="1:9" ht="15">
      <c r="A21" s="84">
        <v>7</v>
      </c>
      <c r="B21" s="21">
        <v>751</v>
      </c>
      <c r="C21" s="21" t="s">
        <v>1468</v>
      </c>
      <c r="D21" s="21" t="s">
        <v>1469</v>
      </c>
      <c r="E21" s="21" t="s">
        <v>151</v>
      </c>
      <c r="F21" s="85">
        <v>1</v>
      </c>
      <c r="G21" s="86">
        <v>0</v>
      </c>
      <c r="H21" s="86">
        <f t="shared" si="1"/>
        <v>0</v>
      </c>
      <c r="I21" s="24" t="s">
        <v>30</v>
      </c>
    </row>
    <row r="22" spans="1:9" ht="15">
      <c r="A22" s="84">
        <v>8</v>
      </c>
      <c r="B22" s="21">
        <v>751</v>
      </c>
      <c r="C22" s="21" t="s">
        <v>1470</v>
      </c>
      <c r="D22" s="21" t="s">
        <v>1471</v>
      </c>
      <c r="E22" s="21" t="s">
        <v>151</v>
      </c>
      <c r="F22" s="85">
        <v>1</v>
      </c>
      <c r="G22" s="86">
        <v>0</v>
      </c>
      <c r="H22" s="86">
        <f t="shared" si="1"/>
        <v>0</v>
      </c>
      <c r="I22" s="24" t="s">
        <v>30</v>
      </c>
    </row>
    <row r="23" spans="1:9" ht="15">
      <c r="A23" s="84">
        <v>9</v>
      </c>
      <c r="B23" s="21">
        <v>751</v>
      </c>
      <c r="C23" s="21" t="s">
        <v>1472</v>
      </c>
      <c r="D23" s="21" t="s">
        <v>1473</v>
      </c>
      <c r="E23" s="21" t="s">
        <v>151</v>
      </c>
      <c r="F23" s="85">
        <v>2</v>
      </c>
      <c r="G23" s="86">
        <v>0</v>
      </c>
      <c r="H23" s="86">
        <f t="shared" si="1"/>
        <v>0</v>
      </c>
      <c r="I23" s="24" t="s">
        <v>30</v>
      </c>
    </row>
    <row r="24" spans="1:9" ht="15">
      <c r="A24" s="84">
        <v>10</v>
      </c>
      <c r="B24" s="21">
        <v>751</v>
      </c>
      <c r="C24" s="21" t="s">
        <v>1474</v>
      </c>
      <c r="D24" s="21" t="s">
        <v>1475</v>
      </c>
      <c r="E24" s="21" t="s">
        <v>151</v>
      </c>
      <c r="F24" s="85">
        <v>1</v>
      </c>
      <c r="G24" s="86">
        <v>0</v>
      </c>
      <c r="H24" s="86">
        <f t="shared" si="1"/>
        <v>0</v>
      </c>
      <c r="I24" s="24" t="s">
        <v>30</v>
      </c>
    </row>
    <row r="25" spans="1:9" ht="15">
      <c r="A25" s="84">
        <v>11</v>
      </c>
      <c r="B25" s="21">
        <v>751</v>
      </c>
      <c r="C25" s="21" t="s">
        <v>1476</v>
      </c>
      <c r="D25" s="21" t="s">
        <v>1477</v>
      </c>
      <c r="E25" s="21" t="s">
        <v>151</v>
      </c>
      <c r="F25" s="85">
        <v>1</v>
      </c>
      <c r="G25" s="86">
        <v>0</v>
      </c>
      <c r="H25" s="86">
        <f t="shared" si="1"/>
        <v>0</v>
      </c>
      <c r="I25" s="24" t="s">
        <v>30</v>
      </c>
    </row>
    <row r="26" spans="1:9" ht="15">
      <c r="A26" s="84">
        <v>12</v>
      </c>
      <c r="B26" s="21">
        <v>751</v>
      </c>
      <c r="C26" s="21" t="s">
        <v>1478</v>
      </c>
      <c r="D26" s="21" t="s">
        <v>1479</v>
      </c>
      <c r="E26" s="21" t="s">
        <v>151</v>
      </c>
      <c r="F26" s="85">
        <v>1</v>
      </c>
      <c r="G26" s="86">
        <v>0</v>
      </c>
      <c r="H26" s="86">
        <f t="shared" si="1"/>
        <v>0</v>
      </c>
      <c r="I26" s="24" t="s">
        <v>30</v>
      </c>
    </row>
    <row r="27" spans="1:9" ht="15">
      <c r="A27" s="84">
        <v>13</v>
      </c>
      <c r="B27" s="21">
        <v>751</v>
      </c>
      <c r="C27" s="21" t="s">
        <v>1480</v>
      </c>
      <c r="D27" s="21" t="s">
        <v>1481</v>
      </c>
      <c r="E27" s="21" t="s">
        <v>151</v>
      </c>
      <c r="F27" s="85">
        <v>1</v>
      </c>
      <c r="G27" s="86">
        <v>0</v>
      </c>
      <c r="H27" s="86">
        <f t="shared" si="1"/>
        <v>0</v>
      </c>
      <c r="I27" s="24" t="s">
        <v>30</v>
      </c>
    </row>
    <row r="28" spans="1:9" ht="15">
      <c r="A28" s="84">
        <v>14</v>
      </c>
      <c r="B28" s="21">
        <v>751</v>
      </c>
      <c r="C28" s="21" t="s">
        <v>1482</v>
      </c>
      <c r="D28" s="21" t="s">
        <v>1483</v>
      </c>
      <c r="E28" s="21" t="s">
        <v>29</v>
      </c>
      <c r="F28" s="85">
        <f>F30</f>
        <v>3.3</v>
      </c>
      <c r="G28" s="86">
        <v>0</v>
      </c>
      <c r="H28" s="86">
        <f t="shared" si="1"/>
        <v>0</v>
      </c>
      <c r="I28" s="24" t="s">
        <v>30</v>
      </c>
    </row>
    <row r="29" spans="1:9" ht="23.25">
      <c r="A29" s="84"/>
      <c r="B29" s="21"/>
      <c r="C29" s="21"/>
      <c r="D29" s="28" t="s">
        <v>1484</v>
      </c>
      <c r="E29" s="21"/>
      <c r="F29" s="85"/>
      <c r="G29" s="86"/>
      <c r="H29" s="86"/>
      <c r="I29" s="90"/>
    </row>
    <row r="30" spans="1:9" ht="23.25">
      <c r="A30" s="90"/>
      <c r="B30" s="90"/>
      <c r="C30" s="90"/>
      <c r="D30" s="28" t="s">
        <v>1286</v>
      </c>
      <c r="E30" s="199"/>
      <c r="F30" s="73">
        <v>3.3</v>
      </c>
      <c r="G30" s="200"/>
      <c r="H30" s="200"/>
      <c r="I30" s="90"/>
    </row>
    <row r="31" spans="1:9" ht="15">
      <c r="A31" s="84">
        <v>15</v>
      </c>
      <c r="B31" s="21">
        <v>751</v>
      </c>
      <c r="C31" s="21" t="s">
        <v>1485</v>
      </c>
      <c r="D31" s="21" t="s">
        <v>1486</v>
      </c>
      <c r="E31" s="21" t="s">
        <v>29</v>
      </c>
      <c r="F31" s="85">
        <f>F33</f>
        <v>30.8</v>
      </c>
      <c r="G31" s="86">
        <v>0</v>
      </c>
      <c r="H31" s="86">
        <f>F31*G31</f>
        <v>0</v>
      </c>
      <c r="I31" s="24" t="s">
        <v>30</v>
      </c>
    </row>
    <row r="32" spans="1:9" ht="23.25">
      <c r="A32" s="84"/>
      <c r="B32" s="21"/>
      <c r="C32" s="21"/>
      <c r="D32" s="28" t="s">
        <v>1484</v>
      </c>
      <c r="E32" s="21"/>
      <c r="F32" s="85"/>
      <c r="G32" s="86"/>
      <c r="H32" s="86"/>
      <c r="I32" s="90"/>
    </row>
    <row r="33" spans="1:9" ht="23.25">
      <c r="A33" s="90"/>
      <c r="B33" s="90"/>
      <c r="C33" s="90"/>
      <c r="D33" s="28" t="s">
        <v>1286</v>
      </c>
      <c r="E33" s="199"/>
      <c r="F33" s="73">
        <v>30.8</v>
      </c>
      <c r="G33" s="200"/>
      <c r="H33" s="200"/>
      <c r="I33" s="90"/>
    </row>
    <row r="34" spans="1:9" ht="15">
      <c r="A34" s="84">
        <v>16</v>
      </c>
      <c r="B34" s="21">
        <v>751</v>
      </c>
      <c r="C34" s="21" t="s">
        <v>1487</v>
      </c>
      <c r="D34" s="21" t="s">
        <v>1488</v>
      </c>
      <c r="E34" s="21" t="s">
        <v>29</v>
      </c>
      <c r="F34" s="85">
        <f>F36</f>
        <v>30.8</v>
      </c>
      <c r="G34" s="86">
        <v>0</v>
      </c>
      <c r="H34" s="86">
        <f>F34*G34</f>
        <v>0</v>
      </c>
      <c r="I34" s="24" t="s">
        <v>30</v>
      </c>
    </row>
    <row r="35" spans="1:9" ht="23.25">
      <c r="A35" s="84"/>
      <c r="B35" s="21"/>
      <c r="C35" s="21"/>
      <c r="D35" s="28" t="s">
        <v>1484</v>
      </c>
      <c r="E35" s="21"/>
      <c r="F35" s="85"/>
      <c r="G35" s="86"/>
      <c r="H35" s="86"/>
      <c r="I35" s="90"/>
    </row>
    <row r="36" spans="1:9" ht="23.25">
      <c r="A36" s="90"/>
      <c r="B36" s="90"/>
      <c r="C36" s="90"/>
      <c r="D36" s="28" t="s">
        <v>1286</v>
      </c>
      <c r="E36" s="199"/>
      <c r="F36" s="73">
        <v>30.8</v>
      </c>
      <c r="G36" s="200"/>
      <c r="H36" s="200"/>
      <c r="I36" s="90"/>
    </row>
    <row r="37" spans="1:9" ht="15">
      <c r="A37" s="84">
        <v>17</v>
      </c>
      <c r="B37" s="21">
        <v>751</v>
      </c>
      <c r="C37" s="21" t="s">
        <v>1489</v>
      </c>
      <c r="D37" s="21" t="s">
        <v>1490</v>
      </c>
      <c r="E37" s="21" t="s">
        <v>29</v>
      </c>
      <c r="F37" s="85">
        <f>F39</f>
        <v>39.6</v>
      </c>
      <c r="G37" s="86">
        <v>0</v>
      </c>
      <c r="H37" s="86">
        <f>F37*G37</f>
        <v>0</v>
      </c>
      <c r="I37" s="24" t="s">
        <v>30</v>
      </c>
    </row>
    <row r="38" spans="1:9" ht="23.25">
      <c r="A38" s="84"/>
      <c r="B38" s="21"/>
      <c r="C38" s="21"/>
      <c r="D38" s="28" t="s">
        <v>1484</v>
      </c>
      <c r="E38" s="21"/>
      <c r="F38" s="85"/>
      <c r="G38" s="86"/>
      <c r="H38" s="86"/>
      <c r="I38" s="90"/>
    </row>
    <row r="39" spans="1:9" ht="23.25">
      <c r="A39" s="90"/>
      <c r="B39" s="90"/>
      <c r="C39" s="90"/>
      <c r="D39" s="28" t="s">
        <v>1286</v>
      </c>
      <c r="E39" s="199"/>
      <c r="F39" s="73">
        <v>39.6</v>
      </c>
      <c r="G39" s="200"/>
      <c r="H39" s="200"/>
      <c r="I39" s="90"/>
    </row>
    <row r="40" spans="1:9" ht="15">
      <c r="A40" s="84">
        <v>18</v>
      </c>
      <c r="B40" s="21">
        <v>751</v>
      </c>
      <c r="C40" s="21" t="s">
        <v>1491</v>
      </c>
      <c r="D40" s="21" t="s">
        <v>1492</v>
      </c>
      <c r="E40" s="21" t="s">
        <v>29</v>
      </c>
      <c r="F40" s="85">
        <f>F42</f>
        <v>24.2</v>
      </c>
      <c r="G40" s="86">
        <v>0</v>
      </c>
      <c r="H40" s="86">
        <f>F40*G40</f>
        <v>0</v>
      </c>
      <c r="I40" s="24" t="s">
        <v>30</v>
      </c>
    </row>
    <row r="41" spans="1:9" ht="23.25">
      <c r="A41" s="84"/>
      <c r="B41" s="21"/>
      <c r="C41" s="21"/>
      <c r="D41" s="28" t="s">
        <v>1484</v>
      </c>
      <c r="E41" s="21"/>
      <c r="F41" s="85"/>
      <c r="G41" s="86"/>
      <c r="H41" s="86"/>
      <c r="I41" s="90"/>
    </row>
    <row r="42" spans="1:9" ht="23.25">
      <c r="A42" s="90"/>
      <c r="B42" s="90"/>
      <c r="C42" s="90"/>
      <c r="D42" s="28" t="s">
        <v>1286</v>
      </c>
      <c r="E42" s="199"/>
      <c r="F42" s="73">
        <v>24.2</v>
      </c>
      <c r="G42" s="200"/>
      <c r="H42" s="200"/>
      <c r="I42" s="90"/>
    </row>
    <row r="43" spans="1:9" ht="15">
      <c r="A43" s="84">
        <v>19</v>
      </c>
      <c r="B43" s="21">
        <v>751</v>
      </c>
      <c r="C43" s="21" t="s">
        <v>1493</v>
      </c>
      <c r="D43" s="21" t="s">
        <v>1494</v>
      </c>
      <c r="E43" s="21" t="s">
        <v>29</v>
      </c>
      <c r="F43" s="85">
        <f>F45</f>
        <v>18.7</v>
      </c>
      <c r="G43" s="86">
        <v>0</v>
      </c>
      <c r="H43" s="86">
        <f>F43*G43</f>
        <v>0</v>
      </c>
      <c r="I43" s="24" t="s">
        <v>30</v>
      </c>
    </row>
    <row r="44" spans="1:9" ht="23.25">
      <c r="A44" s="84"/>
      <c r="B44" s="21"/>
      <c r="C44" s="21"/>
      <c r="D44" s="28" t="s">
        <v>1484</v>
      </c>
      <c r="E44" s="21"/>
      <c r="F44" s="85"/>
      <c r="G44" s="86"/>
      <c r="H44" s="86"/>
      <c r="I44" s="90"/>
    </row>
    <row r="45" spans="1:9" ht="23.25">
      <c r="A45" s="90"/>
      <c r="B45" s="90"/>
      <c r="C45" s="90"/>
      <c r="D45" s="28" t="s">
        <v>1286</v>
      </c>
      <c r="E45" s="199"/>
      <c r="F45" s="73">
        <v>18.7</v>
      </c>
      <c r="G45" s="200"/>
      <c r="H45" s="200"/>
      <c r="I45" s="90"/>
    </row>
    <row r="46" spans="1:9" ht="15">
      <c r="A46" s="84">
        <v>20</v>
      </c>
      <c r="B46" s="21">
        <v>751</v>
      </c>
      <c r="C46" s="21" t="s">
        <v>1495</v>
      </c>
      <c r="D46" s="21" t="s">
        <v>1496</v>
      </c>
      <c r="E46" s="21" t="s">
        <v>29</v>
      </c>
      <c r="F46" s="85">
        <f>F48</f>
        <v>25.3</v>
      </c>
      <c r="G46" s="86">
        <v>0</v>
      </c>
      <c r="H46" s="86">
        <f>F46*G46</f>
        <v>0</v>
      </c>
      <c r="I46" s="24" t="s">
        <v>30</v>
      </c>
    </row>
    <row r="47" spans="1:9" ht="23.25">
      <c r="A47" s="84"/>
      <c r="B47" s="21"/>
      <c r="C47" s="21"/>
      <c r="D47" s="28" t="s">
        <v>1484</v>
      </c>
      <c r="E47" s="21"/>
      <c r="F47" s="85"/>
      <c r="G47" s="86"/>
      <c r="H47" s="86"/>
      <c r="I47" s="90"/>
    </row>
    <row r="48" spans="1:9" ht="23.25">
      <c r="A48" s="90"/>
      <c r="B48" s="90"/>
      <c r="C48" s="90"/>
      <c r="D48" s="28" t="s">
        <v>1286</v>
      </c>
      <c r="E48" s="199"/>
      <c r="F48" s="73">
        <v>25.3</v>
      </c>
      <c r="G48" s="200"/>
      <c r="H48" s="200"/>
      <c r="I48" s="90"/>
    </row>
    <row r="49" spans="1:9" ht="15">
      <c r="A49" s="84">
        <v>21</v>
      </c>
      <c r="B49" s="21">
        <v>751</v>
      </c>
      <c r="C49" s="21" t="s">
        <v>1497</v>
      </c>
      <c r="D49" s="21" t="s">
        <v>1498</v>
      </c>
      <c r="E49" s="21" t="s">
        <v>29</v>
      </c>
      <c r="F49" s="85">
        <f>F51</f>
        <v>3.3</v>
      </c>
      <c r="G49" s="86">
        <v>0</v>
      </c>
      <c r="H49" s="86">
        <f>F49*G49</f>
        <v>0</v>
      </c>
      <c r="I49" s="24" t="s">
        <v>30</v>
      </c>
    </row>
    <row r="50" spans="1:9" ht="23.25">
      <c r="A50" s="84"/>
      <c r="B50" s="21"/>
      <c r="C50" s="21"/>
      <c r="D50" s="28" t="s">
        <v>1484</v>
      </c>
      <c r="E50" s="21"/>
      <c r="F50" s="85"/>
      <c r="G50" s="86"/>
      <c r="H50" s="86"/>
      <c r="I50" s="90"/>
    </row>
    <row r="51" spans="1:9" ht="23.25">
      <c r="A51" s="90"/>
      <c r="B51" s="90"/>
      <c r="C51" s="90"/>
      <c r="D51" s="28" t="s">
        <v>1286</v>
      </c>
      <c r="E51" s="199"/>
      <c r="F51" s="73">
        <v>3.3</v>
      </c>
      <c r="G51" s="200"/>
      <c r="H51" s="200"/>
      <c r="I51" s="90"/>
    </row>
    <row r="52" spans="1:9" ht="15">
      <c r="A52" s="84">
        <v>22</v>
      </c>
      <c r="B52" s="21">
        <v>751</v>
      </c>
      <c r="C52" s="21" t="s">
        <v>1499</v>
      </c>
      <c r="D52" s="21" t="s">
        <v>1500</v>
      </c>
      <c r="E52" s="21" t="s">
        <v>29</v>
      </c>
      <c r="F52" s="85">
        <f>F54</f>
        <v>8.8</v>
      </c>
      <c r="G52" s="86">
        <v>0</v>
      </c>
      <c r="H52" s="86">
        <f>F52*G52</f>
        <v>0</v>
      </c>
      <c r="I52" s="24" t="s">
        <v>30</v>
      </c>
    </row>
    <row r="53" spans="1:9" ht="23.25">
      <c r="A53" s="84"/>
      <c r="B53" s="21"/>
      <c r="C53" s="21"/>
      <c r="D53" s="28" t="s">
        <v>1484</v>
      </c>
      <c r="E53" s="21"/>
      <c r="F53" s="85"/>
      <c r="G53" s="86"/>
      <c r="H53" s="86"/>
      <c r="I53" s="90"/>
    </row>
    <row r="54" spans="1:9" ht="23.25">
      <c r="A54" s="90"/>
      <c r="B54" s="90"/>
      <c r="C54" s="90"/>
      <c r="D54" s="28" t="s">
        <v>1286</v>
      </c>
      <c r="E54" s="199"/>
      <c r="F54" s="73">
        <v>8.8</v>
      </c>
      <c r="G54" s="200"/>
      <c r="H54" s="200"/>
      <c r="I54" s="90"/>
    </row>
    <row r="55" spans="1:9" ht="15">
      <c r="A55" s="84">
        <v>23</v>
      </c>
      <c r="B55" s="21">
        <v>751</v>
      </c>
      <c r="C55" s="21" t="s">
        <v>1501</v>
      </c>
      <c r="D55" s="21" t="s">
        <v>1502</v>
      </c>
      <c r="E55" s="21" t="s">
        <v>29</v>
      </c>
      <c r="F55" s="85">
        <f>F57</f>
        <v>7.7</v>
      </c>
      <c r="G55" s="86">
        <v>0</v>
      </c>
      <c r="H55" s="86">
        <f>F55*G55</f>
        <v>0</v>
      </c>
      <c r="I55" s="24" t="s">
        <v>30</v>
      </c>
    </row>
    <row r="56" spans="1:9" ht="23.25">
      <c r="A56" s="84"/>
      <c r="B56" s="21"/>
      <c r="C56" s="21"/>
      <c r="D56" s="28" t="s">
        <v>1484</v>
      </c>
      <c r="E56" s="21"/>
      <c r="F56" s="85"/>
      <c r="G56" s="86"/>
      <c r="H56" s="86"/>
      <c r="I56" s="90"/>
    </row>
    <row r="57" spans="1:9" ht="23.25">
      <c r="A57" s="90"/>
      <c r="B57" s="90"/>
      <c r="C57" s="90"/>
      <c r="D57" s="28" t="s">
        <v>1286</v>
      </c>
      <c r="E57" s="199"/>
      <c r="F57" s="73">
        <v>7.7</v>
      </c>
      <c r="G57" s="200"/>
      <c r="H57" s="200"/>
      <c r="I57" s="90"/>
    </row>
    <row r="58" spans="1:9" ht="15">
      <c r="A58" s="84">
        <v>24</v>
      </c>
      <c r="B58" s="21">
        <v>751</v>
      </c>
      <c r="C58" s="21" t="s">
        <v>1503</v>
      </c>
      <c r="D58" s="21" t="s">
        <v>1504</v>
      </c>
      <c r="E58" s="21" t="s">
        <v>29</v>
      </c>
      <c r="F58" s="85">
        <f>F60</f>
        <v>2.2</v>
      </c>
      <c r="G58" s="86">
        <v>0</v>
      </c>
      <c r="H58" s="86">
        <f>F58*G58</f>
        <v>0</v>
      </c>
      <c r="I58" s="24" t="s">
        <v>30</v>
      </c>
    </row>
    <row r="59" spans="1:9" ht="23.25">
      <c r="A59" s="84"/>
      <c r="B59" s="21"/>
      <c r="C59" s="21"/>
      <c r="D59" s="28" t="s">
        <v>1484</v>
      </c>
      <c r="E59" s="21"/>
      <c r="F59" s="85"/>
      <c r="G59" s="86"/>
      <c r="H59" s="86"/>
      <c r="I59" s="90"/>
    </row>
    <row r="60" spans="1:9" ht="23.25">
      <c r="A60" s="90"/>
      <c r="B60" s="90"/>
      <c r="C60" s="90"/>
      <c r="D60" s="28" t="s">
        <v>1286</v>
      </c>
      <c r="E60" s="199"/>
      <c r="F60" s="73">
        <v>2.2</v>
      </c>
      <c r="G60" s="200"/>
      <c r="H60" s="200"/>
      <c r="I60" s="90"/>
    </row>
    <row r="61" spans="1:9" ht="15">
      <c r="A61" s="84">
        <v>25</v>
      </c>
      <c r="B61" s="21">
        <v>751</v>
      </c>
      <c r="C61" s="21" t="s">
        <v>1505</v>
      </c>
      <c r="D61" s="21" t="s">
        <v>1506</v>
      </c>
      <c r="E61" s="21" t="s">
        <v>29</v>
      </c>
      <c r="F61" s="85">
        <f>F63</f>
        <v>3.3</v>
      </c>
      <c r="G61" s="86">
        <v>0</v>
      </c>
      <c r="H61" s="86">
        <f>F61*G61</f>
        <v>0</v>
      </c>
      <c r="I61" s="24" t="s">
        <v>30</v>
      </c>
    </row>
    <row r="62" spans="1:9" ht="23.25">
      <c r="A62" s="84"/>
      <c r="B62" s="21"/>
      <c r="C62" s="21"/>
      <c r="D62" s="28" t="s">
        <v>1484</v>
      </c>
      <c r="E62" s="21"/>
      <c r="F62" s="85"/>
      <c r="G62" s="86"/>
      <c r="H62" s="86"/>
      <c r="I62" s="90"/>
    </row>
    <row r="63" spans="1:9" ht="23.25">
      <c r="A63" s="90"/>
      <c r="B63" s="90"/>
      <c r="C63" s="90"/>
      <c r="D63" s="28" t="s">
        <v>1286</v>
      </c>
      <c r="E63" s="199"/>
      <c r="F63" s="73">
        <v>3.3</v>
      </c>
      <c r="G63" s="200"/>
      <c r="H63" s="200"/>
      <c r="I63" s="90"/>
    </row>
    <row r="64" spans="1:9" ht="15">
      <c r="A64" s="84">
        <v>26</v>
      </c>
      <c r="B64" s="21">
        <v>751</v>
      </c>
      <c r="C64" s="21" t="s">
        <v>1507</v>
      </c>
      <c r="D64" s="21" t="s">
        <v>1508</v>
      </c>
      <c r="E64" s="21" t="s">
        <v>29</v>
      </c>
      <c r="F64" s="85">
        <f>F66</f>
        <v>2.2</v>
      </c>
      <c r="G64" s="86">
        <v>0</v>
      </c>
      <c r="H64" s="86">
        <f>F64*G64</f>
        <v>0</v>
      </c>
      <c r="I64" s="24" t="s">
        <v>30</v>
      </c>
    </row>
    <row r="65" spans="1:9" ht="23.25">
      <c r="A65" s="84"/>
      <c r="B65" s="21"/>
      <c r="C65" s="21"/>
      <c r="D65" s="28" t="s">
        <v>1484</v>
      </c>
      <c r="E65" s="21"/>
      <c r="F65" s="85"/>
      <c r="G65" s="86"/>
      <c r="H65" s="86"/>
      <c r="I65" s="90"/>
    </row>
    <row r="66" spans="1:9" ht="23.25">
      <c r="A66" s="90"/>
      <c r="B66" s="90"/>
      <c r="C66" s="90"/>
      <c r="D66" s="28" t="s">
        <v>1286</v>
      </c>
      <c r="E66" s="199"/>
      <c r="F66" s="73">
        <v>2.2</v>
      </c>
      <c r="G66" s="200"/>
      <c r="H66" s="200"/>
      <c r="I66" s="90"/>
    </row>
    <row r="67" spans="1:9" ht="15">
      <c r="A67" s="84">
        <v>27</v>
      </c>
      <c r="B67" s="21">
        <v>751</v>
      </c>
      <c r="C67" s="21" t="s">
        <v>1509</v>
      </c>
      <c r="D67" s="21" t="s">
        <v>1510</v>
      </c>
      <c r="E67" s="21" t="s">
        <v>29</v>
      </c>
      <c r="F67" s="85">
        <f>F69</f>
        <v>7.7</v>
      </c>
      <c r="G67" s="86">
        <v>0</v>
      </c>
      <c r="H67" s="86">
        <f>F67*G67</f>
        <v>0</v>
      </c>
      <c r="I67" s="24" t="s">
        <v>30</v>
      </c>
    </row>
    <row r="68" spans="1:9" ht="23.25">
      <c r="A68" s="84"/>
      <c r="B68" s="21"/>
      <c r="C68" s="21"/>
      <c r="D68" s="28" t="s">
        <v>1484</v>
      </c>
      <c r="E68" s="21"/>
      <c r="F68" s="85"/>
      <c r="G68" s="86"/>
      <c r="H68" s="86"/>
      <c r="I68" s="90"/>
    </row>
    <row r="69" spans="1:9" ht="23.25">
      <c r="A69" s="90"/>
      <c r="B69" s="90"/>
      <c r="C69" s="90"/>
      <c r="D69" s="28" t="s">
        <v>1286</v>
      </c>
      <c r="E69" s="199"/>
      <c r="F69" s="73">
        <v>7.7</v>
      </c>
      <c r="G69" s="200"/>
      <c r="H69" s="200"/>
      <c r="I69" s="90"/>
    </row>
    <row r="70" spans="1:9" ht="15">
      <c r="A70" s="84">
        <v>28</v>
      </c>
      <c r="B70" s="21">
        <v>751</v>
      </c>
      <c r="C70" s="21" t="s">
        <v>1511</v>
      </c>
      <c r="D70" s="21" t="s">
        <v>1512</v>
      </c>
      <c r="E70" s="21" t="s">
        <v>29</v>
      </c>
      <c r="F70" s="85">
        <f>F72</f>
        <v>7.7</v>
      </c>
      <c r="G70" s="86">
        <v>0</v>
      </c>
      <c r="H70" s="86">
        <f>F70*G70</f>
        <v>0</v>
      </c>
      <c r="I70" s="24" t="s">
        <v>30</v>
      </c>
    </row>
    <row r="71" spans="1:9" ht="23.25">
      <c r="A71" s="84"/>
      <c r="B71" s="21"/>
      <c r="C71" s="21"/>
      <c r="D71" s="28" t="s">
        <v>1484</v>
      </c>
      <c r="E71" s="21"/>
      <c r="F71" s="85"/>
      <c r="G71" s="86"/>
      <c r="H71" s="86"/>
      <c r="I71" s="90"/>
    </row>
    <row r="72" spans="1:9" ht="23.25">
      <c r="A72" s="90"/>
      <c r="B72" s="90"/>
      <c r="C72" s="90"/>
      <c r="D72" s="28" t="s">
        <v>1286</v>
      </c>
      <c r="E72" s="199"/>
      <c r="F72" s="73">
        <v>7.7</v>
      </c>
      <c r="G72" s="200"/>
      <c r="H72" s="200"/>
      <c r="I72" s="90"/>
    </row>
    <row r="73" spans="1:9" ht="15">
      <c r="A73" s="84">
        <v>29</v>
      </c>
      <c r="B73" s="21">
        <v>751</v>
      </c>
      <c r="C73" s="21" t="s">
        <v>1513</v>
      </c>
      <c r="D73" s="21" t="s">
        <v>1514</v>
      </c>
      <c r="E73" s="21" t="s">
        <v>29</v>
      </c>
      <c r="F73" s="85">
        <f>F75</f>
        <v>66</v>
      </c>
      <c r="G73" s="86">
        <v>0</v>
      </c>
      <c r="H73" s="86">
        <f>F73*G73</f>
        <v>0</v>
      </c>
      <c r="I73" s="24" t="s">
        <v>30</v>
      </c>
    </row>
    <row r="74" spans="1:9" ht="23.25">
      <c r="A74" s="84"/>
      <c r="B74" s="21"/>
      <c r="C74" s="21"/>
      <c r="D74" s="28" t="s">
        <v>1515</v>
      </c>
      <c r="E74" s="21"/>
      <c r="F74" s="85"/>
      <c r="G74" s="86"/>
      <c r="H74" s="86"/>
      <c r="I74" s="90"/>
    </row>
    <row r="75" spans="1:9" ht="23.25">
      <c r="A75" s="90"/>
      <c r="B75" s="90"/>
      <c r="C75" s="90"/>
      <c r="D75" s="28" t="s">
        <v>1286</v>
      </c>
      <c r="E75" s="199"/>
      <c r="F75" s="73">
        <v>66</v>
      </c>
      <c r="G75" s="200"/>
      <c r="H75" s="200"/>
      <c r="I75" s="90"/>
    </row>
    <row r="76" spans="1:9" ht="15">
      <c r="A76" s="84">
        <v>30</v>
      </c>
      <c r="B76" s="21">
        <v>751</v>
      </c>
      <c r="C76" s="21" t="s">
        <v>1516</v>
      </c>
      <c r="D76" s="21" t="s">
        <v>1517</v>
      </c>
      <c r="E76" s="21" t="s">
        <v>29</v>
      </c>
      <c r="F76" s="85">
        <f>F78</f>
        <v>11</v>
      </c>
      <c r="G76" s="86">
        <v>0</v>
      </c>
      <c r="H76" s="86">
        <f>F76*G76</f>
        <v>0</v>
      </c>
      <c r="I76" s="24" t="s">
        <v>30</v>
      </c>
    </row>
    <row r="77" spans="1:9" ht="23.25">
      <c r="A77" s="84"/>
      <c r="B77" s="21"/>
      <c r="C77" s="21"/>
      <c r="D77" s="28" t="s">
        <v>1515</v>
      </c>
      <c r="E77" s="21"/>
      <c r="F77" s="85"/>
      <c r="G77" s="86"/>
      <c r="H77" s="86"/>
      <c r="I77" s="90"/>
    </row>
    <row r="78" spans="1:9" ht="23.25">
      <c r="A78" s="90"/>
      <c r="B78" s="90"/>
      <c r="C78" s="90"/>
      <c r="D78" s="28" t="s">
        <v>1286</v>
      </c>
      <c r="E78" s="199"/>
      <c r="F78" s="73">
        <v>11</v>
      </c>
      <c r="G78" s="200"/>
      <c r="H78" s="200"/>
      <c r="I78" s="90"/>
    </row>
    <row r="79" spans="1:9" ht="15">
      <c r="A79" s="84">
        <v>31</v>
      </c>
      <c r="B79" s="21">
        <v>751</v>
      </c>
      <c r="C79" s="21" t="s">
        <v>1518</v>
      </c>
      <c r="D79" s="21" t="s">
        <v>1519</v>
      </c>
      <c r="E79" s="21" t="s">
        <v>29</v>
      </c>
      <c r="F79" s="85">
        <f>F81</f>
        <v>2.2</v>
      </c>
      <c r="G79" s="86">
        <v>0</v>
      </c>
      <c r="H79" s="86">
        <f>F79*G79</f>
        <v>0</v>
      </c>
      <c r="I79" s="24" t="s">
        <v>30</v>
      </c>
    </row>
    <row r="80" spans="1:9" ht="23.25">
      <c r="A80" s="84"/>
      <c r="B80" s="21"/>
      <c r="C80" s="21"/>
      <c r="D80" s="28" t="s">
        <v>1515</v>
      </c>
      <c r="E80" s="21"/>
      <c r="F80" s="85"/>
      <c r="G80" s="86"/>
      <c r="H80" s="86"/>
      <c r="I80" s="90"/>
    </row>
    <row r="81" spans="1:9" ht="23.25">
      <c r="A81" s="90"/>
      <c r="B81" s="90"/>
      <c r="C81" s="90"/>
      <c r="D81" s="28" t="s">
        <v>1286</v>
      </c>
      <c r="E81" s="199"/>
      <c r="F81" s="73">
        <v>2.2</v>
      </c>
      <c r="G81" s="200"/>
      <c r="H81" s="200"/>
      <c r="I81" s="90"/>
    </row>
    <row r="82" spans="1:9" ht="15">
      <c r="A82" s="84">
        <v>32</v>
      </c>
      <c r="B82" s="21">
        <v>751</v>
      </c>
      <c r="C82" s="21" t="s">
        <v>1520</v>
      </c>
      <c r="D82" s="21" t="s">
        <v>1521</v>
      </c>
      <c r="E82" s="21" t="s">
        <v>29</v>
      </c>
      <c r="F82" s="85">
        <f>F84</f>
        <v>3.3</v>
      </c>
      <c r="G82" s="86">
        <v>0</v>
      </c>
      <c r="H82" s="86">
        <f>F82*G82</f>
        <v>0</v>
      </c>
      <c r="I82" s="24" t="s">
        <v>30</v>
      </c>
    </row>
    <row r="83" spans="1:9" ht="23.25">
      <c r="A83" s="84"/>
      <c r="B83" s="21"/>
      <c r="C83" s="21"/>
      <c r="D83" s="28" t="s">
        <v>1484</v>
      </c>
      <c r="E83" s="21"/>
      <c r="F83" s="85"/>
      <c r="G83" s="86"/>
      <c r="H83" s="86"/>
      <c r="I83" s="90"/>
    </row>
    <row r="84" spans="1:9" ht="23.25">
      <c r="A84" s="90"/>
      <c r="B84" s="90"/>
      <c r="C84" s="90"/>
      <c r="D84" s="28" t="s">
        <v>1286</v>
      </c>
      <c r="E84" s="199"/>
      <c r="F84" s="73">
        <v>3.3</v>
      </c>
      <c r="G84" s="200"/>
      <c r="H84" s="200"/>
      <c r="I84" s="90"/>
    </row>
    <row r="85" spans="1:9" ht="15">
      <c r="A85" s="84">
        <v>33</v>
      </c>
      <c r="B85" s="21">
        <v>751</v>
      </c>
      <c r="C85" s="21" t="s">
        <v>1522</v>
      </c>
      <c r="D85" s="21" t="s">
        <v>1523</v>
      </c>
      <c r="E85" s="21" t="s">
        <v>29</v>
      </c>
      <c r="F85" s="85">
        <f>F87</f>
        <v>3.3</v>
      </c>
      <c r="G85" s="86">
        <v>0</v>
      </c>
      <c r="H85" s="86">
        <f>F85*G85</f>
        <v>0</v>
      </c>
      <c r="I85" s="24" t="s">
        <v>30</v>
      </c>
    </row>
    <row r="86" spans="1:9" ht="23.25">
      <c r="A86" s="84"/>
      <c r="B86" s="21"/>
      <c r="C86" s="21"/>
      <c r="D86" s="28" t="s">
        <v>1484</v>
      </c>
      <c r="E86" s="21"/>
      <c r="F86" s="85"/>
      <c r="G86" s="86"/>
      <c r="H86" s="86"/>
      <c r="I86" s="90"/>
    </row>
    <row r="87" spans="1:9" ht="23.25">
      <c r="A87" s="90"/>
      <c r="B87" s="90"/>
      <c r="C87" s="90"/>
      <c r="D87" s="28" t="s">
        <v>1286</v>
      </c>
      <c r="E87" s="199"/>
      <c r="F87" s="73">
        <v>3.3</v>
      </c>
      <c r="G87" s="200"/>
      <c r="H87" s="200"/>
      <c r="I87" s="90"/>
    </row>
    <row r="88" spans="1:9" ht="15">
      <c r="A88" s="84">
        <v>34</v>
      </c>
      <c r="B88" s="21">
        <v>751</v>
      </c>
      <c r="C88" s="21" t="s">
        <v>1524</v>
      </c>
      <c r="D88" s="21" t="s">
        <v>1525</v>
      </c>
      <c r="E88" s="21" t="s">
        <v>29</v>
      </c>
      <c r="F88" s="85">
        <f>F90</f>
        <v>46.2</v>
      </c>
      <c r="G88" s="86">
        <v>0</v>
      </c>
      <c r="H88" s="86">
        <f>F88*G88</f>
        <v>0</v>
      </c>
      <c r="I88" s="24" t="s">
        <v>30</v>
      </c>
    </row>
    <row r="89" spans="1:9" ht="23.25">
      <c r="A89" s="84"/>
      <c r="B89" s="21"/>
      <c r="C89" s="21"/>
      <c r="D89" s="28" t="s">
        <v>1526</v>
      </c>
      <c r="E89" s="21"/>
      <c r="F89" s="85"/>
      <c r="G89" s="86"/>
      <c r="H89" s="86"/>
      <c r="I89" s="90"/>
    </row>
    <row r="90" spans="1:9" ht="23.25">
      <c r="A90" s="90"/>
      <c r="B90" s="90"/>
      <c r="C90" s="90"/>
      <c r="D90" s="28" t="s">
        <v>1286</v>
      </c>
      <c r="E90" s="199"/>
      <c r="F90" s="73">
        <v>46.2</v>
      </c>
      <c r="G90" s="200"/>
      <c r="H90" s="200"/>
      <c r="I90" s="90"/>
    </row>
    <row r="91" spans="1:9" ht="15">
      <c r="A91" s="84">
        <v>35</v>
      </c>
      <c r="B91" s="21">
        <v>751</v>
      </c>
      <c r="C91" s="21" t="s">
        <v>1527</v>
      </c>
      <c r="D91" s="21" t="s">
        <v>1528</v>
      </c>
      <c r="E91" s="21" t="s">
        <v>29</v>
      </c>
      <c r="F91" s="85">
        <f>F93</f>
        <v>4.4</v>
      </c>
      <c r="G91" s="86">
        <v>0</v>
      </c>
      <c r="H91" s="86">
        <f>F91*G91</f>
        <v>0</v>
      </c>
      <c r="I91" s="24" t="s">
        <v>30</v>
      </c>
    </row>
    <row r="92" spans="1:9" ht="23.25">
      <c r="A92" s="84"/>
      <c r="B92" s="21"/>
      <c r="C92" s="21"/>
      <c r="D92" s="28" t="s">
        <v>1526</v>
      </c>
      <c r="E92" s="21"/>
      <c r="F92" s="85"/>
      <c r="G92" s="86"/>
      <c r="H92" s="86"/>
      <c r="I92" s="90"/>
    </row>
    <row r="93" spans="1:9" ht="23.25">
      <c r="A93" s="90"/>
      <c r="B93" s="90"/>
      <c r="C93" s="90"/>
      <c r="D93" s="28" t="s">
        <v>1286</v>
      </c>
      <c r="E93" s="199"/>
      <c r="F93" s="73">
        <v>4.4</v>
      </c>
      <c r="G93" s="200"/>
      <c r="H93" s="200"/>
      <c r="I93" s="90"/>
    </row>
    <row r="94" spans="1:9" ht="15">
      <c r="A94" s="84">
        <v>36</v>
      </c>
      <c r="B94" s="21">
        <v>751</v>
      </c>
      <c r="C94" s="21" t="s">
        <v>1529</v>
      </c>
      <c r="D94" s="21" t="s">
        <v>1530</v>
      </c>
      <c r="E94" s="21" t="s">
        <v>29</v>
      </c>
      <c r="F94" s="85">
        <f>F96</f>
        <v>5.5</v>
      </c>
      <c r="G94" s="86">
        <v>0</v>
      </c>
      <c r="H94" s="86">
        <f>F94*G94</f>
        <v>0</v>
      </c>
      <c r="I94" s="24" t="s">
        <v>30</v>
      </c>
    </row>
    <row r="95" spans="1:9" ht="23.25">
      <c r="A95" s="84"/>
      <c r="B95" s="21"/>
      <c r="C95" s="21"/>
      <c r="D95" s="28" t="s">
        <v>1526</v>
      </c>
      <c r="E95" s="21"/>
      <c r="F95" s="85"/>
      <c r="G95" s="86"/>
      <c r="H95" s="86"/>
      <c r="I95" s="90"/>
    </row>
    <row r="96" spans="1:9" ht="23.25">
      <c r="A96" s="90"/>
      <c r="B96" s="90"/>
      <c r="C96" s="90"/>
      <c r="D96" s="28" t="s">
        <v>1286</v>
      </c>
      <c r="E96" s="199"/>
      <c r="F96" s="73">
        <v>5.5</v>
      </c>
      <c r="G96" s="200"/>
      <c r="H96" s="200"/>
      <c r="I96" s="90"/>
    </row>
    <row r="97" spans="1:9" ht="15">
      <c r="A97" s="84">
        <v>37</v>
      </c>
      <c r="B97" s="21">
        <v>751</v>
      </c>
      <c r="C97" s="21" t="s">
        <v>1531</v>
      </c>
      <c r="D97" s="21" t="s">
        <v>1532</v>
      </c>
      <c r="E97" s="21" t="s">
        <v>29</v>
      </c>
      <c r="F97" s="85">
        <f>F98</f>
        <v>19.8</v>
      </c>
      <c r="G97" s="86">
        <v>0</v>
      </c>
      <c r="H97" s="86">
        <f aca="true" t="shared" si="2" ref="H97">F97*G97</f>
        <v>0</v>
      </c>
      <c r="I97" s="24" t="s">
        <v>30</v>
      </c>
    </row>
    <row r="98" spans="1:9" ht="23.25">
      <c r="A98" s="90"/>
      <c r="B98" s="90"/>
      <c r="C98" s="90"/>
      <c r="D98" s="28" t="s">
        <v>1286</v>
      </c>
      <c r="E98" s="199"/>
      <c r="F98" s="73">
        <v>19.8</v>
      </c>
      <c r="G98" s="200"/>
      <c r="H98" s="200"/>
      <c r="I98" s="90"/>
    </row>
    <row r="99" spans="1:9" ht="15">
      <c r="A99" s="84">
        <v>38</v>
      </c>
      <c r="B99" s="21">
        <v>751</v>
      </c>
      <c r="C99" s="21" t="s">
        <v>1533</v>
      </c>
      <c r="D99" s="21" t="s">
        <v>1534</v>
      </c>
      <c r="E99" s="21" t="s">
        <v>29</v>
      </c>
      <c r="F99" s="85">
        <f>F100</f>
        <v>4.4</v>
      </c>
      <c r="G99" s="86">
        <v>0</v>
      </c>
      <c r="H99" s="86">
        <f aca="true" t="shared" si="3" ref="H99">F99*G99</f>
        <v>0</v>
      </c>
      <c r="I99" s="24" t="s">
        <v>30</v>
      </c>
    </row>
    <row r="100" spans="1:9" ht="23.25">
      <c r="A100" s="90"/>
      <c r="B100" s="90"/>
      <c r="C100" s="90"/>
      <c r="D100" s="28" t="s">
        <v>1286</v>
      </c>
      <c r="E100" s="199"/>
      <c r="F100" s="73">
        <v>4.4</v>
      </c>
      <c r="G100" s="200"/>
      <c r="H100" s="200"/>
      <c r="I100" s="90"/>
    </row>
    <row r="101" spans="1:9" ht="15">
      <c r="A101" s="84">
        <v>39</v>
      </c>
      <c r="B101" s="21">
        <v>751</v>
      </c>
      <c r="C101" s="21" t="s">
        <v>1535</v>
      </c>
      <c r="D101" s="21" t="s">
        <v>1536</v>
      </c>
      <c r="E101" s="21" t="s">
        <v>29</v>
      </c>
      <c r="F101" s="85">
        <f>F102</f>
        <v>22</v>
      </c>
      <c r="G101" s="86">
        <v>0</v>
      </c>
      <c r="H101" s="86">
        <f aca="true" t="shared" si="4" ref="H101">F101*G101</f>
        <v>0</v>
      </c>
      <c r="I101" s="24" t="s">
        <v>30</v>
      </c>
    </row>
    <row r="102" spans="1:9" ht="23.25">
      <c r="A102" s="90"/>
      <c r="B102" s="90"/>
      <c r="C102" s="90"/>
      <c r="D102" s="28" t="s">
        <v>1286</v>
      </c>
      <c r="E102" s="199"/>
      <c r="F102" s="73">
        <v>22</v>
      </c>
      <c r="G102" s="200"/>
      <c r="H102" s="200"/>
      <c r="I102" s="90"/>
    </row>
    <row r="103" spans="1:9" ht="15">
      <c r="A103" s="84">
        <v>40</v>
      </c>
      <c r="B103" s="21">
        <v>751</v>
      </c>
      <c r="C103" s="21" t="s">
        <v>1537</v>
      </c>
      <c r="D103" s="21" t="s">
        <v>1538</v>
      </c>
      <c r="E103" s="21" t="s">
        <v>151</v>
      </c>
      <c r="F103" s="85">
        <v>1</v>
      </c>
      <c r="G103" s="86">
        <v>0</v>
      </c>
      <c r="H103" s="86">
        <f aca="true" t="shared" si="5" ref="H103">F103*G103</f>
        <v>0</v>
      </c>
      <c r="I103" s="24" t="s">
        <v>30</v>
      </c>
    </row>
    <row r="104" spans="1:9" ht="15">
      <c r="A104" s="84"/>
      <c r="B104" s="21"/>
      <c r="C104" s="21"/>
      <c r="D104" s="28" t="s">
        <v>1539</v>
      </c>
      <c r="E104" s="21"/>
      <c r="F104" s="85"/>
      <c r="G104" s="86"/>
      <c r="H104" s="86"/>
      <c r="I104" s="24"/>
    </row>
    <row r="105" spans="1:9" ht="15">
      <c r="A105" s="84">
        <v>41</v>
      </c>
      <c r="B105" s="21">
        <v>751</v>
      </c>
      <c r="C105" s="21" t="s">
        <v>1540</v>
      </c>
      <c r="D105" s="21" t="s">
        <v>1541</v>
      </c>
      <c r="E105" s="21" t="s">
        <v>151</v>
      </c>
      <c r="F105" s="85">
        <v>1</v>
      </c>
      <c r="G105" s="86">
        <v>0</v>
      </c>
      <c r="H105" s="86">
        <f aca="true" t="shared" si="6" ref="H105">F105*G105</f>
        <v>0</v>
      </c>
      <c r="I105" s="24" t="s">
        <v>30</v>
      </c>
    </row>
    <row r="106" spans="1:9" ht="15">
      <c r="A106" s="84"/>
      <c r="B106" s="21"/>
      <c r="C106" s="21"/>
      <c r="D106" s="28" t="s">
        <v>1539</v>
      </c>
      <c r="E106" s="21"/>
      <c r="F106" s="85"/>
      <c r="G106" s="86"/>
      <c r="H106" s="86"/>
      <c r="I106" s="24"/>
    </row>
    <row r="107" spans="1:9" ht="15">
      <c r="A107" s="84">
        <v>42</v>
      </c>
      <c r="B107" s="21">
        <v>751</v>
      </c>
      <c r="C107" s="21" t="s">
        <v>1542</v>
      </c>
      <c r="D107" s="21" t="s">
        <v>1543</v>
      </c>
      <c r="E107" s="21" t="s">
        <v>151</v>
      </c>
      <c r="F107" s="85">
        <v>1</v>
      </c>
      <c r="G107" s="86">
        <v>0</v>
      </c>
      <c r="H107" s="86">
        <f aca="true" t="shared" si="7" ref="H107:H108">F107*G107</f>
        <v>0</v>
      </c>
      <c r="I107" s="24" t="s">
        <v>30</v>
      </c>
    </row>
    <row r="108" spans="1:9" ht="15">
      <c r="A108" s="84">
        <v>43</v>
      </c>
      <c r="B108" s="21">
        <v>751</v>
      </c>
      <c r="C108" s="21" t="s">
        <v>1544</v>
      </c>
      <c r="D108" s="21" t="s">
        <v>1545</v>
      </c>
      <c r="E108" s="21" t="s">
        <v>151</v>
      </c>
      <c r="F108" s="85">
        <v>1</v>
      </c>
      <c r="G108" s="86">
        <v>0</v>
      </c>
      <c r="H108" s="86">
        <f t="shared" si="7"/>
        <v>0</v>
      </c>
      <c r="I108" s="24" t="s">
        <v>30</v>
      </c>
    </row>
    <row r="109" spans="1:9" s="150" customFormat="1" ht="15">
      <c r="A109" s="84">
        <v>44</v>
      </c>
      <c r="B109" s="21">
        <v>751</v>
      </c>
      <c r="C109" s="21" t="s">
        <v>3407</v>
      </c>
      <c r="D109" s="21" t="s">
        <v>3408</v>
      </c>
      <c r="E109" s="21" t="s">
        <v>93</v>
      </c>
      <c r="F109" s="85">
        <v>1</v>
      </c>
      <c r="G109" s="86">
        <v>0</v>
      </c>
      <c r="H109" s="86">
        <f>F109*G109</f>
        <v>0</v>
      </c>
      <c r="I109" s="24" t="s">
        <v>30</v>
      </c>
    </row>
    <row r="110" spans="1:9" ht="15">
      <c r="A110" s="84">
        <v>45</v>
      </c>
      <c r="B110" s="21">
        <v>751</v>
      </c>
      <c r="C110" s="21" t="s">
        <v>1546</v>
      </c>
      <c r="D110" s="21" t="s">
        <v>1547</v>
      </c>
      <c r="E110" s="21" t="s">
        <v>93</v>
      </c>
      <c r="F110" s="85">
        <v>1</v>
      </c>
      <c r="G110" s="86">
        <v>0</v>
      </c>
      <c r="H110" s="86">
        <f>F110*G110</f>
        <v>0</v>
      </c>
      <c r="I110" s="24" t="s">
        <v>30</v>
      </c>
    </row>
    <row r="111" spans="1:9" ht="23.25">
      <c r="A111" s="128"/>
      <c r="B111" s="130"/>
      <c r="C111" s="130"/>
      <c r="D111" s="28" t="s">
        <v>1548</v>
      </c>
      <c r="E111" s="130"/>
      <c r="F111" s="73"/>
      <c r="G111" s="132"/>
      <c r="H111" s="86"/>
      <c r="I111" s="90"/>
    </row>
    <row r="112" spans="1:9" ht="15">
      <c r="A112" s="87"/>
      <c r="B112" s="15"/>
      <c r="C112" s="15">
        <v>751</v>
      </c>
      <c r="D112" s="15" t="s">
        <v>1549</v>
      </c>
      <c r="E112" s="15"/>
      <c r="F112" s="185"/>
      <c r="G112" s="82"/>
      <c r="H112" s="82">
        <f>SUM(H113:H238)</f>
        <v>0</v>
      </c>
      <c r="I112" s="90"/>
    </row>
    <row r="113" spans="1:9" ht="15">
      <c r="A113" s="84">
        <v>46</v>
      </c>
      <c r="B113" s="21">
        <v>751</v>
      </c>
      <c r="C113" s="21" t="s">
        <v>1550</v>
      </c>
      <c r="D113" s="21" t="s">
        <v>1453</v>
      </c>
      <c r="E113" s="21" t="s">
        <v>361</v>
      </c>
      <c r="F113" s="85">
        <f>F117</f>
        <v>1</v>
      </c>
      <c r="G113" s="86">
        <v>0</v>
      </c>
      <c r="H113" s="86">
        <f aca="true" t="shared" si="8" ref="H113">F113*G113</f>
        <v>0</v>
      </c>
      <c r="I113" s="24" t="s">
        <v>30</v>
      </c>
    </row>
    <row r="114" spans="1:9" ht="23.25">
      <c r="A114" s="84"/>
      <c r="B114" s="21"/>
      <c r="C114" s="21"/>
      <c r="D114" s="28" t="s">
        <v>1454</v>
      </c>
      <c r="E114" s="21"/>
      <c r="F114" s="85"/>
      <c r="G114" s="86"/>
      <c r="H114" s="86"/>
      <c r="I114" s="90"/>
    </row>
    <row r="115" spans="1:9" ht="23.25">
      <c r="A115" s="84"/>
      <c r="B115" s="21"/>
      <c r="C115" s="21"/>
      <c r="D115" s="28" t="s">
        <v>1455</v>
      </c>
      <c r="E115" s="21"/>
      <c r="F115" s="85"/>
      <c r="G115" s="86"/>
      <c r="H115" s="86"/>
      <c r="I115" s="90"/>
    </row>
    <row r="116" spans="1:9" ht="15">
      <c r="A116" s="87"/>
      <c r="B116" s="15"/>
      <c r="C116" s="15"/>
      <c r="D116" s="28" t="s">
        <v>1456</v>
      </c>
      <c r="E116" s="15"/>
      <c r="F116" s="73"/>
      <c r="G116" s="82"/>
      <c r="H116" s="82"/>
      <c r="I116" s="90"/>
    </row>
    <row r="117" spans="1:9" ht="15">
      <c r="A117" s="87"/>
      <c r="B117" s="15"/>
      <c r="C117" s="15"/>
      <c r="D117" s="28" t="s">
        <v>1551</v>
      </c>
      <c r="E117" s="15"/>
      <c r="F117" s="73">
        <v>1</v>
      </c>
      <c r="G117" s="82"/>
      <c r="H117" s="82"/>
      <c r="I117" s="90"/>
    </row>
    <row r="118" spans="1:9" ht="23.25">
      <c r="A118" s="84">
        <v>47</v>
      </c>
      <c r="B118" s="21">
        <v>751</v>
      </c>
      <c r="C118" s="21" t="s">
        <v>1552</v>
      </c>
      <c r="D118" s="21" t="s">
        <v>1553</v>
      </c>
      <c r="E118" s="21" t="s">
        <v>151</v>
      </c>
      <c r="F118" s="85">
        <f>F119</f>
        <v>10</v>
      </c>
      <c r="G118" s="86">
        <v>0</v>
      </c>
      <c r="H118" s="86">
        <f>F118*G118</f>
        <v>0</v>
      </c>
      <c r="I118" s="24" t="s">
        <v>30</v>
      </c>
    </row>
    <row r="119" spans="1:9" ht="15">
      <c r="A119" s="128"/>
      <c r="B119" s="130"/>
      <c r="C119" s="130"/>
      <c r="D119" s="28" t="s">
        <v>1554</v>
      </c>
      <c r="E119" s="130"/>
      <c r="F119" s="73">
        <v>10</v>
      </c>
      <c r="G119" s="132"/>
      <c r="H119" s="86"/>
      <c r="I119" s="90"/>
    </row>
    <row r="120" spans="1:9" ht="23.25">
      <c r="A120" s="84">
        <v>48</v>
      </c>
      <c r="B120" s="21">
        <v>751</v>
      </c>
      <c r="C120" s="21" t="s">
        <v>1555</v>
      </c>
      <c r="D120" s="21" t="s">
        <v>1556</v>
      </c>
      <c r="E120" s="21" t="s">
        <v>151</v>
      </c>
      <c r="F120" s="85">
        <f>F121</f>
        <v>5</v>
      </c>
      <c r="G120" s="86">
        <v>0</v>
      </c>
      <c r="H120" s="86">
        <f>F120*G120</f>
        <v>0</v>
      </c>
      <c r="I120" s="24" t="s">
        <v>30</v>
      </c>
    </row>
    <row r="121" spans="1:9" ht="15">
      <c r="A121" s="128"/>
      <c r="B121" s="130"/>
      <c r="C121" s="130"/>
      <c r="D121" s="28" t="s">
        <v>1554</v>
      </c>
      <c r="E121" s="130"/>
      <c r="F121" s="73">
        <v>5</v>
      </c>
      <c r="G121" s="132"/>
      <c r="H121" s="86"/>
      <c r="I121" s="90"/>
    </row>
    <row r="122" spans="1:9" ht="23.25">
      <c r="A122" s="84">
        <v>49</v>
      </c>
      <c r="B122" s="21">
        <v>751</v>
      </c>
      <c r="C122" s="21" t="s">
        <v>1557</v>
      </c>
      <c r="D122" s="21" t="s">
        <v>1558</v>
      </c>
      <c r="E122" s="21" t="s">
        <v>151</v>
      </c>
      <c r="F122" s="85">
        <f>F123</f>
        <v>2</v>
      </c>
      <c r="G122" s="86">
        <v>0</v>
      </c>
      <c r="H122" s="86">
        <f>F122*G122</f>
        <v>0</v>
      </c>
      <c r="I122" s="24" t="s">
        <v>30</v>
      </c>
    </row>
    <row r="123" spans="1:9" ht="15">
      <c r="A123" s="128"/>
      <c r="B123" s="130"/>
      <c r="C123" s="130"/>
      <c r="D123" s="28" t="s">
        <v>1554</v>
      </c>
      <c r="E123" s="130"/>
      <c r="F123" s="73">
        <v>2</v>
      </c>
      <c r="G123" s="132"/>
      <c r="H123" s="86"/>
      <c r="I123" s="90"/>
    </row>
    <row r="124" spans="1:9" ht="23.25">
      <c r="A124" s="84">
        <v>50</v>
      </c>
      <c r="B124" s="21">
        <v>751</v>
      </c>
      <c r="C124" s="21" t="s">
        <v>1559</v>
      </c>
      <c r="D124" s="21" t="s">
        <v>1560</v>
      </c>
      <c r="E124" s="21" t="s">
        <v>151</v>
      </c>
      <c r="F124" s="85">
        <f>F125</f>
        <v>2</v>
      </c>
      <c r="G124" s="86">
        <v>0</v>
      </c>
      <c r="H124" s="86">
        <f>F124*G124</f>
        <v>0</v>
      </c>
      <c r="I124" s="24" t="s">
        <v>30</v>
      </c>
    </row>
    <row r="125" spans="1:9" ht="15">
      <c r="A125" s="128"/>
      <c r="B125" s="130"/>
      <c r="C125" s="130"/>
      <c r="D125" s="28" t="s">
        <v>1561</v>
      </c>
      <c r="E125" s="130"/>
      <c r="F125" s="73">
        <v>2</v>
      </c>
      <c r="G125" s="132"/>
      <c r="H125" s="86"/>
      <c r="I125" s="90"/>
    </row>
    <row r="126" spans="1:9" ht="23.25">
      <c r="A126" s="84">
        <v>51</v>
      </c>
      <c r="B126" s="127" t="s">
        <v>1562</v>
      </c>
      <c r="C126" s="21" t="s">
        <v>1563</v>
      </c>
      <c r="D126" s="21" t="s">
        <v>1564</v>
      </c>
      <c r="E126" s="21" t="s">
        <v>151</v>
      </c>
      <c r="F126" s="85">
        <f>F127</f>
        <v>2</v>
      </c>
      <c r="G126" s="86">
        <v>0</v>
      </c>
      <c r="H126" s="86">
        <f>F126*G126</f>
        <v>0</v>
      </c>
      <c r="I126" s="24" t="s">
        <v>30</v>
      </c>
    </row>
    <row r="127" spans="1:9" ht="15">
      <c r="A127" s="84"/>
      <c r="B127" s="127"/>
      <c r="C127" s="21"/>
      <c r="D127" s="28" t="s">
        <v>1565</v>
      </c>
      <c r="E127" s="21"/>
      <c r="F127" s="73">
        <v>2</v>
      </c>
      <c r="G127" s="86"/>
      <c r="H127" s="86"/>
      <c r="I127" s="90"/>
    </row>
    <row r="128" spans="1:9" ht="23.25">
      <c r="A128" s="84">
        <v>52</v>
      </c>
      <c r="B128" s="127" t="s">
        <v>1562</v>
      </c>
      <c r="C128" s="21" t="s">
        <v>1566</v>
      </c>
      <c r="D128" s="21" t="s">
        <v>1567</v>
      </c>
      <c r="E128" s="21" t="s">
        <v>151</v>
      </c>
      <c r="F128" s="85">
        <f>F129</f>
        <v>3</v>
      </c>
      <c r="G128" s="86">
        <v>0</v>
      </c>
      <c r="H128" s="86">
        <f>F128*G128</f>
        <v>0</v>
      </c>
      <c r="I128" s="24" t="s">
        <v>30</v>
      </c>
    </row>
    <row r="129" spans="1:9" ht="15">
      <c r="A129" s="84"/>
      <c r="B129" s="127"/>
      <c r="C129" s="21"/>
      <c r="D129" s="28" t="s">
        <v>1565</v>
      </c>
      <c r="E129" s="21"/>
      <c r="F129" s="73">
        <v>3</v>
      </c>
      <c r="G129" s="86"/>
      <c r="H129" s="86"/>
      <c r="I129" s="90"/>
    </row>
    <row r="130" spans="1:9" ht="15">
      <c r="A130" s="84">
        <v>53</v>
      </c>
      <c r="B130" s="21">
        <v>751</v>
      </c>
      <c r="C130" s="21" t="s">
        <v>1568</v>
      </c>
      <c r="D130" s="21" t="s">
        <v>1463</v>
      </c>
      <c r="E130" s="21" t="s">
        <v>151</v>
      </c>
      <c r="F130" s="85">
        <v>14</v>
      </c>
      <c r="G130" s="86">
        <v>0</v>
      </c>
      <c r="H130" s="86">
        <f>F130*G130</f>
        <v>0</v>
      </c>
      <c r="I130" s="24" t="s">
        <v>30</v>
      </c>
    </row>
    <row r="131" spans="1:9" ht="15">
      <c r="A131" s="84">
        <v>54</v>
      </c>
      <c r="B131" s="21">
        <v>751</v>
      </c>
      <c r="C131" s="21" t="s">
        <v>1569</v>
      </c>
      <c r="D131" s="21" t="s">
        <v>1467</v>
      </c>
      <c r="E131" s="21" t="s">
        <v>151</v>
      </c>
      <c r="F131" s="85">
        <v>6</v>
      </c>
      <c r="G131" s="86">
        <v>0</v>
      </c>
      <c r="H131" s="86">
        <f>F131*G131</f>
        <v>0</v>
      </c>
      <c r="I131" s="24" t="s">
        <v>30</v>
      </c>
    </row>
    <row r="132" spans="1:9" ht="15">
      <c r="A132" s="84">
        <v>55</v>
      </c>
      <c r="B132" s="21">
        <v>751</v>
      </c>
      <c r="C132" s="21" t="s">
        <v>1570</v>
      </c>
      <c r="D132" s="21" t="s">
        <v>1465</v>
      </c>
      <c r="E132" s="21" t="s">
        <v>151</v>
      </c>
      <c r="F132" s="85">
        <v>7</v>
      </c>
      <c r="G132" s="86">
        <v>0</v>
      </c>
      <c r="H132" s="86">
        <f>F132*G132</f>
        <v>0</v>
      </c>
      <c r="I132" s="24" t="s">
        <v>30</v>
      </c>
    </row>
    <row r="133" spans="1:9" ht="15">
      <c r="A133" s="84">
        <v>56</v>
      </c>
      <c r="B133" s="21">
        <v>751</v>
      </c>
      <c r="C133" s="21" t="s">
        <v>1571</v>
      </c>
      <c r="D133" s="21" t="s">
        <v>1572</v>
      </c>
      <c r="E133" s="21" t="s">
        <v>151</v>
      </c>
      <c r="F133" s="85">
        <v>3</v>
      </c>
      <c r="G133" s="86">
        <v>0</v>
      </c>
      <c r="H133" s="86">
        <f>F133*G133</f>
        <v>0</v>
      </c>
      <c r="I133" s="24" t="s">
        <v>30</v>
      </c>
    </row>
    <row r="134" spans="1:9" ht="23.25">
      <c r="A134" s="84">
        <v>57</v>
      </c>
      <c r="B134" s="21">
        <v>751</v>
      </c>
      <c r="C134" s="21" t="s">
        <v>1573</v>
      </c>
      <c r="D134" s="21" t="s">
        <v>1574</v>
      </c>
      <c r="E134" s="21" t="s">
        <v>151</v>
      </c>
      <c r="F134" s="85">
        <f>F136</f>
        <v>2</v>
      </c>
      <c r="G134" s="86">
        <v>0</v>
      </c>
      <c r="H134" s="86">
        <f>F134*G134</f>
        <v>0</v>
      </c>
      <c r="I134" s="24" t="s">
        <v>30</v>
      </c>
    </row>
    <row r="135" spans="1:9" ht="23.25">
      <c r="A135" s="84"/>
      <c r="B135" s="21"/>
      <c r="C135" s="21"/>
      <c r="D135" s="28" t="s">
        <v>1526</v>
      </c>
      <c r="E135" s="21"/>
      <c r="F135" s="85"/>
      <c r="G135" s="86"/>
      <c r="H135" s="86"/>
      <c r="I135" s="24"/>
    </row>
    <row r="136" spans="1:9" ht="15">
      <c r="A136" s="128"/>
      <c r="B136" s="130"/>
      <c r="C136" s="130"/>
      <c r="D136" s="28" t="s">
        <v>1575</v>
      </c>
      <c r="E136" s="21"/>
      <c r="F136" s="73">
        <v>2</v>
      </c>
      <c r="G136" s="86"/>
      <c r="H136" s="86"/>
      <c r="I136" s="90"/>
    </row>
    <row r="137" spans="1:9" ht="15">
      <c r="A137" s="84">
        <v>58</v>
      </c>
      <c r="B137" s="21">
        <v>751</v>
      </c>
      <c r="C137" s="21" t="s">
        <v>1576</v>
      </c>
      <c r="D137" s="21" t="s">
        <v>1577</v>
      </c>
      <c r="E137" s="21" t="s">
        <v>29</v>
      </c>
      <c r="F137" s="85">
        <f>F138</f>
        <v>3.3</v>
      </c>
      <c r="G137" s="86">
        <v>0</v>
      </c>
      <c r="H137" s="86">
        <f aca="true" t="shared" si="9" ref="H137">F137*G137</f>
        <v>0</v>
      </c>
      <c r="I137" s="24" t="s">
        <v>30</v>
      </c>
    </row>
    <row r="138" spans="1:9" ht="23.25">
      <c r="A138" s="90"/>
      <c r="B138" s="90"/>
      <c r="C138" s="90"/>
      <c r="D138" s="28" t="s">
        <v>1286</v>
      </c>
      <c r="E138" s="199"/>
      <c r="F138" s="73">
        <v>3.3</v>
      </c>
      <c r="G138" s="200"/>
      <c r="H138" s="200"/>
      <c r="I138" s="90"/>
    </row>
    <row r="139" spans="1:9" ht="15">
      <c r="A139" s="84">
        <v>59</v>
      </c>
      <c r="B139" s="21">
        <v>751</v>
      </c>
      <c r="C139" s="21" t="s">
        <v>1578</v>
      </c>
      <c r="D139" s="21" t="s">
        <v>1532</v>
      </c>
      <c r="E139" s="21" t="s">
        <v>29</v>
      </c>
      <c r="F139" s="85">
        <f>F140</f>
        <v>7.7</v>
      </c>
      <c r="G139" s="86">
        <v>0</v>
      </c>
      <c r="H139" s="86">
        <f aca="true" t="shared" si="10" ref="H139">F139*G139</f>
        <v>0</v>
      </c>
      <c r="I139" s="24" t="s">
        <v>30</v>
      </c>
    </row>
    <row r="140" spans="1:9" ht="23.25">
      <c r="A140" s="90"/>
      <c r="B140" s="90"/>
      <c r="C140" s="90"/>
      <c r="D140" s="28" t="s">
        <v>1286</v>
      </c>
      <c r="E140" s="199"/>
      <c r="F140" s="73">
        <v>7.7</v>
      </c>
      <c r="G140" s="200"/>
      <c r="H140" s="200"/>
      <c r="I140" s="90"/>
    </row>
    <row r="141" spans="1:9" ht="15">
      <c r="A141" s="84">
        <v>60</v>
      </c>
      <c r="B141" s="21">
        <v>751</v>
      </c>
      <c r="C141" s="21" t="s">
        <v>1579</v>
      </c>
      <c r="D141" s="21" t="s">
        <v>1534</v>
      </c>
      <c r="E141" s="21" t="s">
        <v>29</v>
      </c>
      <c r="F141" s="85">
        <f>F142</f>
        <v>6.6</v>
      </c>
      <c r="G141" s="86">
        <v>0</v>
      </c>
      <c r="H141" s="86">
        <f aca="true" t="shared" si="11" ref="H141">F141*G141</f>
        <v>0</v>
      </c>
      <c r="I141" s="24" t="s">
        <v>30</v>
      </c>
    </row>
    <row r="142" spans="1:9" ht="23.25">
      <c r="A142" s="90"/>
      <c r="B142" s="90"/>
      <c r="C142" s="90"/>
      <c r="D142" s="28" t="s">
        <v>1286</v>
      </c>
      <c r="E142" s="199"/>
      <c r="F142" s="73">
        <v>6.6</v>
      </c>
      <c r="G142" s="200"/>
      <c r="H142" s="200"/>
      <c r="I142" s="90"/>
    </row>
    <row r="143" spans="1:9" ht="15">
      <c r="A143" s="84">
        <v>61</v>
      </c>
      <c r="B143" s="21">
        <v>751</v>
      </c>
      <c r="C143" s="21" t="s">
        <v>1580</v>
      </c>
      <c r="D143" s="21" t="s">
        <v>1536</v>
      </c>
      <c r="E143" s="21" t="s">
        <v>29</v>
      </c>
      <c r="F143" s="85">
        <f>F144</f>
        <v>15.4</v>
      </c>
      <c r="G143" s="86">
        <v>0</v>
      </c>
      <c r="H143" s="86">
        <f aca="true" t="shared" si="12" ref="H143">F143*G143</f>
        <v>0</v>
      </c>
      <c r="I143" s="24" t="s">
        <v>30</v>
      </c>
    </row>
    <row r="144" spans="1:9" ht="23.25">
      <c r="A144" s="90"/>
      <c r="B144" s="90"/>
      <c r="C144" s="90"/>
      <c r="D144" s="28" t="s">
        <v>1286</v>
      </c>
      <c r="E144" s="199"/>
      <c r="F144" s="73">
        <v>15.4</v>
      </c>
      <c r="G144" s="200"/>
      <c r="H144" s="200"/>
      <c r="I144" s="90"/>
    </row>
    <row r="145" spans="1:9" ht="15">
      <c r="A145" s="84">
        <v>62</v>
      </c>
      <c r="B145" s="21">
        <v>751</v>
      </c>
      <c r="C145" s="21" t="s">
        <v>1581</v>
      </c>
      <c r="D145" s="21" t="s">
        <v>1582</v>
      </c>
      <c r="E145" s="21" t="s">
        <v>29</v>
      </c>
      <c r="F145" s="85">
        <f>F146</f>
        <v>2.2</v>
      </c>
      <c r="G145" s="86">
        <v>0</v>
      </c>
      <c r="H145" s="86">
        <f aca="true" t="shared" si="13" ref="H145">F145*G145</f>
        <v>0</v>
      </c>
      <c r="I145" s="24" t="s">
        <v>30</v>
      </c>
    </row>
    <row r="146" spans="1:9" ht="23.25">
      <c r="A146" s="90"/>
      <c r="B146" s="90"/>
      <c r="C146" s="90"/>
      <c r="D146" s="28" t="s">
        <v>1286</v>
      </c>
      <c r="E146" s="199"/>
      <c r="F146" s="73">
        <v>2.2</v>
      </c>
      <c r="G146" s="200"/>
      <c r="H146" s="200"/>
      <c r="I146" s="90"/>
    </row>
    <row r="147" spans="1:9" ht="15">
      <c r="A147" s="84">
        <v>63</v>
      </c>
      <c r="B147" s="21">
        <v>751</v>
      </c>
      <c r="C147" s="21" t="s">
        <v>1583</v>
      </c>
      <c r="D147" s="21" t="s">
        <v>1584</v>
      </c>
      <c r="E147" s="21" t="s">
        <v>29</v>
      </c>
      <c r="F147" s="85">
        <f>F148</f>
        <v>3.3</v>
      </c>
      <c r="G147" s="86">
        <v>0</v>
      </c>
      <c r="H147" s="86">
        <f aca="true" t="shared" si="14" ref="H147">F147*G147</f>
        <v>0</v>
      </c>
      <c r="I147" s="24" t="s">
        <v>30</v>
      </c>
    </row>
    <row r="148" spans="1:9" ht="23.25">
      <c r="A148" s="90"/>
      <c r="B148" s="90"/>
      <c r="C148" s="90"/>
      <c r="D148" s="28" t="s">
        <v>1286</v>
      </c>
      <c r="E148" s="199"/>
      <c r="F148" s="73">
        <v>3.3</v>
      </c>
      <c r="G148" s="200"/>
      <c r="H148" s="200"/>
      <c r="I148" s="90"/>
    </row>
    <row r="149" spans="1:9" ht="15">
      <c r="A149" s="84">
        <v>64</v>
      </c>
      <c r="B149" s="21">
        <v>751</v>
      </c>
      <c r="C149" s="21" t="s">
        <v>1585</v>
      </c>
      <c r="D149" s="21" t="s">
        <v>1586</v>
      </c>
      <c r="E149" s="21" t="s">
        <v>29</v>
      </c>
      <c r="F149" s="85">
        <f>F151</f>
        <v>39.6</v>
      </c>
      <c r="G149" s="86">
        <v>0</v>
      </c>
      <c r="H149" s="86">
        <f>F149*G149</f>
        <v>0</v>
      </c>
      <c r="I149" s="24" t="s">
        <v>30</v>
      </c>
    </row>
    <row r="150" spans="1:9" ht="23.25">
      <c r="A150" s="84"/>
      <c r="B150" s="21"/>
      <c r="C150" s="21"/>
      <c r="D150" s="28" t="s">
        <v>1484</v>
      </c>
      <c r="E150" s="21"/>
      <c r="F150" s="85"/>
      <c r="G150" s="86"/>
      <c r="H150" s="86"/>
      <c r="I150" s="90"/>
    </row>
    <row r="151" spans="1:9" ht="23.25">
      <c r="A151" s="90"/>
      <c r="B151" s="90"/>
      <c r="C151" s="90"/>
      <c r="D151" s="28" t="s">
        <v>1286</v>
      </c>
      <c r="E151" s="199"/>
      <c r="F151" s="73">
        <v>39.6</v>
      </c>
      <c r="G151" s="200"/>
      <c r="H151" s="200"/>
      <c r="I151" s="90"/>
    </row>
    <row r="152" spans="1:9" ht="15">
      <c r="A152" s="84">
        <v>65</v>
      </c>
      <c r="B152" s="21">
        <v>751</v>
      </c>
      <c r="C152" s="21" t="s">
        <v>1587</v>
      </c>
      <c r="D152" s="21" t="s">
        <v>1588</v>
      </c>
      <c r="E152" s="21" t="s">
        <v>29</v>
      </c>
      <c r="F152" s="85">
        <f>F154</f>
        <v>3.3</v>
      </c>
      <c r="G152" s="86">
        <v>0</v>
      </c>
      <c r="H152" s="86">
        <f>F152*G152</f>
        <v>0</v>
      </c>
      <c r="I152" s="24" t="s">
        <v>30</v>
      </c>
    </row>
    <row r="153" spans="1:9" ht="23.25">
      <c r="A153" s="84"/>
      <c r="B153" s="21"/>
      <c r="C153" s="21"/>
      <c r="D153" s="28" t="s">
        <v>1484</v>
      </c>
      <c r="E153" s="21"/>
      <c r="F153" s="85"/>
      <c r="G153" s="86"/>
      <c r="H153" s="86"/>
      <c r="I153" s="90"/>
    </row>
    <row r="154" spans="1:9" ht="23.25">
      <c r="A154" s="90"/>
      <c r="B154" s="90"/>
      <c r="C154" s="90"/>
      <c r="D154" s="28" t="s">
        <v>1286</v>
      </c>
      <c r="E154" s="199"/>
      <c r="F154" s="73">
        <v>3.3</v>
      </c>
      <c r="G154" s="200"/>
      <c r="H154" s="200"/>
      <c r="I154" s="90"/>
    </row>
    <row r="155" spans="1:9" ht="15">
      <c r="A155" s="84">
        <v>66</v>
      </c>
      <c r="B155" s="21">
        <v>751</v>
      </c>
      <c r="C155" s="21" t="s">
        <v>1589</v>
      </c>
      <c r="D155" s="21" t="s">
        <v>1494</v>
      </c>
      <c r="E155" s="21" t="s">
        <v>29</v>
      </c>
      <c r="F155" s="85">
        <f>F157</f>
        <v>3.3</v>
      </c>
      <c r="G155" s="86">
        <v>0</v>
      </c>
      <c r="H155" s="86">
        <f>F155*G155</f>
        <v>0</v>
      </c>
      <c r="I155" s="24" t="s">
        <v>30</v>
      </c>
    </row>
    <row r="156" spans="1:9" ht="23.25">
      <c r="A156" s="84"/>
      <c r="B156" s="21"/>
      <c r="C156" s="21"/>
      <c r="D156" s="28" t="s">
        <v>1484</v>
      </c>
      <c r="E156" s="21"/>
      <c r="F156" s="85"/>
      <c r="G156" s="86"/>
      <c r="H156" s="86"/>
      <c r="I156" s="90"/>
    </row>
    <row r="157" spans="1:9" ht="23.25">
      <c r="A157" s="90"/>
      <c r="B157" s="90"/>
      <c r="C157" s="90"/>
      <c r="D157" s="28" t="s">
        <v>1286</v>
      </c>
      <c r="E157" s="199"/>
      <c r="F157" s="73">
        <v>3.3</v>
      </c>
      <c r="G157" s="200"/>
      <c r="H157" s="200"/>
      <c r="I157" s="90"/>
    </row>
    <row r="158" spans="1:9" ht="15">
      <c r="A158" s="84">
        <v>67</v>
      </c>
      <c r="B158" s="21">
        <v>751</v>
      </c>
      <c r="C158" s="21" t="s">
        <v>1590</v>
      </c>
      <c r="D158" s="21" t="s">
        <v>1591</v>
      </c>
      <c r="E158" s="21" t="s">
        <v>29</v>
      </c>
      <c r="F158" s="85">
        <f>F160</f>
        <v>7.7</v>
      </c>
      <c r="G158" s="86">
        <v>0</v>
      </c>
      <c r="H158" s="86">
        <f>F158*G158</f>
        <v>0</v>
      </c>
      <c r="I158" s="24" t="s">
        <v>30</v>
      </c>
    </row>
    <row r="159" spans="1:9" ht="23.25">
      <c r="A159" s="84"/>
      <c r="B159" s="21"/>
      <c r="C159" s="21"/>
      <c r="D159" s="28" t="s">
        <v>1484</v>
      </c>
      <c r="E159" s="21"/>
      <c r="F159" s="85"/>
      <c r="G159" s="86"/>
      <c r="H159" s="86"/>
      <c r="I159" s="90"/>
    </row>
    <row r="160" spans="1:9" ht="23.25">
      <c r="A160" s="90"/>
      <c r="B160" s="90"/>
      <c r="C160" s="90"/>
      <c r="D160" s="28" t="s">
        <v>1286</v>
      </c>
      <c r="E160" s="199"/>
      <c r="F160" s="73">
        <v>7.7</v>
      </c>
      <c r="G160" s="200"/>
      <c r="H160" s="200"/>
      <c r="I160" s="90"/>
    </row>
    <row r="161" spans="1:9" ht="15">
      <c r="A161" s="84">
        <v>68</v>
      </c>
      <c r="B161" s="21">
        <v>751</v>
      </c>
      <c r="C161" s="21" t="s">
        <v>1592</v>
      </c>
      <c r="D161" s="21" t="s">
        <v>1486</v>
      </c>
      <c r="E161" s="21" t="s">
        <v>29</v>
      </c>
      <c r="F161" s="85">
        <f>F163</f>
        <v>88</v>
      </c>
      <c r="G161" s="86">
        <v>0</v>
      </c>
      <c r="H161" s="86">
        <f>F161*G161</f>
        <v>0</v>
      </c>
      <c r="I161" s="24" t="s">
        <v>30</v>
      </c>
    </row>
    <row r="162" spans="1:9" ht="23.25">
      <c r="A162" s="84"/>
      <c r="B162" s="21"/>
      <c r="C162" s="21"/>
      <c r="D162" s="28" t="s">
        <v>1484</v>
      </c>
      <c r="E162" s="21"/>
      <c r="F162" s="85"/>
      <c r="G162" s="86"/>
      <c r="H162" s="86"/>
      <c r="I162" s="90"/>
    </row>
    <row r="163" spans="1:9" ht="23.25">
      <c r="A163" s="90"/>
      <c r="B163" s="90"/>
      <c r="C163" s="90"/>
      <c r="D163" s="28" t="s">
        <v>1286</v>
      </c>
      <c r="E163" s="199"/>
      <c r="F163" s="73">
        <v>88</v>
      </c>
      <c r="G163" s="200"/>
      <c r="H163" s="200"/>
      <c r="I163" s="90"/>
    </row>
    <row r="164" spans="1:9" ht="15">
      <c r="A164" s="84">
        <v>69</v>
      </c>
      <c r="B164" s="21">
        <v>751</v>
      </c>
      <c r="C164" s="21" t="s">
        <v>1593</v>
      </c>
      <c r="D164" s="21" t="s">
        <v>1500</v>
      </c>
      <c r="E164" s="21" t="s">
        <v>29</v>
      </c>
      <c r="F164" s="85">
        <f>F166</f>
        <v>38.5</v>
      </c>
      <c r="G164" s="86">
        <v>0</v>
      </c>
      <c r="H164" s="86">
        <f>F164*G164</f>
        <v>0</v>
      </c>
      <c r="I164" s="24" t="s">
        <v>30</v>
      </c>
    </row>
    <row r="165" spans="1:9" ht="23.25">
      <c r="A165" s="84"/>
      <c r="B165" s="21"/>
      <c r="C165" s="21"/>
      <c r="D165" s="28" t="s">
        <v>1484</v>
      </c>
      <c r="E165" s="21"/>
      <c r="F165" s="85"/>
      <c r="G165" s="86"/>
      <c r="H165" s="86"/>
      <c r="I165" s="90"/>
    </row>
    <row r="166" spans="1:9" ht="23.25">
      <c r="A166" s="90"/>
      <c r="B166" s="90"/>
      <c r="C166" s="90"/>
      <c r="D166" s="28" t="s">
        <v>1286</v>
      </c>
      <c r="E166" s="199"/>
      <c r="F166" s="73">
        <v>38.5</v>
      </c>
      <c r="G166" s="200"/>
      <c r="H166" s="200"/>
      <c r="I166" s="90"/>
    </row>
    <row r="167" spans="1:9" ht="15">
      <c r="A167" s="84">
        <v>70</v>
      </c>
      <c r="B167" s="21">
        <v>751</v>
      </c>
      <c r="C167" s="21" t="s">
        <v>1594</v>
      </c>
      <c r="D167" s="21" t="s">
        <v>1595</v>
      </c>
      <c r="E167" s="21" t="s">
        <v>29</v>
      </c>
      <c r="F167" s="85">
        <f>F169</f>
        <v>22</v>
      </c>
      <c r="G167" s="86">
        <v>0</v>
      </c>
      <c r="H167" s="86">
        <f>F167*G167</f>
        <v>0</v>
      </c>
      <c r="I167" s="24" t="s">
        <v>30</v>
      </c>
    </row>
    <row r="168" spans="1:9" ht="23.25">
      <c r="A168" s="84"/>
      <c r="B168" s="21"/>
      <c r="C168" s="21"/>
      <c r="D168" s="28" t="s">
        <v>1484</v>
      </c>
      <c r="E168" s="21"/>
      <c r="F168" s="85"/>
      <c r="G168" s="86"/>
      <c r="H168" s="86"/>
      <c r="I168" s="90"/>
    </row>
    <row r="169" spans="1:9" ht="23.25">
      <c r="A169" s="90"/>
      <c r="B169" s="90"/>
      <c r="C169" s="90"/>
      <c r="D169" s="28" t="s">
        <v>1286</v>
      </c>
      <c r="E169" s="199"/>
      <c r="F169" s="73">
        <v>22</v>
      </c>
      <c r="G169" s="200"/>
      <c r="H169" s="200"/>
      <c r="I169" s="90"/>
    </row>
    <row r="170" spans="1:9" ht="15">
      <c r="A170" s="84">
        <v>71</v>
      </c>
      <c r="B170" s="21">
        <v>751</v>
      </c>
      <c r="C170" s="21" t="s">
        <v>1596</v>
      </c>
      <c r="D170" s="21" t="s">
        <v>1597</v>
      </c>
      <c r="E170" s="21" t="s">
        <v>29</v>
      </c>
      <c r="F170" s="85">
        <f>F172</f>
        <v>7.7</v>
      </c>
      <c r="G170" s="86">
        <v>0</v>
      </c>
      <c r="H170" s="86">
        <f>F170*G170</f>
        <v>0</v>
      </c>
      <c r="I170" s="24" t="s">
        <v>30</v>
      </c>
    </row>
    <row r="171" spans="1:9" ht="23.25">
      <c r="A171" s="84"/>
      <c r="B171" s="21"/>
      <c r="C171" s="21"/>
      <c r="D171" s="28" t="s">
        <v>1484</v>
      </c>
      <c r="E171" s="21"/>
      <c r="F171" s="85"/>
      <c r="G171" s="86"/>
      <c r="H171" s="86"/>
      <c r="I171" s="90"/>
    </row>
    <row r="172" spans="1:9" ht="23.25">
      <c r="A172" s="90"/>
      <c r="B172" s="90"/>
      <c r="C172" s="90"/>
      <c r="D172" s="28" t="s">
        <v>1286</v>
      </c>
      <c r="E172" s="199"/>
      <c r="F172" s="73">
        <v>7.7</v>
      </c>
      <c r="G172" s="200"/>
      <c r="H172" s="200"/>
      <c r="I172" s="90"/>
    </row>
    <row r="173" spans="1:9" ht="15">
      <c r="A173" s="84">
        <v>72</v>
      </c>
      <c r="B173" s="21">
        <v>751</v>
      </c>
      <c r="C173" s="21" t="s">
        <v>1598</v>
      </c>
      <c r="D173" s="21" t="s">
        <v>1498</v>
      </c>
      <c r="E173" s="21" t="s">
        <v>29</v>
      </c>
      <c r="F173" s="85">
        <f>F175</f>
        <v>11</v>
      </c>
      <c r="G173" s="86">
        <v>0</v>
      </c>
      <c r="H173" s="86">
        <f>F173*G173</f>
        <v>0</v>
      </c>
      <c r="I173" s="24" t="s">
        <v>30</v>
      </c>
    </row>
    <row r="174" spans="1:9" ht="23.25">
      <c r="A174" s="84"/>
      <c r="B174" s="21"/>
      <c r="C174" s="21"/>
      <c r="D174" s="28" t="s">
        <v>1484</v>
      </c>
      <c r="E174" s="21"/>
      <c r="F174" s="85"/>
      <c r="G174" s="86"/>
      <c r="H174" s="86"/>
      <c r="I174" s="90"/>
    </row>
    <row r="175" spans="1:9" ht="23.25">
      <c r="A175" s="90"/>
      <c r="B175" s="90"/>
      <c r="C175" s="90"/>
      <c r="D175" s="28" t="s">
        <v>1286</v>
      </c>
      <c r="E175" s="199"/>
      <c r="F175" s="73">
        <v>11</v>
      </c>
      <c r="G175" s="200"/>
      <c r="H175" s="200"/>
      <c r="I175" s="90"/>
    </row>
    <row r="176" spans="1:9" ht="15">
      <c r="A176" s="84">
        <v>73</v>
      </c>
      <c r="B176" s="21">
        <v>751</v>
      </c>
      <c r="C176" s="21" t="s">
        <v>1599</v>
      </c>
      <c r="D176" s="21" t="s">
        <v>1492</v>
      </c>
      <c r="E176" s="21" t="s">
        <v>29</v>
      </c>
      <c r="F176" s="85">
        <f>F178</f>
        <v>6.6</v>
      </c>
      <c r="G176" s="86">
        <v>0</v>
      </c>
      <c r="H176" s="86">
        <f>F176*G176</f>
        <v>0</v>
      </c>
      <c r="I176" s="24" t="s">
        <v>30</v>
      </c>
    </row>
    <row r="177" spans="1:9" ht="23.25">
      <c r="A177" s="84"/>
      <c r="B177" s="21"/>
      <c r="C177" s="21"/>
      <c r="D177" s="28" t="s">
        <v>1484</v>
      </c>
      <c r="E177" s="21"/>
      <c r="F177" s="85"/>
      <c r="G177" s="86"/>
      <c r="H177" s="86"/>
      <c r="I177" s="90"/>
    </row>
    <row r="178" spans="1:9" ht="23.25">
      <c r="A178" s="90"/>
      <c r="B178" s="90"/>
      <c r="C178" s="90"/>
      <c r="D178" s="28" t="s">
        <v>1286</v>
      </c>
      <c r="E178" s="199"/>
      <c r="F178" s="73">
        <v>6.6</v>
      </c>
      <c r="G178" s="200"/>
      <c r="H178" s="200"/>
      <c r="I178" s="90"/>
    </row>
    <row r="179" spans="1:9" ht="15">
      <c r="A179" s="84">
        <v>74</v>
      </c>
      <c r="B179" s="21">
        <v>751</v>
      </c>
      <c r="C179" s="21" t="s">
        <v>1600</v>
      </c>
      <c r="D179" s="21" t="s">
        <v>1502</v>
      </c>
      <c r="E179" s="21" t="s">
        <v>29</v>
      </c>
      <c r="F179" s="85">
        <f>F181</f>
        <v>5.5</v>
      </c>
      <c r="G179" s="86">
        <v>0</v>
      </c>
      <c r="H179" s="86">
        <f>F179*G179</f>
        <v>0</v>
      </c>
      <c r="I179" s="24" t="s">
        <v>30</v>
      </c>
    </row>
    <row r="180" spans="1:9" ht="23.25">
      <c r="A180" s="84"/>
      <c r="B180" s="21"/>
      <c r="C180" s="21"/>
      <c r="D180" s="28" t="s">
        <v>1484</v>
      </c>
      <c r="E180" s="21"/>
      <c r="F180" s="85"/>
      <c r="G180" s="86"/>
      <c r="H180" s="86"/>
      <c r="I180" s="90"/>
    </row>
    <row r="181" spans="1:9" ht="23.25">
      <c r="A181" s="90"/>
      <c r="B181" s="90"/>
      <c r="C181" s="90"/>
      <c r="D181" s="28" t="s">
        <v>1286</v>
      </c>
      <c r="E181" s="199"/>
      <c r="F181" s="73">
        <v>5.5</v>
      </c>
      <c r="G181" s="200"/>
      <c r="H181" s="200"/>
      <c r="I181" s="90"/>
    </row>
    <row r="182" spans="1:9" ht="15">
      <c r="A182" s="84">
        <v>75</v>
      </c>
      <c r="B182" s="21">
        <v>751</v>
      </c>
      <c r="C182" s="21" t="s">
        <v>1601</v>
      </c>
      <c r="D182" s="21" t="s">
        <v>1602</v>
      </c>
      <c r="E182" s="21" t="s">
        <v>29</v>
      </c>
      <c r="F182" s="85">
        <f>F184</f>
        <v>3.3</v>
      </c>
      <c r="G182" s="86">
        <v>0</v>
      </c>
      <c r="H182" s="86">
        <f>F182*G182</f>
        <v>0</v>
      </c>
      <c r="I182" s="24" t="s">
        <v>30</v>
      </c>
    </row>
    <row r="183" spans="1:9" ht="23.25">
      <c r="A183" s="84"/>
      <c r="B183" s="21"/>
      <c r="C183" s="21"/>
      <c r="D183" s="28" t="s">
        <v>1484</v>
      </c>
      <c r="E183" s="21"/>
      <c r="F183" s="85"/>
      <c r="G183" s="86"/>
      <c r="H183" s="86"/>
      <c r="I183" s="90"/>
    </row>
    <row r="184" spans="1:9" ht="23.25">
      <c r="A184" s="90"/>
      <c r="B184" s="90"/>
      <c r="C184" s="90"/>
      <c r="D184" s="28" t="s">
        <v>1286</v>
      </c>
      <c r="E184" s="199"/>
      <c r="F184" s="73">
        <v>3.3</v>
      </c>
      <c r="G184" s="200"/>
      <c r="H184" s="200"/>
      <c r="I184" s="90"/>
    </row>
    <row r="185" spans="1:9" ht="15">
      <c r="A185" s="84">
        <v>76</v>
      </c>
      <c r="B185" s="21">
        <v>751</v>
      </c>
      <c r="C185" s="21" t="s">
        <v>1603</v>
      </c>
      <c r="D185" s="21" t="s">
        <v>1604</v>
      </c>
      <c r="E185" s="21" t="s">
        <v>29</v>
      </c>
      <c r="F185" s="85">
        <f>F187</f>
        <v>12.1</v>
      </c>
      <c r="G185" s="86">
        <v>0</v>
      </c>
      <c r="H185" s="86">
        <f>F185*G185</f>
        <v>0</v>
      </c>
      <c r="I185" s="24" t="s">
        <v>30</v>
      </c>
    </row>
    <row r="186" spans="1:9" ht="23.25">
      <c r="A186" s="84"/>
      <c r="B186" s="21"/>
      <c r="C186" s="21"/>
      <c r="D186" s="28" t="s">
        <v>1484</v>
      </c>
      <c r="E186" s="21"/>
      <c r="F186" s="85"/>
      <c r="G186" s="86"/>
      <c r="H186" s="86"/>
      <c r="I186" s="90"/>
    </row>
    <row r="187" spans="1:9" ht="23.25">
      <c r="A187" s="90"/>
      <c r="B187" s="90"/>
      <c r="C187" s="90"/>
      <c r="D187" s="28" t="s">
        <v>1286</v>
      </c>
      <c r="E187" s="199"/>
      <c r="F187" s="73">
        <v>12.1</v>
      </c>
      <c r="G187" s="200"/>
      <c r="H187" s="200"/>
      <c r="I187" s="90"/>
    </row>
    <row r="188" spans="1:9" ht="15">
      <c r="A188" s="84">
        <v>77</v>
      </c>
      <c r="B188" s="21">
        <v>751</v>
      </c>
      <c r="C188" s="21" t="s">
        <v>1605</v>
      </c>
      <c r="D188" s="21" t="s">
        <v>1606</v>
      </c>
      <c r="E188" s="21" t="s">
        <v>29</v>
      </c>
      <c r="F188" s="85">
        <f>F190</f>
        <v>8.8</v>
      </c>
      <c r="G188" s="86">
        <v>0</v>
      </c>
      <c r="H188" s="86">
        <f>F188*G188</f>
        <v>0</v>
      </c>
      <c r="I188" s="24" t="s">
        <v>30</v>
      </c>
    </row>
    <row r="189" spans="1:9" ht="23.25">
      <c r="A189" s="84"/>
      <c r="B189" s="21"/>
      <c r="C189" s="21"/>
      <c r="D189" s="28" t="s">
        <v>1484</v>
      </c>
      <c r="E189" s="21"/>
      <c r="F189" s="85"/>
      <c r="G189" s="86"/>
      <c r="H189" s="86"/>
      <c r="I189" s="90"/>
    </row>
    <row r="190" spans="1:9" ht="23.25">
      <c r="A190" s="90"/>
      <c r="B190" s="90"/>
      <c r="C190" s="90"/>
      <c r="D190" s="28" t="s">
        <v>1286</v>
      </c>
      <c r="E190" s="199"/>
      <c r="F190" s="73">
        <v>8.8</v>
      </c>
      <c r="G190" s="200"/>
      <c r="H190" s="200"/>
      <c r="I190" s="90"/>
    </row>
    <row r="191" spans="1:9" ht="15">
      <c r="A191" s="84">
        <v>78</v>
      </c>
      <c r="B191" s="21">
        <v>751</v>
      </c>
      <c r="C191" s="21" t="s">
        <v>1607</v>
      </c>
      <c r="D191" s="21" t="s">
        <v>1608</v>
      </c>
      <c r="E191" s="21" t="s">
        <v>29</v>
      </c>
      <c r="F191" s="85">
        <f>F193</f>
        <v>8.8</v>
      </c>
      <c r="G191" s="86">
        <v>0</v>
      </c>
      <c r="H191" s="86">
        <f>F191*G191</f>
        <v>0</v>
      </c>
      <c r="I191" s="24" t="s">
        <v>30</v>
      </c>
    </row>
    <row r="192" spans="1:9" ht="23.25">
      <c r="A192" s="84"/>
      <c r="B192" s="21"/>
      <c r="C192" s="21"/>
      <c r="D192" s="28" t="s">
        <v>1484</v>
      </c>
      <c r="E192" s="21"/>
      <c r="F192" s="85"/>
      <c r="G192" s="86"/>
      <c r="H192" s="86"/>
      <c r="I192" s="90"/>
    </row>
    <row r="193" spans="1:9" ht="23.25">
      <c r="A193" s="90"/>
      <c r="B193" s="90"/>
      <c r="C193" s="90"/>
      <c r="D193" s="28" t="s">
        <v>1286</v>
      </c>
      <c r="E193" s="199"/>
      <c r="F193" s="73">
        <v>8.8</v>
      </c>
      <c r="G193" s="200"/>
      <c r="H193" s="200"/>
      <c r="I193" s="90"/>
    </row>
    <row r="194" spans="1:9" ht="15">
      <c r="A194" s="84">
        <v>79</v>
      </c>
      <c r="B194" s="21">
        <v>751</v>
      </c>
      <c r="C194" s="21" t="s">
        <v>1609</v>
      </c>
      <c r="D194" s="21" t="s">
        <v>1610</v>
      </c>
      <c r="E194" s="21" t="s">
        <v>29</v>
      </c>
      <c r="F194" s="85">
        <f>F196</f>
        <v>8.8</v>
      </c>
      <c r="G194" s="86">
        <v>0</v>
      </c>
      <c r="H194" s="86">
        <f>F194*G194</f>
        <v>0</v>
      </c>
      <c r="I194" s="24" t="s">
        <v>30</v>
      </c>
    </row>
    <row r="195" spans="1:9" ht="23.25">
      <c r="A195" s="84"/>
      <c r="B195" s="21"/>
      <c r="C195" s="21"/>
      <c r="D195" s="28" t="s">
        <v>1484</v>
      </c>
      <c r="E195" s="21"/>
      <c r="F195" s="85"/>
      <c r="G195" s="86"/>
      <c r="H195" s="86"/>
      <c r="I195" s="90"/>
    </row>
    <row r="196" spans="1:9" ht="23.25">
      <c r="A196" s="90"/>
      <c r="B196" s="90"/>
      <c r="C196" s="90"/>
      <c r="D196" s="28" t="s">
        <v>1286</v>
      </c>
      <c r="E196" s="199"/>
      <c r="F196" s="73">
        <v>8.8</v>
      </c>
      <c r="G196" s="200"/>
      <c r="H196" s="200"/>
      <c r="I196" s="90"/>
    </row>
    <row r="197" spans="1:9" ht="15">
      <c r="A197" s="84">
        <v>80</v>
      </c>
      <c r="B197" s="21">
        <v>751</v>
      </c>
      <c r="C197" s="21" t="s">
        <v>1611</v>
      </c>
      <c r="D197" s="21" t="s">
        <v>1612</v>
      </c>
      <c r="E197" s="21" t="s">
        <v>29</v>
      </c>
      <c r="F197" s="85">
        <f>F199</f>
        <v>2.2</v>
      </c>
      <c r="G197" s="86">
        <v>0</v>
      </c>
      <c r="H197" s="86">
        <f>F197*G197</f>
        <v>0</v>
      </c>
      <c r="I197" s="24" t="s">
        <v>30</v>
      </c>
    </row>
    <row r="198" spans="1:9" ht="23.25">
      <c r="A198" s="84"/>
      <c r="B198" s="21"/>
      <c r="C198" s="21"/>
      <c r="D198" s="28" t="s">
        <v>1484</v>
      </c>
      <c r="E198" s="21"/>
      <c r="F198" s="85"/>
      <c r="G198" s="86"/>
      <c r="H198" s="86"/>
      <c r="I198" s="90"/>
    </row>
    <row r="199" spans="1:9" ht="23.25">
      <c r="A199" s="90"/>
      <c r="B199" s="90"/>
      <c r="C199" s="90"/>
      <c r="D199" s="28" t="s">
        <v>1286</v>
      </c>
      <c r="E199" s="199"/>
      <c r="F199" s="73">
        <v>2.2</v>
      </c>
      <c r="G199" s="200"/>
      <c r="H199" s="200"/>
      <c r="I199" s="90"/>
    </row>
    <row r="200" spans="1:9" ht="15">
      <c r="A200" s="84">
        <v>81</v>
      </c>
      <c r="B200" s="21">
        <v>751</v>
      </c>
      <c r="C200" s="21" t="s">
        <v>1613</v>
      </c>
      <c r="D200" s="21" t="s">
        <v>1614</v>
      </c>
      <c r="E200" s="21" t="s">
        <v>29</v>
      </c>
      <c r="F200" s="85">
        <f>F202</f>
        <v>2.2</v>
      </c>
      <c r="G200" s="86">
        <v>0</v>
      </c>
      <c r="H200" s="86">
        <f>F200*G200</f>
        <v>0</v>
      </c>
      <c r="I200" s="24" t="s">
        <v>30</v>
      </c>
    </row>
    <row r="201" spans="1:9" ht="23.25">
      <c r="A201" s="84"/>
      <c r="B201" s="21"/>
      <c r="C201" s="21"/>
      <c r="D201" s="28" t="s">
        <v>1484</v>
      </c>
      <c r="E201" s="21"/>
      <c r="F201" s="85"/>
      <c r="G201" s="86"/>
      <c r="H201" s="86"/>
      <c r="I201" s="90"/>
    </row>
    <row r="202" spans="1:9" ht="23.25">
      <c r="A202" s="90"/>
      <c r="B202" s="90"/>
      <c r="C202" s="90"/>
      <c r="D202" s="28" t="s">
        <v>1286</v>
      </c>
      <c r="E202" s="199"/>
      <c r="F202" s="73">
        <v>2.2</v>
      </c>
      <c r="G202" s="200"/>
      <c r="H202" s="200"/>
      <c r="I202" s="90"/>
    </row>
    <row r="203" spans="1:9" ht="15">
      <c r="A203" s="84">
        <v>82</v>
      </c>
      <c r="B203" s="21">
        <v>751</v>
      </c>
      <c r="C203" s="21" t="s">
        <v>1615</v>
      </c>
      <c r="D203" s="21" t="s">
        <v>1616</v>
      </c>
      <c r="E203" s="21" t="s">
        <v>29</v>
      </c>
      <c r="F203" s="85">
        <f>F205</f>
        <v>11</v>
      </c>
      <c r="G203" s="86">
        <v>0</v>
      </c>
      <c r="H203" s="86">
        <f>F203*G203</f>
        <v>0</v>
      </c>
      <c r="I203" s="24" t="s">
        <v>30</v>
      </c>
    </row>
    <row r="204" spans="1:9" ht="23.25">
      <c r="A204" s="84"/>
      <c r="B204" s="21"/>
      <c r="C204" s="21"/>
      <c r="D204" s="28" t="s">
        <v>1484</v>
      </c>
      <c r="E204" s="21"/>
      <c r="F204" s="85"/>
      <c r="G204" s="86"/>
      <c r="H204" s="86"/>
      <c r="I204" s="90"/>
    </row>
    <row r="205" spans="1:9" ht="23.25">
      <c r="A205" s="90"/>
      <c r="B205" s="90"/>
      <c r="C205" s="90"/>
      <c r="D205" s="28" t="s">
        <v>1286</v>
      </c>
      <c r="E205" s="199"/>
      <c r="F205" s="73">
        <v>11</v>
      </c>
      <c r="G205" s="200"/>
      <c r="H205" s="200"/>
      <c r="I205" s="90"/>
    </row>
    <row r="206" spans="1:9" ht="15">
      <c r="A206" s="84">
        <v>83</v>
      </c>
      <c r="B206" s="21">
        <v>751</v>
      </c>
      <c r="C206" s="21" t="s">
        <v>1617</v>
      </c>
      <c r="D206" s="21" t="s">
        <v>1618</v>
      </c>
      <c r="E206" s="21" t="s">
        <v>29</v>
      </c>
      <c r="F206" s="85">
        <f>F208</f>
        <v>2.2</v>
      </c>
      <c r="G206" s="86">
        <v>0</v>
      </c>
      <c r="H206" s="86">
        <f>F206*G206</f>
        <v>0</v>
      </c>
      <c r="I206" s="24" t="s">
        <v>30</v>
      </c>
    </row>
    <row r="207" spans="1:9" ht="23.25">
      <c r="A207" s="84"/>
      <c r="B207" s="21"/>
      <c r="C207" s="21"/>
      <c r="D207" s="28" t="s">
        <v>1484</v>
      </c>
      <c r="E207" s="21"/>
      <c r="F207" s="85"/>
      <c r="G207" s="86"/>
      <c r="H207" s="86"/>
      <c r="I207" s="90"/>
    </row>
    <row r="208" spans="1:9" ht="23.25">
      <c r="A208" s="90"/>
      <c r="B208" s="90"/>
      <c r="C208" s="90"/>
      <c r="D208" s="28" t="s">
        <v>1286</v>
      </c>
      <c r="E208" s="199"/>
      <c r="F208" s="73">
        <v>2.2</v>
      </c>
      <c r="G208" s="200"/>
      <c r="H208" s="200"/>
      <c r="I208" s="90"/>
    </row>
    <row r="209" spans="1:9" ht="15">
      <c r="A209" s="84">
        <v>84</v>
      </c>
      <c r="B209" s="21">
        <v>751</v>
      </c>
      <c r="C209" s="21" t="s">
        <v>1619</v>
      </c>
      <c r="D209" s="21" t="s">
        <v>1488</v>
      </c>
      <c r="E209" s="21" t="s">
        <v>29</v>
      </c>
      <c r="F209" s="85">
        <f>F211</f>
        <v>3.3</v>
      </c>
      <c r="G209" s="86">
        <v>0</v>
      </c>
      <c r="H209" s="86">
        <f>F209*G209</f>
        <v>0</v>
      </c>
      <c r="I209" s="24" t="s">
        <v>30</v>
      </c>
    </row>
    <row r="210" spans="1:9" ht="23.25">
      <c r="A210" s="84"/>
      <c r="B210" s="21"/>
      <c r="C210" s="21"/>
      <c r="D210" s="28" t="s">
        <v>1484</v>
      </c>
      <c r="E210" s="21"/>
      <c r="F210" s="85"/>
      <c r="G210" s="86"/>
      <c r="H210" s="86"/>
      <c r="I210" s="90"/>
    </row>
    <row r="211" spans="1:9" ht="23.25">
      <c r="A211" s="90"/>
      <c r="B211" s="90"/>
      <c r="C211" s="90"/>
      <c r="D211" s="28" t="s">
        <v>1286</v>
      </c>
      <c r="E211" s="199"/>
      <c r="F211" s="73">
        <v>3.3</v>
      </c>
      <c r="G211" s="200"/>
      <c r="H211" s="200"/>
      <c r="I211" s="90"/>
    </row>
    <row r="212" spans="1:9" ht="15">
      <c r="A212" s="84">
        <v>85</v>
      </c>
      <c r="B212" s="21">
        <v>751</v>
      </c>
      <c r="C212" s="21" t="s">
        <v>1620</v>
      </c>
      <c r="D212" s="21" t="s">
        <v>1621</v>
      </c>
      <c r="E212" s="21" t="s">
        <v>29</v>
      </c>
      <c r="F212" s="85">
        <f>F214</f>
        <v>77</v>
      </c>
      <c r="G212" s="86">
        <v>0</v>
      </c>
      <c r="H212" s="86">
        <f>F212*G212</f>
        <v>0</v>
      </c>
      <c r="I212" s="24" t="s">
        <v>30</v>
      </c>
    </row>
    <row r="213" spans="1:9" ht="23.25">
      <c r="A213" s="84"/>
      <c r="B213" s="21"/>
      <c r="C213" s="21"/>
      <c r="D213" s="28" t="s">
        <v>1515</v>
      </c>
      <c r="E213" s="21"/>
      <c r="F213" s="85"/>
      <c r="G213" s="86"/>
      <c r="H213" s="86"/>
      <c r="I213" s="90"/>
    </row>
    <row r="214" spans="1:9" ht="23.25">
      <c r="A214" s="90"/>
      <c r="B214" s="90"/>
      <c r="C214" s="90"/>
      <c r="D214" s="28" t="s">
        <v>1286</v>
      </c>
      <c r="E214" s="199"/>
      <c r="F214" s="73">
        <v>77</v>
      </c>
      <c r="G214" s="200"/>
      <c r="H214" s="200"/>
      <c r="I214" s="90"/>
    </row>
    <row r="215" spans="1:9" ht="15">
      <c r="A215" s="84">
        <v>86</v>
      </c>
      <c r="B215" s="21">
        <v>751</v>
      </c>
      <c r="C215" s="21" t="s">
        <v>1622</v>
      </c>
      <c r="D215" s="21" t="s">
        <v>1623</v>
      </c>
      <c r="E215" s="21" t="s">
        <v>29</v>
      </c>
      <c r="F215" s="85">
        <f>F217</f>
        <v>1.1</v>
      </c>
      <c r="G215" s="86">
        <v>0</v>
      </c>
      <c r="H215" s="86">
        <f>F215*G215</f>
        <v>0</v>
      </c>
      <c r="I215" s="24" t="s">
        <v>30</v>
      </c>
    </row>
    <row r="216" spans="1:9" ht="23.25">
      <c r="A216" s="84"/>
      <c r="B216" s="21"/>
      <c r="C216" s="21"/>
      <c r="D216" s="28" t="s">
        <v>1484</v>
      </c>
      <c r="E216" s="21"/>
      <c r="F216" s="85"/>
      <c r="G216" s="86"/>
      <c r="H216" s="86"/>
      <c r="I216" s="90"/>
    </row>
    <row r="217" spans="1:9" ht="23.25">
      <c r="A217" s="90"/>
      <c r="B217" s="90"/>
      <c r="C217" s="90"/>
      <c r="D217" s="28" t="s">
        <v>1286</v>
      </c>
      <c r="E217" s="199"/>
      <c r="F217" s="73">
        <v>1.1</v>
      </c>
      <c r="G217" s="200"/>
      <c r="H217" s="200"/>
      <c r="I217" s="90"/>
    </row>
    <row r="218" spans="1:9" ht="15">
      <c r="A218" s="84">
        <v>87</v>
      </c>
      <c r="B218" s="21">
        <v>751</v>
      </c>
      <c r="C218" s="21" t="s">
        <v>1624</v>
      </c>
      <c r="D218" s="21" t="s">
        <v>1625</v>
      </c>
      <c r="E218" s="21" t="s">
        <v>29</v>
      </c>
      <c r="F218" s="85">
        <f>F220</f>
        <v>12.1</v>
      </c>
      <c r="G218" s="86">
        <v>0</v>
      </c>
      <c r="H218" s="86">
        <f>F218*G218</f>
        <v>0</v>
      </c>
      <c r="I218" s="24" t="s">
        <v>30</v>
      </c>
    </row>
    <row r="219" spans="1:9" ht="23.25">
      <c r="A219" s="84"/>
      <c r="B219" s="21"/>
      <c r="C219" s="21"/>
      <c r="D219" s="28" t="s">
        <v>1484</v>
      </c>
      <c r="E219" s="21"/>
      <c r="F219" s="85"/>
      <c r="G219" s="86"/>
      <c r="H219" s="86"/>
      <c r="I219" s="90"/>
    </row>
    <row r="220" spans="1:9" ht="23.25">
      <c r="A220" s="90"/>
      <c r="B220" s="90"/>
      <c r="C220" s="90"/>
      <c r="D220" s="28" t="s">
        <v>1286</v>
      </c>
      <c r="E220" s="199"/>
      <c r="F220" s="73">
        <v>12.1</v>
      </c>
      <c r="G220" s="200"/>
      <c r="H220" s="200"/>
      <c r="I220" s="90"/>
    </row>
    <row r="221" spans="1:9" ht="15">
      <c r="A221" s="84">
        <v>88</v>
      </c>
      <c r="B221" s="21">
        <v>751</v>
      </c>
      <c r="C221" s="21" t="s">
        <v>1626</v>
      </c>
      <c r="D221" s="21" t="s">
        <v>1521</v>
      </c>
      <c r="E221" s="21" t="s">
        <v>29</v>
      </c>
      <c r="F221" s="85">
        <f>F223</f>
        <v>8.8</v>
      </c>
      <c r="G221" s="86">
        <v>0</v>
      </c>
      <c r="H221" s="86">
        <f>F221*G221</f>
        <v>0</v>
      </c>
      <c r="I221" s="24" t="s">
        <v>30</v>
      </c>
    </row>
    <row r="222" spans="1:9" ht="23.25">
      <c r="A222" s="84"/>
      <c r="B222" s="21"/>
      <c r="C222" s="21"/>
      <c r="D222" s="28" t="s">
        <v>1484</v>
      </c>
      <c r="E222" s="21"/>
      <c r="F222" s="85"/>
      <c r="G222" s="86"/>
      <c r="H222" s="86"/>
      <c r="I222" s="90"/>
    </row>
    <row r="223" spans="1:9" ht="23.25">
      <c r="A223" s="90"/>
      <c r="B223" s="90"/>
      <c r="C223" s="90"/>
      <c r="D223" s="28" t="s">
        <v>1286</v>
      </c>
      <c r="E223" s="199"/>
      <c r="F223" s="73">
        <v>8.8</v>
      </c>
      <c r="G223" s="200"/>
      <c r="H223" s="200"/>
      <c r="I223" s="90"/>
    </row>
    <row r="224" spans="1:9" ht="15">
      <c r="A224" s="84">
        <v>89</v>
      </c>
      <c r="B224" s="21">
        <v>751</v>
      </c>
      <c r="C224" s="21" t="s">
        <v>1627</v>
      </c>
      <c r="D224" s="21" t="s">
        <v>1628</v>
      </c>
      <c r="E224" s="21" t="s">
        <v>29</v>
      </c>
      <c r="F224" s="85">
        <f>F226</f>
        <v>3.9</v>
      </c>
      <c r="G224" s="86">
        <v>0</v>
      </c>
      <c r="H224" s="86">
        <f>F224*G224</f>
        <v>0</v>
      </c>
      <c r="I224" s="24" t="s">
        <v>30</v>
      </c>
    </row>
    <row r="225" spans="1:9" ht="23.25">
      <c r="A225" s="84"/>
      <c r="B225" s="21"/>
      <c r="C225" s="21"/>
      <c r="D225" s="28" t="s">
        <v>1484</v>
      </c>
      <c r="E225" s="21"/>
      <c r="F225" s="85"/>
      <c r="G225" s="86"/>
      <c r="H225" s="86"/>
      <c r="I225" s="90"/>
    </row>
    <row r="226" spans="1:9" ht="23.25">
      <c r="A226" s="90"/>
      <c r="B226" s="90"/>
      <c r="C226" s="90"/>
      <c r="D226" s="28" t="s">
        <v>1286</v>
      </c>
      <c r="E226" s="199"/>
      <c r="F226" s="73">
        <v>3.9</v>
      </c>
      <c r="G226" s="200"/>
      <c r="H226" s="200"/>
      <c r="I226" s="90"/>
    </row>
    <row r="227" spans="1:9" ht="15">
      <c r="A227" s="84">
        <v>90</v>
      </c>
      <c r="B227" s="21">
        <v>751</v>
      </c>
      <c r="C227" s="21" t="s">
        <v>1629</v>
      </c>
      <c r="D227" s="21" t="s">
        <v>1630</v>
      </c>
      <c r="E227" s="21" t="s">
        <v>29</v>
      </c>
      <c r="F227" s="85">
        <f>F229</f>
        <v>1.7</v>
      </c>
      <c r="G227" s="86">
        <v>0</v>
      </c>
      <c r="H227" s="86">
        <f>F227*G227</f>
        <v>0</v>
      </c>
      <c r="I227" s="24" t="s">
        <v>30</v>
      </c>
    </row>
    <row r="228" spans="1:9" ht="23.25">
      <c r="A228" s="84"/>
      <c r="B228" s="21"/>
      <c r="C228" s="21"/>
      <c r="D228" s="28" t="s">
        <v>1484</v>
      </c>
      <c r="E228" s="21"/>
      <c r="F228" s="85"/>
      <c r="G228" s="86"/>
      <c r="H228" s="86"/>
      <c r="I228" s="90"/>
    </row>
    <row r="229" spans="1:9" ht="23.25">
      <c r="A229" s="90"/>
      <c r="B229" s="90"/>
      <c r="C229" s="90"/>
      <c r="D229" s="28" t="s">
        <v>1286</v>
      </c>
      <c r="E229" s="199"/>
      <c r="F229" s="73">
        <v>1.7</v>
      </c>
      <c r="G229" s="200"/>
      <c r="H229" s="200"/>
      <c r="I229" s="90"/>
    </row>
    <row r="230" spans="1:9" ht="15">
      <c r="A230" s="84">
        <v>91</v>
      </c>
      <c r="B230" s="21">
        <v>751</v>
      </c>
      <c r="C230" s="21" t="s">
        <v>1631</v>
      </c>
      <c r="D230" s="21" t="s">
        <v>1632</v>
      </c>
      <c r="E230" s="21" t="s">
        <v>151</v>
      </c>
      <c r="F230" s="85">
        <v>1</v>
      </c>
      <c r="G230" s="86">
        <v>0</v>
      </c>
      <c r="H230" s="86">
        <f aca="true" t="shared" si="15" ref="H230">F230*G230</f>
        <v>0</v>
      </c>
      <c r="I230" s="24" t="s">
        <v>30</v>
      </c>
    </row>
    <row r="231" spans="1:9" ht="15">
      <c r="A231" s="84"/>
      <c r="B231" s="21"/>
      <c r="C231" s="21"/>
      <c r="D231" s="28" t="s">
        <v>1539</v>
      </c>
      <c r="E231" s="21"/>
      <c r="F231" s="85"/>
      <c r="G231" s="86"/>
      <c r="H231" s="86"/>
      <c r="I231" s="24"/>
    </row>
    <row r="232" spans="1:9" ht="15">
      <c r="A232" s="84">
        <v>92</v>
      </c>
      <c r="B232" s="21">
        <v>751</v>
      </c>
      <c r="C232" s="21" t="s">
        <v>1633</v>
      </c>
      <c r="D232" s="21" t="s">
        <v>1634</v>
      </c>
      <c r="E232" s="21" t="s">
        <v>151</v>
      </c>
      <c r="F232" s="85">
        <v>1</v>
      </c>
      <c r="G232" s="86">
        <v>0</v>
      </c>
      <c r="H232" s="86">
        <f aca="true" t="shared" si="16" ref="H232">F232*G232</f>
        <v>0</v>
      </c>
      <c r="I232" s="24" t="s">
        <v>30</v>
      </c>
    </row>
    <row r="233" spans="1:9" ht="15">
      <c r="A233" s="84"/>
      <c r="B233" s="21"/>
      <c r="C233" s="21"/>
      <c r="D233" s="28" t="s">
        <v>1539</v>
      </c>
      <c r="E233" s="21"/>
      <c r="F233" s="85"/>
      <c r="G233" s="86"/>
      <c r="H233" s="86"/>
      <c r="I233" s="24"/>
    </row>
    <row r="234" spans="1:9" ht="15">
      <c r="A234" s="84">
        <v>93</v>
      </c>
      <c r="B234" s="21">
        <v>751</v>
      </c>
      <c r="C234" s="21" t="s">
        <v>1635</v>
      </c>
      <c r="D234" s="21" t="s">
        <v>1543</v>
      </c>
      <c r="E234" s="21" t="s">
        <v>151</v>
      </c>
      <c r="F234" s="85">
        <v>1</v>
      </c>
      <c r="G234" s="86">
        <v>0</v>
      </c>
      <c r="H234" s="86">
        <f aca="true" t="shared" si="17" ref="H234:H235">F234*G234</f>
        <v>0</v>
      </c>
      <c r="I234" s="24" t="s">
        <v>30</v>
      </c>
    </row>
    <row r="235" spans="1:9" ht="15">
      <c r="A235" s="84">
        <v>94</v>
      </c>
      <c r="B235" s="21">
        <v>751</v>
      </c>
      <c r="C235" s="21" t="s">
        <v>1636</v>
      </c>
      <c r="D235" s="21" t="s">
        <v>1637</v>
      </c>
      <c r="E235" s="21" t="s">
        <v>151</v>
      </c>
      <c r="F235" s="85">
        <v>1</v>
      </c>
      <c r="G235" s="86">
        <v>0</v>
      </c>
      <c r="H235" s="86">
        <f t="shared" si="17"/>
        <v>0</v>
      </c>
      <c r="I235" s="24" t="s">
        <v>30</v>
      </c>
    </row>
    <row r="236" spans="1:9" s="150" customFormat="1" ht="15">
      <c r="A236" s="84">
        <v>95</v>
      </c>
      <c r="B236" s="21">
        <v>751</v>
      </c>
      <c r="C236" s="21" t="s">
        <v>3407</v>
      </c>
      <c r="D236" s="21" t="s">
        <v>3408</v>
      </c>
      <c r="E236" s="21" t="s">
        <v>93</v>
      </c>
      <c r="F236" s="85">
        <v>1</v>
      </c>
      <c r="G236" s="86">
        <v>0</v>
      </c>
      <c r="H236" s="86">
        <f>F236*G236</f>
        <v>0</v>
      </c>
      <c r="I236" s="24" t="s">
        <v>30</v>
      </c>
    </row>
    <row r="237" spans="1:9" ht="15">
      <c r="A237" s="84">
        <v>96</v>
      </c>
      <c r="B237" s="21">
        <v>751</v>
      </c>
      <c r="C237" s="21" t="s">
        <v>1636</v>
      </c>
      <c r="D237" s="21" t="s">
        <v>1547</v>
      </c>
      <c r="E237" s="21" t="s">
        <v>93</v>
      </c>
      <c r="F237" s="85">
        <v>1</v>
      </c>
      <c r="G237" s="86">
        <v>0</v>
      </c>
      <c r="H237" s="86">
        <f>F237*G237</f>
        <v>0</v>
      </c>
      <c r="I237" s="24" t="s">
        <v>30</v>
      </c>
    </row>
    <row r="238" spans="1:9" ht="23.25">
      <c r="A238" s="128"/>
      <c r="B238" s="130"/>
      <c r="C238" s="130"/>
      <c r="D238" s="28" t="s">
        <v>1548</v>
      </c>
      <c r="E238" s="130"/>
      <c r="F238" s="73"/>
      <c r="G238" s="132"/>
      <c r="H238" s="86"/>
      <c r="I238" s="90"/>
    </row>
    <row r="239" spans="1:9" ht="15">
      <c r="A239" s="87"/>
      <c r="B239" s="15"/>
      <c r="C239" s="15">
        <v>751</v>
      </c>
      <c r="D239" s="15" t="s">
        <v>1638</v>
      </c>
      <c r="E239" s="15"/>
      <c r="F239" s="185"/>
      <c r="G239" s="82"/>
      <c r="H239" s="82">
        <f>SUM(H240:H377)</f>
        <v>0</v>
      </c>
      <c r="I239" s="90"/>
    </row>
    <row r="240" spans="1:9" ht="15">
      <c r="A240" s="84">
        <v>97</v>
      </c>
      <c r="B240" s="21">
        <v>751</v>
      </c>
      <c r="C240" s="21" t="s">
        <v>1639</v>
      </c>
      <c r="D240" s="21" t="s">
        <v>1453</v>
      </c>
      <c r="E240" s="21" t="s">
        <v>361</v>
      </c>
      <c r="F240" s="85">
        <f>F244</f>
        <v>1</v>
      </c>
      <c r="G240" s="86">
        <v>0</v>
      </c>
      <c r="H240" s="86">
        <f aca="true" t="shared" si="18" ref="H240">F240*G240</f>
        <v>0</v>
      </c>
      <c r="I240" s="24" t="s">
        <v>30</v>
      </c>
    </row>
    <row r="241" spans="1:9" ht="23.25">
      <c r="A241" s="84"/>
      <c r="B241" s="21"/>
      <c r="C241" s="21"/>
      <c r="D241" s="28" t="s">
        <v>1454</v>
      </c>
      <c r="E241" s="21"/>
      <c r="F241" s="85"/>
      <c r="G241" s="86"/>
      <c r="H241" s="86"/>
      <c r="I241" s="90"/>
    </row>
    <row r="242" spans="1:9" ht="23.25">
      <c r="A242" s="84"/>
      <c r="B242" s="21"/>
      <c r="C242" s="21"/>
      <c r="D242" s="28" t="s">
        <v>1455</v>
      </c>
      <c r="E242" s="21"/>
      <c r="F242" s="85"/>
      <c r="G242" s="86"/>
      <c r="H242" s="86"/>
      <c r="I242" s="90"/>
    </row>
    <row r="243" spans="1:9" ht="15">
      <c r="A243" s="87"/>
      <c r="B243" s="15"/>
      <c r="C243" s="15"/>
      <c r="D243" s="28" t="s">
        <v>1456</v>
      </c>
      <c r="E243" s="15"/>
      <c r="F243" s="73"/>
      <c r="G243" s="82"/>
      <c r="H243" s="82"/>
      <c r="I243" s="90"/>
    </row>
    <row r="244" spans="1:9" ht="15">
      <c r="A244" s="87"/>
      <c r="B244" s="15"/>
      <c r="C244" s="15"/>
      <c r="D244" s="28" t="s">
        <v>1640</v>
      </c>
      <c r="E244" s="15"/>
      <c r="F244" s="73">
        <v>1</v>
      </c>
      <c r="G244" s="82"/>
      <c r="H244" s="82"/>
      <c r="I244" s="90"/>
    </row>
    <row r="245" spans="1:9" ht="23.25">
      <c r="A245" s="84">
        <v>98</v>
      </c>
      <c r="B245" s="21">
        <v>751</v>
      </c>
      <c r="C245" s="21" t="s">
        <v>1641</v>
      </c>
      <c r="D245" s="21" t="s">
        <v>1642</v>
      </c>
      <c r="E245" s="21" t="s">
        <v>151</v>
      </c>
      <c r="F245" s="85">
        <f>F246</f>
        <v>66</v>
      </c>
      <c r="G245" s="86">
        <v>0</v>
      </c>
      <c r="H245" s="86">
        <f>F245*G245</f>
        <v>0</v>
      </c>
      <c r="I245" s="24" t="s">
        <v>30</v>
      </c>
    </row>
    <row r="246" spans="1:9" ht="15">
      <c r="A246" s="128"/>
      <c r="B246" s="130"/>
      <c r="C246" s="130"/>
      <c r="D246" s="28" t="s">
        <v>1554</v>
      </c>
      <c r="E246" s="130"/>
      <c r="F246" s="73">
        <v>66</v>
      </c>
      <c r="G246" s="132"/>
      <c r="H246" s="86"/>
      <c r="I246" s="90"/>
    </row>
    <row r="247" spans="1:9" ht="15">
      <c r="A247" s="84">
        <v>99</v>
      </c>
      <c r="B247" s="21">
        <v>751</v>
      </c>
      <c r="C247" s="21" t="s">
        <v>1643</v>
      </c>
      <c r="D247" s="21" t="s">
        <v>1465</v>
      </c>
      <c r="E247" s="21" t="s">
        <v>151</v>
      </c>
      <c r="F247" s="85">
        <v>66</v>
      </c>
      <c r="G247" s="86">
        <v>0</v>
      </c>
      <c r="H247" s="86">
        <f>F247*G247</f>
        <v>0</v>
      </c>
      <c r="I247" s="24" t="s">
        <v>30</v>
      </c>
    </row>
    <row r="248" spans="1:9" ht="23.25">
      <c r="A248" s="84">
        <v>100</v>
      </c>
      <c r="B248" s="21">
        <v>751</v>
      </c>
      <c r="C248" s="21" t="s">
        <v>1644</v>
      </c>
      <c r="D248" s="21" t="s">
        <v>1645</v>
      </c>
      <c r="E248" s="21" t="s">
        <v>151</v>
      </c>
      <c r="F248" s="85">
        <f>F250</f>
        <v>7</v>
      </c>
      <c r="G248" s="86">
        <v>0</v>
      </c>
      <c r="H248" s="86">
        <f>F248*G248</f>
        <v>0</v>
      </c>
      <c r="I248" s="24" t="s">
        <v>30</v>
      </c>
    </row>
    <row r="249" spans="1:9" ht="23.25">
      <c r="A249" s="84">
        <v>101</v>
      </c>
      <c r="B249" s="21"/>
      <c r="C249" s="21"/>
      <c r="D249" s="28" t="s">
        <v>1526</v>
      </c>
      <c r="E249" s="21"/>
      <c r="F249" s="85"/>
      <c r="G249" s="86"/>
      <c r="H249" s="86"/>
      <c r="I249" s="24"/>
    </row>
    <row r="250" spans="1:9" ht="15">
      <c r="A250" s="128"/>
      <c r="B250" s="130"/>
      <c r="C250" s="130"/>
      <c r="D250" s="28" t="s">
        <v>1575</v>
      </c>
      <c r="E250" s="21"/>
      <c r="F250" s="73">
        <v>7</v>
      </c>
      <c r="G250" s="86"/>
      <c r="H250" s="86"/>
      <c r="I250" s="90"/>
    </row>
    <row r="251" spans="1:9" ht="23.25">
      <c r="A251" s="84">
        <v>102</v>
      </c>
      <c r="B251" s="21">
        <v>751</v>
      </c>
      <c r="C251" s="21" t="s">
        <v>1646</v>
      </c>
      <c r="D251" s="21" t="s">
        <v>1647</v>
      </c>
      <c r="E251" s="21" t="s">
        <v>151</v>
      </c>
      <c r="F251" s="85">
        <f>F253</f>
        <v>6</v>
      </c>
      <c r="G251" s="86">
        <v>0</v>
      </c>
      <c r="H251" s="86">
        <f>F251*G251</f>
        <v>0</v>
      </c>
      <c r="I251" s="24" t="s">
        <v>30</v>
      </c>
    </row>
    <row r="252" spans="1:9" ht="23.25">
      <c r="A252" s="84"/>
      <c r="B252" s="21"/>
      <c r="C252" s="21"/>
      <c r="D252" s="28" t="s">
        <v>1526</v>
      </c>
      <c r="E252" s="21"/>
      <c r="F252" s="85"/>
      <c r="G252" s="86"/>
      <c r="H252" s="86"/>
      <c r="I252" s="24"/>
    </row>
    <row r="253" spans="1:9" ht="15">
      <c r="A253" s="128"/>
      <c r="B253" s="130"/>
      <c r="C253" s="130"/>
      <c r="D253" s="28" t="s">
        <v>1575</v>
      </c>
      <c r="E253" s="21"/>
      <c r="F253" s="73">
        <v>6</v>
      </c>
      <c r="G253" s="86"/>
      <c r="H253" s="86"/>
      <c r="I253" s="90"/>
    </row>
    <row r="254" spans="1:9" ht="23.25">
      <c r="A254" s="84">
        <v>103</v>
      </c>
      <c r="B254" s="21">
        <v>751</v>
      </c>
      <c r="C254" s="21" t="s">
        <v>1648</v>
      </c>
      <c r="D254" s="21" t="s">
        <v>1649</v>
      </c>
      <c r="E254" s="21" t="s">
        <v>151</v>
      </c>
      <c r="F254" s="85">
        <f>F256</f>
        <v>2</v>
      </c>
      <c r="G254" s="86">
        <v>0</v>
      </c>
      <c r="H254" s="86">
        <f>F254*G254</f>
        <v>0</v>
      </c>
      <c r="I254" s="24" t="s">
        <v>30</v>
      </c>
    </row>
    <row r="255" spans="1:9" ht="23.25">
      <c r="A255" s="84"/>
      <c r="B255" s="21"/>
      <c r="C255" s="21"/>
      <c r="D255" s="28" t="s">
        <v>1526</v>
      </c>
      <c r="E255" s="21"/>
      <c r="F255" s="85"/>
      <c r="G255" s="86"/>
      <c r="H255" s="86"/>
      <c r="I255" s="24"/>
    </row>
    <row r="256" spans="1:9" ht="15">
      <c r="A256" s="128"/>
      <c r="B256" s="130"/>
      <c r="C256" s="130"/>
      <c r="D256" s="28" t="s">
        <v>1575</v>
      </c>
      <c r="E256" s="21"/>
      <c r="F256" s="73">
        <v>2</v>
      </c>
      <c r="G256" s="86"/>
      <c r="H256" s="86"/>
      <c r="I256" s="90"/>
    </row>
    <row r="257" spans="1:9" ht="23.25">
      <c r="A257" s="84">
        <v>104</v>
      </c>
      <c r="B257" s="21">
        <v>751</v>
      </c>
      <c r="C257" s="21" t="s">
        <v>1650</v>
      </c>
      <c r="D257" s="21" t="s">
        <v>1651</v>
      </c>
      <c r="E257" s="21" t="s">
        <v>151</v>
      </c>
      <c r="F257" s="85">
        <f>F259</f>
        <v>6</v>
      </c>
      <c r="G257" s="86">
        <v>0</v>
      </c>
      <c r="H257" s="86">
        <f>F257*G257</f>
        <v>0</v>
      </c>
      <c r="I257" s="24" t="s">
        <v>30</v>
      </c>
    </row>
    <row r="258" spans="1:9" ht="23.25">
      <c r="A258" s="84"/>
      <c r="B258" s="21"/>
      <c r="C258" s="21"/>
      <c r="D258" s="28" t="s">
        <v>1526</v>
      </c>
      <c r="E258" s="21"/>
      <c r="F258" s="85"/>
      <c r="G258" s="86"/>
      <c r="H258" s="86"/>
      <c r="I258" s="24"/>
    </row>
    <row r="259" spans="1:9" ht="15">
      <c r="A259" s="128"/>
      <c r="B259" s="130"/>
      <c r="C259" s="130"/>
      <c r="D259" s="28" t="s">
        <v>1575</v>
      </c>
      <c r="E259" s="21"/>
      <c r="F259" s="73">
        <v>6</v>
      </c>
      <c r="G259" s="86"/>
      <c r="H259" s="86"/>
      <c r="I259" s="90"/>
    </row>
    <row r="260" spans="1:9" ht="23.25">
      <c r="A260" s="84">
        <v>105</v>
      </c>
      <c r="B260" s="21">
        <v>751</v>
      </c>
      <c r="C260" s="21" t="s">
        <v>1652</v>
      </c>
      <c r="D260" s="21" t="s">
        <v>1653</v>
      </c>
      <c r="E260" s="21" t="s">
        <v>151</v>
      </c>
      <c r="F260" s="85">
        <f>F262</f>
        <v>10</v>
      </c>
      <c r="G260" s="86">
        <v>0</v>
      </c>
      <c r="H260" s="86">
        <f>F260*G260</f>
        <v>0</v>
      </c>
      <c r="I260" s="24" t="s">
        <v>30</v>
      </c>
    </row>
    <row r="261" spans="1:9" ht="23.25">
      <c r="A261" s="84"/>
      <c r="B261" s="21"/>
      <c r="C261" s="21"/>
      <c r="D261" s="28" t="s">
        <v>1526</v>
      </c>
      <c r="E261" s="21"/>
      <c r="F261" s="85"/>
      <c r="G261" s="86"/>
      <c r="H261" s="86"/>
      <c r="I261" s="24"/>
    </row>
    <row r="262" spans="1:9" ht="15">
      <c r="A262" s="128"/>
      <c r="B262" s="130"/>
      <c r="C262" s="130"/>
      <c r="D262" s="28" t="s">
        <v>1575</v>
      </c>
      <c r="E262" s="21"/>
      <c r="F262" s="73">
        <v>10</v>
      </c>
      <c r="G262" s="86"/>
      <c r="H262" s="86"/>
      <c r="I262" s="90"/>
    </row>
    <row r="263" spans="1:9" ht="23.25">
      <c r="A263" s="84">
        <v>106</v>
      </c>
      <c r="B263" s="21">
        <v>751</v>
      </c>
      <c r="C263" s="21" t="s">
        <v>1654</v>
      </c>
      <c r="D263" s="21" t="s">
        <v>1655</v>
      </c>
      <c r="E263" s="21" t="s">
        <v>151</v>
      </c>
      <c r="F263" s="85">
        <f>F265</f>
        <v>2</v>
      </c>
      <c r="G263" s="86">
        <v>0</v>
      </c>
      <c r="H263" s="86">
        <f>F263*G263</f>
        <v>0</v>
      </c>
      <c r="I263" s="24" t="s">
        <v>30</v>
      </c>
    </row>
    <row r="264" spans="1:9" ht="23.25">
      <c r="A264" s="84"/>
      <c r="B264" s="21"/>
      <c r="C264" s="21"/>
      <c r="D264" s="28" t="s">
        <v>1526</v>
      </c>
      <c r="E264" s="21"/>
      <c r="F264" s="85"/>
      <c r="G264" s="86"/>
      <c r="H264" s="86"/>
      <c r="I264" s="24"/>
    </row>
    <row r="265" spans="1:9" ht="15">
      <c r="A265" s="128"/>
      <c r="B265" s="130"/>
      <c r="C265" s="130"/>
      <c r="D265" s="28" t="s">
        <v>1575</v>
      </c>
      <c r="E265" s="21"/>
      <c r="F265" s="73">
        <v>2</v>
      </c>
      <c r="G265" s="86"/>
      <c r="H265" s="86"/>
      <c r="I265" s="90"/>
    </row>
    <row r="266" spans="1:9" ht="23.25">
      <c r="A266" s="84">
        <v>107</v>
      </c>
      <c r="B266" s="21">
        <v>751</v>
      </c>
      <c r="C266" s="21" t="s">
        <v>1656</v>
      </c>
      <c r="D266" s="21" t="s">
        <v>1657</v>
      </c>
      <c r="E266" s="21" t="s">
        <v>151</v>
      </c>
      <c r="F266" s="85">
        <f>F268</f>
        <v>4</v>
      </c>
      <c r="G266" s="86">
        <v>0</v>
      </c>
      <c r="H266" s="86">
        <f>F266*G266</f>
        <v>0</v>
      </c>
      <c r="I266" s="24" t="s">
        <v>30</v>
      </c>
    </row>
    <row r="267" spans="1:9" ht="23.25">
      <c r="A267" s="84"/>
      <c r="B267" s="21"/>
      <c r="C267" s="21"/>
      <c r="D267" s="28" t="s">
        <v>1526</v>
      </c>
      <c r="E267" s="21"/>
      <c r="F267" s="85"/>
      <c r="G267" s="86"/>
      <c r="H267" s="86"/>
      <c r="I267" s="24"/>
    </row>
    <row r="268" spans="1:9" ht="15">
      <c r="A268" s="128"/>
      <c r="B268" s="130"/>
      <c r="C268" s="130"/>
      <c r="D268" s="28" t="s">
        <v>1575</v>
      </c>
      <c r="E268" s="21"/>
      <c r="F268" s="73">
        <v>4</v>
      </c>
      <c r="G268" s="86"/>
      <c r="H268" s="86"/>
      <c r="I268" s="90"/>
    </row>
    <row r="269" spans="1:9" ht="23.25">
      <c r="A269" s="84">
        <v>108</v>
      </c>
      <c r="B269" s="21">
        <v>751</v>
      </c>
      <c r="C269" s="21" t="s">
        <v>1658</v>
      </c>
      <c r="D269" s="21" t="s">
        <v>1659</v>
      </c>
      <c r="E269" s="21" t="s">
        <v>151</v>
      </c>
      <c r="F269" s="85">
        <f>F271</f>
        <v>2</v>
      </c>
      <c r="G269" s="86">
        <v>0</v>
      </c>
      <c r="H269" s="86">
        <f>F269*G269</f>
        <v>0</v>
      </c>
      <c r="I269" s="24" t="s">
        <v>30</v>
      </c>
    </row>
    <row r="270" spans="1:9" ht="23.25">
      <c r="A270" s="84"/>
      <c r="B270" s="21"/>
      <c r="C270" s="21"/>
      <c r="D270" s="28" t="s">
        <v>1526</v>
      </c>
      <c r="E270" s="21"/>
      <c r="F270" s="85"/>
      <c r="G270" s="86"/>
      <c r="H270" s="86"/>
      <c r="I270" s="24"/>
    </row>
    <row r="271" spans="1:9" ht="15">
      <c r="A271" s="128"/>
      <c r="B271" s="130"/>
      <c r="C271" s="130"/>
      <c r="D271" s="28" t="s">
        <v>1575</v>
      </c>
      <c r="E271" s="21"/>
      <c r="F271" s="73">
        <v>2</v>
      </c>
      <c r="G271" s="86"/>
      <c r="H271" s="86"/>
      <c r="I271" s="90"/>
    </row>
    <row r="272" spans="1:9" ht="23.25">
      <c r="A272" s="84">
        <v>109</v>
      </c>
      <c r="B272" s="21">
        <v>751</v>
      </c>
      <c r="C272" s="21" t="s">
        <v>1660</v>
      </c>
      <c r="D272" s="21" t="s">
        <v>1661</v>
      </c>
      <c r="E272" s="21" t="s">
        <v>151</v>
      </c>
      <c r="F272" s="85">
        <f>F274</f>
        <v>7</v>
      </c>
      <c r="G272" s="86">
        <v>0</v>
      </c>
      <c r="H272" s="86">
        <f>F272*G272</f>
        <v>0</v>
      </c>
      <c r="I272" s="24" t="s">
        <v>30</v>
      </c>
    </row>
    <row r="273" spans="1:9" ht="23.25">
      <c r="A273" s="84"/>
      <c r="B273" s="21"/>
      <c r="C273" s="21"/>
      <c r="D273" s="28" t="s">
        <v>1526</v>
      </c>
      <c r="E273" s="21"/>
      <c r="F273" s="85"/>
      <c r="G273" s="86"/>
      <c r="H273" s="86"/>
      <c r="I273" s="24"/>
    </row>
    <row r="274" spans="1:9" ht="15">
      <c r="A274" s="128"/>
      <c r="B274" s="130"/>
      <c r="C274" s="130"/>
      <c r="D274" s="28" t="s">
        <v>1575</v>
      </c>
      <c r="E274" s="21"/>
      <c r="F274" s="73">
        <v>7</v>
      </c>
      <c r="G274" s="86"/>
      <c r="H274" s="86"/>
      <c r="I274" s="90"/>
    </row>
    <row r="275" spans="1:9" ht="15">
      <c r="A275" s="84">
        <v>110</v>
      </c>
      <c r="B275" s="21">
        <v>751</v>
      </c>
      <c r="C275" s="21" t="s">
        <v>1662</v>
      </c>
      <c r="D275" s="21" t="s">
        <v>1663</v>
      </c>
      <c r="E275" s="21" t="s">
        <v>151</v>
      </c>
      <c r="F275" s="85">
        <f>F277</f>
        <v>66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/>
      <c r="B276" s="21"/>
      <c r="C276" s="21"/>
      <c r="D276" s="28" t="s">
        <v>1664</v>
      </c>
      <c r="E276" s="21"/>
      <c r="F276" s="85"/>
      <c r="G276" s="86"/>
      <c r="H276" s="86"/>
      <c r="I276" s="24"/>
    </row>
    <row r="277" spans="1:9" ht="15">
      <c r="A277" s="90"/>
      <c r="B277" s="90"/>
      <c r="C277" s="90"/>
      <c r="D277" s="28" t="s">
        <v>1665</v>
      </c>
      <c r="E277" s="90"/>
      <c r="F277" s="73">
        <v>66</v>
      </c>
      <c r="G277" s="90"/>
      <c r="H277" s="90"/>
      <c r="I277" s="90"/>
    </row>
    <row r="278" spans="1:9" ht="15">
      <c r="A278" s="84">
        <v>111</v>
      </c>
      <c r="B278" s="21">
        <v>751</v>
      </c>
      <c r="C278" s="21" t="s">
        <v>1666</v>
      </c>
      <c r="D278" s="21" t="s">
        <v>1663</v>
      </c>
      <c r="E278" s="21" t="s">
        <v>151</v>
      </c>
      <c r="F278" s="85">
        <f>F280</f>
        <v>66</v>
      </c>
      <c r="G278" s="86">
        <v>0</v>
      </c>
      <c r="H278" s="86">
        <f>F278*G278</f>
        <v>0</v>
      </c>
      <c r="I278" s="24" t="s">
        <v>30</v>
      </c>
    </row>
    <row r="279" spans="1:9" ht="15">
      <c r="A279" s="84"/>
      <c r="B279" s="21"/>
      <c r="C279" s="21"/>
      <c r="D279" s="28" t="s">
        <v>1664</v>
      </c>
      <c r="E279" s="21"/>
      <c r="F279" s="85"/>
      <c r="G279" s="86"/>
      <c r="H279" s="86"/>
      <c r="I279" s="24"/>
    </row>
    <row r="280" spans="1:9" ht="15">
      <c r="A280" s="90"/>
      <c r="B280" s="90"/>
      <c r="C280" s="90"/>
      <c r="D280" s="28" t="s">
        <v>1667</v>
      </c>
      <c r="E280" s="90"/>
      <c r="F280" s="73">
        <v>66</v>
      </c>
      <c r="G280" s="90"/>
      <c r="H280" s="90"/>
      <c r="I280" s="90"/>
    </row>
    <row r="281" spans="1:9" ht="15">
      <c r="A281" s="84">
        <v>112</v>
      </c>
      <c r="B281" s="21">
        <v>751</v>
      </c>
      <c r="C281" s="21" t="s">
        <v>1668</v>
      </c>
      <c r="D281" s="21" t="s">
        <v>1669</v>
      </c>
      <c r="E281" s="21" t="s">
        <v>151</v>
      </c>
      <c r="F281" s="85">
        <v>66</v>
      </c>
      <c r="G281" s="86">
        <v>0</v>
      </c>
      <c r="H281" s="86">
        <f aca="true" t="shared" si="19" ref="H281">F281*G281</f>
        <v>0</v>
      </c>
      <c r="I281" s="24" t="s">
        <v>30</v>
      </c>
    </row>
    <row r="282" spans="1:9" ht="15">
      <c r="A282" s="84">
        <v>113</v>
      </c>
      <c r="B282" s="21">
        <v>751</v>
      </c>
      <c r="C282" s="21" t="s">
        <v>1670</v>
      </c>
      <c r="D282" s="21" t="s">
        <v>1671</v>
      </c>
      <c r="E282" s="21" t="s">
        <v>29</v>
      </c>
      <c r="F282" s="85">
        <f>F284</f>
        <v>52.8</v>
      </c>
      <c r="G282" s="86">
        <v>0</v>
      </c>
      <c r="H282" s="86">
        <f>F282*G282</f>
        <v>0</v>
      </c>
      <c r="I282" s="24" t="s">
        <v>30</v>
      </c>
    </row>
    <row r="283" spans="1:9" ht="23.25">
      <c r="A283" s="84"/>
      <c r="B283" s="21"/>
      <c r="C283" s="21"/>
      <c r="D283" s="28" t="s">
        <v>1484</v>
      </c>
      <c r="E283" s="21"/>
      <c r="F283" s="85"/>
      <c r="G283" s="86"/>
      <c r="H283" s="86"/>
      <c r="I283" s="90"/>
    </row>
    <row r="284" spans="1:9" ht="23.25">
      <c r="A284" s="90"/>
      <c r="B284" s="90"/>
      <c r="C284" s="90"/>
      <c r="D284" s="28" t="s">
        <v>1286</v>
      </c>
      <c r="E284" s="199"/>
      <c r="F284" s="73">
        <v>52.8</v>
      </c>
      <c r="G284" s="200"/>
      <c r="H284" s="200"/>
      <c r="I284" s="90"/>
    </row>
    <row r="285" spans="1:9" ht="15">
      <c r="A285" s="84">
        <v>114</v>
      </c>
      <c r="B285" s="21">
        <v>751</v>
      </c>
      <c r="C285" s="21" t="s">
        <v>1672</v>
      </c>
      <c r="D285" s="21" t="s">
        <v>1673</v>
      </c>
      <c r="E285" s="21" t="s">
        <v>29</v>
      </c>
      <c r="F285" s="85">
        <f>F287</f>
        <v>51.7</v>
      </c>
      <c r="G285" s="86">
        <v>0</v>
      </c>
      <c r="H285" s="86">
        <f>F285*G285</f>
        <v>0</v>
      </c>
      <c r="I285" s="24" t="s">
        <v>30</v>
      </c>
    </row>
    <row r="286" spans="1:9" ht="23.25">
      <c r="A286" s="84"/>
      <c r="B286" s="21"/>
      <c r="C286" s="21"/>
      <c r="D286" s="28" t="s">
        <v>1484</v>
      </c>
      <c r="E286" s="21"/>
      <c r="F286" s="85"/>
      <c r="G286" s="86"/>
      <c r="H286" s="86"/>
      <c r="I286" s="90"/>
    </row>
    <row r="287" spans="1:9" ht="23.25">
      <c r="A287" s="90"/>
      <c r="B287" s="90"/>
      <c r="C287" s="90"/>
      <c r="D287" s="28" t="s">
        <v>1286</v>
      </c>
      <c r="E287" s="199"/>
      <c r="F287" s="73">
        <v>51.7</v>
      </c>
      <c r="G287" s="200"/>
      <c r="H287" s="200"/>
      <c r="I287" s="90"/>
    </row>
    <row r="288" spans="1:9" ht="15">
      <c r="A288" s="84">
        <v>115</v>
      </c>
      <c r="B288" s="21">
        <v>751</v>
      </c>
      <c r="C288" s="21" t="s">
        <v>1674</v>
      </c>
      <c r="D288" s="21" t="s">
        <v>1675</v>
      </c>
      <c r="E288" s="21" t="s">
        <v>29</v>
      </c>
      <c r="F288" s="85">
        <f>F290</f>
        <v>77</v>
      </c>
      <c r="G288" s="86">
        <v>0</v>
      </c>
      <c r="H288" s="86">
        <f>F288*G288</f>
        <v>0</v>
      </c>
      <c r="I288" s="24" t="s">
        <v>30</v>
      </c>
    </row>
    <row r="289" spans="1:9" ht="23.25">
      <c r="A289" s="84"/>
      <c r="B289" s="21"/>
      <c r="C289" s="21"/>
      <c r="D289" s="28" t="s">
        <v>1484</v>
      </c>
      <c r="E289" s="21"/>
      <c r="F289" s="85"/>
      <c r="G289" s="86"/>
      <c r="H289" s="86"/>
      <c r="I289" s="90"/>
    </row>
    <row r="290" spans="1:9" ht="23.25">
      <c r="A290" s="90"/>
      <c r="B290" s="90"/>
      <c r="C290" s="90"/>
      <c r="D290" s="28" t="s">
        <v>1286</v>
      </c>
      <c r="E290" s="199"/>
      <c r="F290" s="73">
        <v>77</v>
      </c>
      <c r="G290" s="200"/>
      <c r="H290" s="200"/>
      <c r="I290" s="90"/>
    </row>
    <row r="291" spans="1:9" ht="15">
      <c r="A291" s="84">
        <v>116</v>
      </c>
      <c r="B291" s="21">
        <v>751</v>
      </c>
      <c r="C291" s="21" t="s">
        <v>1676</v>
      </c>
      <c r="D291" s="21" t="s">
        <v>1677</v>
      </c>
      <c r="E291" s="21" t="s">
        <v>29</v>
      </c>
      <c r="F291" s="85">
        <f>F293</f>
        <v>151.8</v>
      </c>
      <c r="G291" s="86">
        <v>0</v>
      </c>
      <c r="H291" s="86">
        <f>F291*G291</f>
        <v>0</v>
      </c>
      <c r="I291" s="24" t="s">
        <v>30</v>
      </c>
    </row>
    <row r="292" spans="1:9" ht="23.25">
      <c r="A292" s="84"/>
      <c r="B292" s="21"/>
      <c r="C292" s="21"/>
      <c r="D292" s="28" t="s">
        <v>1484</v>
      </c>
      <c r="E292" s="21"/>
      <c r="F292" s="85"/>
      <c r="G292" s="86"/>
      <c r="H292" s="86"/>
      <c r="I292" s="90"/>
    </row>
    <row r="293" spans="1:9" ht="23.25">
      <c r="A293" s="90"/>
      <c r="B293" s="90"/>
      <c r="C293" s="90"/>
      <c r="D293" s="28" t="s">
        <v>1286</v>
      </c>
      <c r="E293" s="199"/>
      <c r="F293" s="73">
        <v>151.8</v>
      </c>
      <c r="G293" s="200"/>
      <c r="H293" s="200"/>
      <c r="I293" s="90"/>
    </row>
    <row r="294" spans="1:9" ht="15">
      <c r="A294" s="84">
        <v>117</v>
      </c>
      <c r="B294" s="21">
        <v>751</v>
      </c>
      <c r="C294" s="21" t="s">
        <v>1678</v>
      </c>
      <c r="D294" s="21" t="s">
        <v>1679</v>
      </c>
      <c r="E294" s="21" t="s">
        <v>29</v>
      </c>
      <c r="F294" s="85">
        <f>F296</f>
        <v>358.2</v>
      </c>
      <c r="G294" s="86">
        <v>0</v>
      </c>
      <c r="H294" s="86">
        <f>F294*G294</f>
        <v>0</v>
      </c>
      <c r="I294" s="24" t="s">
        <v>30</v>
      </c>
    </row>
    <row r="295" spans="1:9" ht="23.25">
      <c r="A295" s="84"/>
      <c r="B295" s="21"/>
      <c r="C295" s="21"/>
      <c r="D295" s="28" t="s">
        <v>1484</v>
      </c>
      <c r="E295" s="21"/>
      <c r="F295" s="85"/>
      <c r="G295" s="86"/>
      <c r="H295" s="86"/>
      <c r="I295" s="90"/>
    </row>
    <row r="296" spans="1:9" ht="23.25">
      <c r="A296" s="90"/>
      <c r="B296" s="90"/>
      <c r="C296" s="90"/>
      <c r="D296" s="28" t="s">
        <v>1286</v>
      </c>
      <c r="E296" s="199"/>
      <c r="F296" s="73">
        <v>358.2</v>
      </c>
      <c r="G296" s="200"/>
      <c r="H296" s="200"/>
      <c r="I296" s="90"/>
    </row>
    <row r="297" spans="1:9" ht="15">
      <c r="A297" s="84">
        <v>118</v>
      </c>
      <c r="B297" s="21">
        <v>751</v>
      </c>
      <c r="C297" s="21" t="s">
        <v>1680</v>
      </c>
      <c r="D297" s="21" t="s">
        <v>1597</v>
      </c>
      <c r="E297" s="21" t="s">
        <v>29</v>
      </c>
      <c r="F297" s="85">
        <f>F299</f>
        <v>74.8</v>
      </c>
      <c r="G297" s="86">
        <v>0</v>
      </c>
      <c r="H297" s="86">
        <f>F297*G297</f>
        <v>0</v>
      </c>
      <c r="I297" s="24" t="s">
        <v>30</v>
      </c>
    </row>
    <row r="298" spans="1:9" ht="23.25">
      <c r="A298" s="84"/>
      <c r="B298" s="21"/>
      <c r="C298" s="21"/>
      <c r="D298" s="28" t="s">
        <v>1484</v>
      </c>
      <c r="E298" s="21"/>
      <c r="F298" s="85"/>
      <c r="G298" s="86"/>
      <c r="H298" s="86"/>
      <c r="I298" s="90"/>
    </row>
    <row r="299" spans="1:9" ht="23.25">
      <c r="A299" s="90"/>
      <c r="B299" s="90"/>
      <c r="C299" s="90"/>
      <c r="D299" s="28" t="s">
        <v>1286</v>
      </c>
      <c r="E299" s="199"/>
      <c r="F299" s="73">
        <v>74.8</v>
      </c>
      <c r="G299" s="200"/>
      <c r="H299" s="200"/>
      <c r="I299" s="90"/>
    </row>
    <row r="300" spans="1:9" ht="15">
      <c r="A300" s="84">
        <v>119</v>
      </c>
      <c r="B300" s="21">
        <v>751</v>
      </c>
      <c r="C300" s="21" t="s">
        <v>1681</v>
      </c>
      <c r="D300" s="21" t="s">
        <v>1612</v>
      </c>
      <c r="E300" s="21" t="s">
        <v>29</v>
      </c>
      <c r="F300" s="85">
        <f>F302</f>
        <v>8.8</v>
      </c>
      <c r="G300" s="86">
        <v>0</v>
      </c>
      <c r="H300" s="86">
        <f>F300*G300</f>
        <v>0</v>
      </c>
      <c r="I300" s="24" t="s">
        <v>30</v>
      </c>
    </row>
    <row r="301" spans="1:9" ht="23.25">
      <c r="A301" s="84"/>
      <c r="B301" s="21"/>
      <c r="C301" s="21"/>
      <c r="D301" s="28" t="s">
        <v>1484</v>
      </c>
      <c r="E301" s="21"/>
      <c r="F301" s="85"/>
      <c r="G301" s="86"/>
      <c r="H301" s="86"/>
      <c r="I301" s="90"/>
    </row>
    <row r="302" spans="1:9" ht="23.25">
      <c r="A302" s="90"/>
      <c r="B302" s="90"/>
      <c r="C302" s="90"/>
      <c r="D302" s="28" t="s">
        <v>1286</v>
      </c>
      <c r="E302" s="199"/>
      <c r="F302" s="73">
        <v>8.8</v>
      </c>
      <c r="G302" s="200"/>
      <c r="H302" s="200"/>
      <c r="I302" s="90"/>
    </row>
    <row r="303" spans="1:9" ht="15">
      <c r="A303" s="84">
        <v>120</v>
      </c>
      <c r="B303" s="21">
        <v>751</v>
      </c>
      <c r="C303" s="21" t="s">
        <v>1682</v>
      </c>
      <c r="D303" s="21" t="s">
        <v>1486</v>
      </c>
      <c r="E303" s="21" t="s">
        <v>29</v>
      </c>
      <c r="F303" s="85">
        <f>F305</f>
        <v>24.2</v>
      </c>
      <c r="G303" s="86">
        <v>0</v>
      </c>
      <c r="H303" s="86">
        <f>F303*G303</f>
        <v>0</v>
      </c>
      <c r="I303" s="24" t="s">
        <v>30</v>
      </c>
    </row>
    <row r="304" spans="1:9" ht="23.25">
      <c r="A304" s="84"/>
      <c r="B304" s="21"/>
      <c r="C304" s="21"/>
      <c r="D304" s="28" t="s">
        <v>1484</v>
      </c>
      <c r="E304" s="21"/>
      <c r="F304" s="85"/>
      <c r="G304" s="86"/>
      <c r="H304" s="86"/>
      <c r="I304" s="90"/>
    </row>
    <row r="305" spans="1:9" ht="23.25">
      <c r="A305" s="90"/>
      <c r="B305" s="90"/>
      <c r="C305" s="90"/>
      <c r="D305" s="28" t="s">
        <v>1286</v>
      </c>
      <c r="E305" s="199"/>
      <c r="F305" s="73">
        <v>24.2</v>
      </c>
      <c r="G305" s="200"/>
      <c r="H305" s="200"/>
      <c r="I305" s="90"/>
    </row>
    <row r="306" spans="1:9" ht="15">
      <c r="A306" s="84">
        <v>121</v>
      </c>
      <c r="B306" s="21">
        <v>751</v>
      </c>
      <c r="C306" s="21" t="s">
        <v>1683</v>
      </c>
      <c r="D306" s="21" t="s">
        <v>1684</v>
      </c>
      <c r="E306" s="21" t="s">
        <v>29</v>
      </c>
      <c r="F306" s="85">
        <f>F308</f>
        <v>8.8</v>
      </c>
      <c r="G306" s="86">
        <v>0</v>
      </c>
      <c r="H306" s="86">
        <f>F306*G306</f>
        <v>0</v>
      </c>
      <c r="I306" s="24" t="s">
        <v>30</v>
      </c>
    </row>
    <row r="307" spans="1:9" ht="23.25">
      <c r="A307" s="84"/>
      <c r="B307" s="21"/>
      <c r="C307" s="21"/>
      <c r="D307" s="28" t="s">
        <v>1484</v>
      </c>
      <c r="E307" s="21"/>
      <c r="F307" s="85"/>
      <c r="G307" s="86"/>
      <c r="H307" s="86"/>
      <c r="I307" s="90"/>
    </row>
    <row r="308" spans="1:9" ht="23.25">
      <c r="A308" s="90"/>
      <c r="B308" s="90"/>
      <c r="C308" s="90"/>
      <c r="D308" s="28" t="s">
        <v>1286</v>
      </c>
      <c r="E308" s="199"/>
      <c r="F308" s="73">
        <v>8.8</v>
      </c>
      <c r="G308" s="200"/>
      <c r="H308" s="200"/>
      <c r="I308" s="90"/>
    </row>
    <row r="309" spans="1:9" ht="15">
      <c r="A309" s="84">
        <v>122</v>
      </c>
      <c r="B309" s="21">
        <v>751</v>
      </c>
      <c r="C309" s="21" t="s">
        <v>1685</v>
      </c>
      <c r="D309" s="21" t="s">
        <v>1686</v>
      </c>
      <c r="E309" s="21" t="s">
        <v>29</v>
      </c>
      <c r="F309" s="85">
        <f>F311</f>
        <v>22</v>
      </c>
      <c r="G309" s="86">
        <v>0</v>
      </c>
      <c r="H309" s="86">
        <f>F309*G309</f>
        <v>0</v>
      </c>
      <c r="I309" s="24" t="s">
        <v>30</v>
      </c>
    </row>
    <row r="310" spans="1:9" ht="23.25">
      <c r="A310" s="84"/>
      <c r="B310" s="21"/>
      <c r="C310" s="21"/>
      <c r="D310" s="28" t="s">
        <v>1484</v>
      </c>
      <c r="E310" s="21"/>
      <c r="F310" s="85"/>
      <c r="G310" s="86"/>
      <c r="H310" s="86"/>
      <c r="I310" s="90"/>
    </row>
    <row r="311" spans="1:9" ht="23.25">
      <c r="A311" s="90"/>
      <c r="B311" s="90"/>
      <c r="C311" s="90"/>
      <c r="D311" s="28" t="s">
        <v>1286</v>
      </c>
      <c r="E311" s="199"/>
      <c r="F311" s="73">
        <v>22</v>
      </c>
      <c r="G311" s="200"/>
      <c r="H311" s="200"/>
      <c r="I311" s="90"/>
    </row>
    <row r="312" spans="1:9" ht="15">
      <c r="A312" s="84">
        <v>123</v>
      </c>
      <c r="B312" s="21">
        <v>751</v>
      </c>
      <c r="C312" s="21" t="s">
        <v>1687</v>
      </c>
      <c r="D312" s="21" t="s">
        <v>1688</v>
      </c>
      <c r="E312" s="21" t="s">
        <v>29</v>
      </c>
      <c r="F312" s="85">
        <f>F314</f>
        <v>14.3</v>
      </c>
      <c r="G312" s="86">
        <v>0</v>
      </c>
      <c r="H312" s="86">
        <f>F312*G312</f>
        <v>0</v>
      </c>
      <c r="I312" s="24" t="s">
        <v>30</v>
      </c>
    </row>
    <row r="313" spans="1:9" ht="23.25">
      <c r="A313" s="84"/>
      <c r="B313" s="21"/>
      <c r="C313" s="21"/>
      <c r="D313" s="28" t="s">
        <v>1484</v>
      </c>
      <c r="E313" s="21"/>
      <c r="F313" s="85"/>
      <c r="G313" s="86"/>
      <c r="H313" s="86"/>
      <c r="I313" s="90"/>
    </row>
    <row r="314" spans="1:9" ht="23.25">
      <c r="A314" s="90"/>
      <c r="B314" s="90"/>
      <c r="C314" s="90"/>
      <c r="D314" s="28" t="s">
        <v>1286</v>
      </c>
      <c r="E314" s="199"/>
      <c r="F314" s="73">
        <v>14.3</v>
      </c>
      <c r="G314" s="200"/>
      <c r="H314" s="200"/>
      <c r="I314" s="90"/>
    </row>
    <row r="315" spans="1:9" ht="15">
      <c r="A315" s="84">
        <v>124</v>
      </c>
      <c r="B315" s="21">
        <v>751</v>
      </c>
      <c r="C315" s="21" t="s">
        <v>1689</v>
      </c>
      <c r="D315" s="21" t="s">
        <v>1488</v>
      </c>
      <c r="E315" s="21" t="s">
        <v>29</v>
      </c>
      <c r="F315" s="85">
        <f>F317</f>
        <v>4.4</v>
      </c>
      <c r="G315" s="86">
        <v>0</v>
      </c>
      <c r="H315" s="86">
        <f>F315*G315</f>
        <v>0</v>
      </c>
      <c r="I315" s="24" t="s">
        <v>30</v>
      </c>
    </row>
    <row r="316" spans="1:9" ht="23.25">
      <c r="A316" s="84"/>
      <c r="B316" s="21"/>
      <c r="C316" s="21"/>
      <c r="D316" s="28" t="s">
        <v>1484</v>
      </c>
      <c r="E316" s="21"/>
      <c r="F316" s="85"/>
      <c r="G316" s="86"/>
      <c r="H316" s="86"/>
      <c r="I316" s="90"/>
    </row>
    <row r="317" spans="1:9" ht="23.25">
      <c r="A317" s="90"/>
      <c r="B317" s="90"/>
      <c r="C317" s="90"/>
      <c r="D317" s="28" t="s">
        <v>1286</v>
      </c>
      <c r="E317" s="199"/>
      <c r="F317" s="73">
        <v>4.4</v>
      </c>
      <c r="G317" s="200"/>
      <c r="H317" s="200"/>
      <c r="I317" s="90"/>
    </row>
    <row r="318" spans="1:9" ht="15">
      <c r="A318" s="84">
        <v>125</v>
      </c>
      <c r="B318" s="21">
        <v>751</v>
      </c>
      <c r="C318" s="21" t="s">
        <v>1690</v>
      </c>
      <c r="D318" s="21" t="s">
        <v>1502</v>
      </c>
      <c r="E318" s="21" t="s">
        <v>29</v>
      </c>
      <c r="F318" s="85">
        <f>F320</f>
        <v>16.5</v>
      </c>
      <c r="G318" s="86">
        <v>0</v>
      </c>
      <c r="H318" s="86">
        <f>F318*G318</f>
        <v>0</v>
      </c>
      <c r="I318" s="24" t="s">
        <v>30</v>
      </c>
    </row>
    <row r="319" spans="1:9" ht="23.25">
      <c r="A319" s="84"/>
      <c r="B319" s="21"/>
      <c r="C319" s="21"/>
      <c r="D319" s="28" t="s">
        <v>1484</v>
      </c>
      <c r="E319" s="21"/>
      <c r="F319" s="85"/>
      <c r="G319" s="86"/>
      <c r="H319" s="86"/>
      <c r="I319" s="90"/>
    </row>
    <row r="320" spans="1:9" ht="23.25">
      <c r="A320" s="90"/>
      <c r="B320" s="90"/>
      <c r="C320" s="90"/>
      <c r="D320" s="28" t="s">
        <v>1286</v>
      </c>
      <c r="E320" s="199"/>
      <c r="F320" s="73">
        <v>16.5</v>
      </c>
      <c r="G320" s="200"/>
      <c r="H320" s="200"/>
      <c r="I320" s="90"/>
    </row>
    <row r="321" spans="1:9" ht="15">
      <c r="A321" s="84">
        <v>126</v>
      </c>
      <c r="B321" s="21">
        <v>751</v>
      </c>
      <c r="C321" s="21" t="s">
        <v>1691</v>
      </c>
      <c r="D321" s="21" t="s">
        <v>1692</v>
      </c>
      <c r="E321" s="21" t="s">
        <v>29</v>
      </c>
      <c r="F321" s="85">
        <f>F323</f>
        <v>22</v>
      </c>
      <c r="G321" s="86">
        <v>0</v>
      </c>
      <c r="H321" s="86">
        <f>F321*G321</f>
        <v>0</v>
      </c>
      <c r="I321" s="24" t="s">
        <v>30</v>
      </c>
    </row>
    <row r="322" spans="1:9" ht="23.25">
      <c r="A322" s="84"/>
      <c r="B322" s="21"/>
      <c r="C322" s="21"/>
      <c r="D322" s="28" t="s">
        <v>1484</v>
      </c>
      <c r="E322" s="21"/>
      <c r="F322" s="85"/>
      <c r="G322" s="86"/>
      <c r="H322" s="86"/>
      <c r="I322" s="90"/>
    </row>
    <row r="323" spans="1:9" ht="23.25">
      <c r="A323" s="90"/>
      <c r="B323" s="90"/>
      <c r="C323" s="90"/>
      <c r="D323" s="28" t="s">
        <v>1286</v>
      </c>
      <c r="E323" s="199"/>
      <c r="F323" s="73">
        <v>22</v>
      </c>
      <c r="G323" s="200"/>
      <c r="H323" s="200"/>
      <c r="I323" s="90"/>
    </row>
    <row r="324" spans="1:9" ht="15">
      <c r="A324" s="84">
        <v>127</v>
      </c>
      <c r="B324" s="21">
        <v>751</v>
      </c>
      <c r="C324" s="21" t="s">
        <v>1693</v>
      </c>
      <c r="D324" s="21" t="s">
        <v>1694</v>
      </c>
      <c r="E324" s="21" t="s">
        <v>29</v>
      </c>
      <c r="F324" s="85">
        <f>F326</f>
        <v>8.8</v>
      </c>
      <c r="G324" s="86">
        <v>0</v>
      </c>
      <c r="H324" s="86">
        <f>F324*G324</f>
        <v>0</v>
      </c>
      <c r="I324" s="24" t="s">
        <v>30</v>
      </c>
    </row>
    <row r="325" spans="1:9" ht="23.25">
      <c r="A325" s="84"/>
      <c r="B325" s="21"/>
      <c r="C325" s="21"/>
      <c r="D325" s="28" t="s">
        <v>1484</v>
      </c>
      <c r="E325" s="21"/>
      <c r="F325" s="85"/>
      <c r="G325" s="86"/>
      <c r="H325" s="86"/>
      <c r="I325" s="90"/>
    </row>
    <row r="326" spans="1:9" ht="23.25">
      <c r="A326" s="90"/>
      <c r="B326" s="90"/>
      <c r="C326" s="90"/>
      <c r="D326" s="28" t="s">
        <v>1286</v>
      </c>
      <c r="E326" s="199"/>
      <c r="F326" s="73">
        <v>8.8</v>
      </c>
      <c r="G326" s="200"/>
      <c r="H326" s="200"/>
      <c r="I326" s="90"/>
    </row>
    <row r="327" spans="1:9" ht="15">
      <c r="A327" s="84">
        <v>128</v>
      </c>
      <c r="B327" s="21">
        <v>751</v>
      </c>
      <c r="C327" s="21" t="s">
        <v>1695</v>
      </c>
      <c r="D327" s="21" t="s">
        <v>1504</v>
      </c>
      <c r="E327" s="21" t="s">
        <v>29</v>
      </c>
      <c r="F327" s="85">
        <f>F329</f>
        <v>17.6</v>
      </c>
      <c r="G327" s="86">
        <v>0</v>
      </c>
      <c r="H327" s="86">
        <f>F327*G327</f>
        <v>0</v>
      </c>
      <c r="I327" s="24" t="s">
        <v>30</v>
      </c>
    </row>
    <row r="328" spans="1:9" ht="23.25">
      <c r="A328" s="84"/>
      <c r="B328" s="21"/>
      <c r="C328" s="21"/>
      <c r="D328" s="28" t="s">
        <v>1484</v>
      </c>
      <c r="E328" s="21"/>
      <c r="F328" s="85"/>
      <c r="G328" s="86"/>
      <c r="H328" s="86"/>
      <c r="I328" s="90"/>
    </row>
    <row r="329" spans="1:9" ht="23.25">
      <c r="A329" s="90"/>
      <c r="B329" s="90"/>
      <c r="C329" s="90"/>
      <c r="D329" s="28" t="s">
        <v>1286</v>
      </c>
      <c r="E329" s="199"/>
      <c r="F329" s="73">
        <v>17.6</v>
      </c>
      <c r="G329" s="200"/>
      <c r="H329" s="200"/>
      <c r="I329" s="90"/>
    </row>
    <row r="330" spans="1:9" ht="15">
      <c r="A330" s="84">
        <v>129</v>
      </c>
      <c r="B330" s="21">
        <v>751</v>
      </c>
      <c r="C330" s="21" t="s">
        <v>1696</v>
      </c>
      <c r="D330" s="21" t="s">
        <v>1496</v>
      </c>
      <c r="E330" s="21" t="s">
        <v>29</v>
      </c>
      <c r="F330" s="85">
        <f>F332</f>
        <v>8.8</v>
      </c>
      <c r="G330" s="86">
        <v>0</v>
      </c>
      <c r="H330" s="86">
        <f>F330*G330</f>
        <v>0</v>
      </c>
      <c r="I330" s="24" t="s">
        <v>30</v>
      </c>
    </row>
    <row r="331" spans="1:9" ht="23.25">
      <c r="A331" s="84"/>
      <c r="B331" s="21"/>
      <c r="C331" s="21"/>
      <c r="D331" s="28" t="s">
        <v>1484</v>
      </c>
      <c r="E331" s="21"/>
      <c r="F331" s="85"/>
      <c r="G331" s="86"/>
      <c r="H331" s="86"/>
      <c r="I331" s="90"/>
    </row>
    <row r="332" spans="1:9" ht="23.25">
      <c r="A332" s="90"/>
      <c r="B332" s="90"/>
      <c r="C332" s="90"/>
      <c r="D332" s="28" t="s">
        <v>1286</v>
      </c>
      <c r="E332" s="199"/>
      <c r="F332" s="73">
        <v>8.8</v>
      </c>
      <c r="G332" s="200"/>
      <c r="H332" s="200"/>
      <c r="I332" s="90"/>
    </row>
    <row r="333" spans="1:9" ht="15">
      <c r="A333" s="84">
        <v>130</v>
      </c>
      <c r="B333" s="21">
        <v>751</v>
      </c>
      <c r="C333" s="21" t="s">
        <v>1697</v>
      </c>
      <c r="D333" s="21" t="s">
        <v>1698</v>
      </c>
      <c r="E333" s="21" t="s">
        <v>29</v>
      </c>
      <c r="F333" s="85">
        <f>F335</f>
        <v>33</v>
      </c>
      <c r="G333" s="86">
        <v>0</v>
      </c>
      <c r="H333" s="86">
        <f>F333*G333</f>
        <v>0</v>
      </c>
      <c r="I333" s="24" t="s">
        <v>30</v>
      </c>
    </row>
    <row r="334" spans="1:9" ht="23.25">
      <c r="A334" s="84"/>
      <c r="B334" s="21"/>
      <c r="C334" s="21"/>
      <c r="D334" s="28" t="s">
        <v>1515</v>
      </c>
      <c r="E334" s="21"/>
      <c r="F334" s="85"/>
      <c r="G334" s="86"/>
      <c r="H334" s="86"/>
      <c r="I334" s="90"/>
    </row>
    <row r="335" spans="1:9" ht="23.25">
      <c r="A335" s="90"/>
      <c r="B335" s="90"/>
      <c r="C335" s="90"/>
      <c r="D335" s="28" t="s">
        <v>1286</v>
      </c>
      <c r="E335" s="199"/>
      <c r="F335" s="73">
        <v>33</v>
      </c>
      <c r="G335" s="200"/>
      <c r="H335" s="200"/>
      <c r="I335" s="90"/>
    </row>
    <row r="336" spans="1:9" ht="15">
      <c r="A336" s="84">
        <v>131</v>
      </c>
      <c r="B336" s="21">
        <v>751</v>
      </c>
      <c r="C336" s="21" t="s">
        <v>1699</v>
      </c>
      <c r="D336" s="21" t="s">
        <v>1700</v>
      </c>
      <c r="E336" s="21" t="s">
        <v>29</v>
      </c>
      <c r="F336" s="85">
        <f>F338</f>
        <v>2.2</v>
      </c>
      <c r="G336" s="86">
        <v>0</v>
      </c>
      <c r="H336" s="86">
        <f>F336*G336</f>
        <v>0</v>
      </c>
      <c r="I336" s="24" t="s">
        <v>30</v>
      </c>
    </row>
    <row r="337" spans="1:9" ht="23.25">
      <c r="A337" s="84"/>
      <c r="B337" s="21"/>
      <c r="C337" s="21"/>
      <c r="D337" s="28" t="s">
        <v>1515</v>
      </c>
      <c r="E337" s="21"/>
      <c r="F337" s="85"/>
      <c r="G337" s="86"/>
      <c r="H337" s="86"/>
      <c r="I337" s="90"/>
    </row>
    <row r="338" spans="1:9" ht="23.25">
      <c r="A338" s="90"/>
      <c r="B338" s="90"/>
      <c r="C338" s="90"/>
      <c r="D338" s="28" t="s">
        <v>1286</v>
      </c>
      <c r="E338" s="199"/>
      <c r="F338" s="73">
        <v>2.2</v>
      </c>
      <c r="G338" s="200"/>
      <c r="H338" s="200"/>
      <c r="I338" s="90"/>
    </row>
    <row r="339" spans="1:9" ht="15">
      <c r="A339" s="84">
        <v>132</v>
      </c>
      <c r="B339" s="21">
        <v>751</v>
      </c>
      <c r="C339" s="21" t="s">
        <v>1701</v>
      </c>
      <c r="D339" s="21" t="s">
        <v>1702</v>
      </c>
      <c r="E339" s="21" t="s">
        <v>29</v>
      </c>
      <c r="F339" s="85">
        <f>F341</f>
        <v>11</v>
      </c>
      <c r="G339" s="86">
        <v>0</v>
      </c>
      <c r="H339" s="86">
        <f>F339*G339</f>
        <v>0</v>
      </c>
      <c r="I339" s="24" t="s">
        <v>30</v>
      </c>
    </row>
    <row r="340" spans="1:9" ht="23.25">
      <c r="A340" s="84"/>
      <c r="B340" s="21"/>
      <c r="C340" s="21"/>
      <c r="D340" s="28" t="s">
        <v>1515</v>
      </c>
      <c r="E340" s="21"/>
      <c r="F340" s="85"/>
      <c r="G340" s="86"/>
      <c r="H340" s="86"/>
      <c r="I340" s="90"/>
    </row>
    <row r="341" spans="1:9" ht="23.25">
      <c r="A341" s="90"/>
      <c r="B341" s="90"/>
      <c r="C341" s="90"/>
      <c r="D341" s="28" t="s">
        <v>1286</v>
      </c>
      <c r="E341" s="199"/>
      <c r="F341" s="73">
        <v>11</v>
      </c>
      <c r="G341" s="200"/>
      <c r="H341" s="200"/>
      <c r="I341" s="90"/>
    </row>
    <row r="342" spans="1:9" ht="15">
      <c r="A342" s="84">
        <v>133</v>
      </c>
      <c r="B342" s="21">
        <v>751</v>
      </c>
      <c r="C342" s="21" t="s">
        <v>1703</v>
      </c>
      <c r="D342" s="21" t="s">
        <v>1514</v>
      </c>
      <c r="E342" s="21" t="s">
        <v>29</v>
      </c>
      <c r="F342" s="85">
        <f>F344</f>
        <v>33</v>
      </c>
      <c r="G342" s="86">
        <v>0</v>
      </c>
      <c r="H342" s="86">
        <f>F342*G342</f>
        <v>0</v>
      </c>
      <c r="I342" s="24" t="s">
        <v>30</v>
      </c>
    </row>
    <row r="343" spans="1:9" ht="23.25">
      <c r="A343" s="84"/>
      <c r="B343" s="21"/>
      <c r="C343" s="21"/>
      <c r="D343" s="28" t="s">
        <v>1515</v>
      </c>
      <c r="E343" s="21"/>
      <c r="F343" s="85"/>
      <c r="G343" s="86"/>
      <c r="H343" s="86"/>
      <c r="I343" s="90"/>
    </row>
    <row r="344" spans="1:9" ht="23.25">
      <c r="A344" s="90"/>
      <c r="B344" s="90"/>
      <c r="C344" s="90"/>
      <c r="D344" s="28" t="s">
        <v>1286</v>
      </c>
      <c r="E344" s="199"/>
      <c r="F344" s="73">
        <v>33</v>
      </c>
      <c r="G344" s="200"/>
      <c r="H344" s="200"/>
      <c r="I344" s="90"/>
    </row>
    <row r="345" spans="1:9" ht="15">
      <c r="A345" s="84">
        <v>134</v>
      </c>
      <c r="B345" s="21">
        <v>751</v>
      </c>
      <c r="C345" s="21" t="s">
        <v>1704</v>
      </c>
      <c r="D345" s="21" t="s">
        <v>1705</v>
      </c>
      <c r="E345" s="21" t="s">
        <v>29</v>
      </c>
      <c r="F345" s="85">
        <f>F347</f>
        <v>7.2</v>
      </c>
      <c r="G345" s="86">
        <v>0</v>
      </c>
      <c r="H345" s="86">
        <f>F345*G345</f>
        <v>0</v>
      </c>
      <c r="I345" s="24" t="s">
        <v>30</v>
      </c>
    </row>
    <row r="346" spans="1:9" ht="23.25">
      <c r="A346" s="84"/>
      <c r="B346" s="21"/>
      <c r="C346" s="21"/>
      <c r="D346" s="28" t="s">
        <v>1515</v>
      </c>
      <c r="E346" s="21"/>
      <c r="F346" s="85"/>
      <c r="G346" s="86"/>
      <c r="H346" s="86"/>
      <c r="I346" s="90"/>
    </row>
    <row r="347" spans="1:9" ht="23.25">
      <c r="A347" s="90"/>
      <c r="B347" s="90"/>
      <c r="C347" s="90"/>
      <c r="D347" s="28" t="s">
        <v>1286</v>
      </c>
      <c r="E347" s="199"/>
      <c r="F347" s="73">
        <v>7.2</v>
      </c>
      <c r="G347" s="200"/>
      <c r="H347" s="200"/>
      <c r="I347" s="90"/>
    </row>
    <row r="348" spans="1:9" ht="15">
      <c r="A348" s="84">
        <v>135</v>
      </c>
      <c r="B348" s="21">
        <v>751</v>
      </c>
      <c r="C348" s="21" t="s">
        <v>1706</v>
      </c>
      <c r="D348" s="21" t="s">
        <v>1707</v>
      </c>
      <c r="E348" s="21" t="s">
        <v>29</v>
      </c>
      <c r="F348" s="85">
        <f>F350</f>
        <v>6.6</v>
      </c>
      <c r="G348" s="86">
        <v>0</v>
      </c>
      <c r="H348" s="86">
        <f>F348*G348</f>
        <v>0</v>
      </c>
      <c r="I348" s="24" t="s">
        <v>30</v>
      </c>
    </row>
    <row r="349" spans="1:9" ht="23.25">
      <c r="A349" s="84"/>
      <c r="B349" s="21"/>
      <c r="C349" s="21"/>
      <c r="D349" s="28" t="s">
        <v>1515</v>
      </c>
      <c r="E349" s="21"/>
      <c r="F349" s="85"/>
      <c r="G349" s="86"/>
      <c r="H349" s="86"/>
      <c r="I349" s="90"/>
    </row>
    <row r="350" spans="1:9" ht="23.25">
      <c r="A350" s="90"/>
      <c r="B350" s="90"/>
      <c r="C350" s="90"/>
      <c r="D350" s="28" t="s">
        <v>1286</v>
      </c>
      <c r="E350" s="199"/>
      <c r="F350" s="73">
        <v>6.6</v>
      </c>
      <c r="G350" s="200"/>
      <c r="H350" s="200"/>
      <c r="I350" s="90"/>
    </row>
    <row r="351" spans="1:9" ht="15">
      <c r="A351" s="84">
        <v>136</v>
      </c>
      <c r="B351" s="21">
        <v>751</v>
      </c>
      <c r="C351" s="21" t="s">
        <v>1708</v>
      </c>
      <c r="D351" s="21" t="s">
        <v>1709</v>
      </c>
      <c r="E351" s="21" t="s">
        <v>29</v>
      </c>
      <c r="F351" s="85">
        <f>F353</f>
        <v>8.8</v>
      </c>
      <c r="G351" s="86">
        <v>0</v>
      </c>
      <c r="H351" s="86">
        <f>F351*G351</f>
        <v>0</v>
      </c>
      <c r="I351" s="24" t="s">
        <v>30</v>
      </c>
    </row>
    <row r="352" spans="1:9" ht="23.25">
      <c r="A352" s="84"/>
      <c r="B352" s="21"/>
      <c r="C352" s="21"/>
      <c r="D352" s="28" t="s">
        <v>1515</v>
      </c>
      <c r="E352" s="21"/>
      <c r="F352" s="85"/>
      <c r="G352" s="86"/>
      <c r="H352" s="86"/>
      <c r="I352" s="90"/>
    </row>
    <row r="353" spans="1:9" ht="23.25">
      <c r="A353" s="90"/>
      <c r="B353" s="90"/>
      <c r="C353" s="90"/>
      <c r="D353" s="28" t="s">
        <v>1286</v>
      </c>
      <c r="E353" s="199"/>
      <c r="F353" s="73">
        <v>8.8</v>
      </c>
      <c r="G353" s="200"/>
      <c r="H353" s="200"/>
      <c r="I353" s="90"/>
    </row>
    <row r="354" spans="1:9" ht="15">
      <c r="A354" s="84">
        <v>137</v>
      </c>
      <c r="B354" s="21">
        <v>751</v>
      </c>
      <c r="C354" s="21" t="s">
        <v>1710</v>
      </c>
      <c r="D354" s="21" t="s">
        <v>1711</v>
      </c>
      <c r="E354" s="21" t="s">
        <v>29</v>
      </c>
      <c r="F354" s="85">
        <f>F356</f>
        <v>11</v>
      </c>
      <c r="G354" s="86">
        <v>0</v>
      </c>
      <c r="H354" s="86">
        <f>F354*G354</f>
        <v>0</v>
      </c>
      <c r="I354" s="24" t="s">
        <v>30</v>
      </c>
    </row>
    <row r="355" spans="1:9" ht="23.25">
      <c r="A355" s="84"/>
      <c r="B355" s="21"/>
      <c r="C355" s="21"/>
      <c r="D355" s="28" t="s">
        <v>1515</v>
      </c>
      <c r="E355" s="21"/>
      <c r="F355" s="85"/>
      <c r="G355" s="86"/>
      <c r="H355" s="86"/>
      <c r="I355" s="90"/>
    </row>
    <row r="356" spans="1:9" ht="23.25">
      <c r="A356" s="90"/>
      <c r="B356" s="90"/>
      <c r="C356" s="90"/>
      <c r="D356" s="28" t="s">
        <v>1286</v>
      </c>
      <c r="E356" s="199"/>
      <c r="F356" s="73">
        <v>11</v>
      </c>
      <c r="G356" s="200"/>
      <c r="H356" s="200"/>
      <c r="I356" s="90"/>
    </row>
    <row r="357" spans="1:9" ht="15">
      <c r="A357" s="84">
        <v>138</v>
      </c>
      <c r="B357" s="21">
        <v>751</v>
      </c>
      <c r="C357" s="21" t="s">
        <v>1712</v>
      </c>
      <c r="D357" s="21" t="s">
        <v>1713</v>
      </c>
      <c r="E357" s="21" t="s">
        <v>29</v>
      </c>
      <c r="F357" s="85">
        <f>F359</f>
        <v>8.8</v>
      </c>
      <c r="G357" s="86">
        <v>0</v>
      </c>
      <c r="H357" s="86">
        <f>F357*G357</f>
        <v>0</v>
      </c>
      <c r="I357" s="24" t="s">
        <v>30</v>
      </c>
    </row>
    <row r="358" spans="1:9" ht="23.25">
      <c r="A358" s="84"/>
      <c r="B358" s="21"/>
      <c r="C358" s="21"/>
      <c r="D358" s="28" t="s">
        <v>1515</v>
      </c>
      <c r="E358" s="21"/>
      <c r="F358" s="85"/>
      <c r="G358" s="86"/>
      <c r="H358" s="86"/>
      <c r="I358" s="90"/>
    </row>
    <row r="359" spans="1:9" ht="23.25">
      <c r="A359" s="90"/>
      <c r="B359" s="90"/>
      <c r="C359" s="90"/>
      <c r="D359" s="28" t="s">
        <v>1286</v>
      </c>
      <c r="E359" s="199"/>
      <c r="F359" s="73">
        <v>8.8</v>
      </c>
      <c r="G359" s="200"/>
      <c r="H359" s="200"/>
      <c r="I359" s="90"/>
    </row>
    <row r="360" spans="1:9" ht="15">
      <c r="A360" s="84">
        <v>139</v>
      </c>
      <c r="B360" s="21">
        <v>751</v>
      </c>
      <c r="C360" s="21" t="s">
        <v>1714</v>
      </c>
      <c r="D360" s="21" t="s">
        <v>1715</v>
      </c>
      <c r="E360" s="21" t="s">
        <v>29</v>
      </c>
      <c r="F360" s="85">
        <f>F362</f>
        <v>8.8</v>
      </c>
      <c r="G360" s="86">
        <v>0</v>
      </c>
      <c r="H360" s="86">
        <f>F360*G360</f>
        <v>0</v>
      </c>
      <c r="I360" s="24" t="s">
        <v>30</v>
      </c>
    </row>
    <row r="361" spans="1:9" ht="23.25">
      <c r="A361" s="84"/>
      <c r="B361" s="21"/>
      <c r="C361" s="21"/>
      <c r="D361" s="28" t="s">
        <v>1515</v>
      </c>
      <c r="E361" s="21"/>
      <c r="F361" s="85"/>
      <c r="G361" s="86"/>
      <c r="H361" s="86"/>
      <c r="I361" s="90"/>
    </row>
    <row r="362" spans="1:9" ht="23.25">
      <c r="A362" s="90"/>
      <c r="B362" s="90"/>
      <c r="C362" s="90"/>
      <c r="D362" s="28" t="s">
        <v>1286</v>
      </c>
      <c r="E362" s="199"/>
      <c r="F362" s="73">
        <v>8.8</v>
      </c>
      <c r="G362" s="200"/>
      <c r="H362" s="200"/>
      <c r="I362" s="90"/>
    </row>
    <row r="363" spans="1:9" ht="15">
      <c r="A363" s="84">
        <v>140</v>
      </c>
      <c r="B363" s="21">
        <v>751</v>
      </c>
      <c r="C363" s="21" t="s">
        <v>1716</v>
      </c>
      <c r="D363" s="21" t="s">
        <v>1628</v>
      </c>
      <c r="E363" s="21" t="s">
        <v>29</v>
      </c>
      <c r="F363" s="85">
        <f>F365</f>
        <v>337.7</v>
      </c>
      <c r="G363" s="86">
        <v>0</v>
      </c>
      <c r="H363" s="86">
        <f>F363*G363</f>
        <v>0</v>
      </c>
      <c r="I363" s="24" t="s">
        <v>30</v>
      </c>
    </row>
    <row r="364" spans="1:9" ht="23.25">
      <c r="A364" s="84"/>
      <c r="B364" s="21"/>
      <c r="C364" s="21"/>
      <c r="D364" s="28" t="s">
        <v>1484</v>
      </c>
      <c r="E364" s="21"/>
      <c r="F364" s="85"/>
      <c r="G364" s="86"/>
      <c r="H364" s="86"/>
      <c r="I364" s="90"/>
    </row>
    <row r="365" spans="1:9" ht="23.25">
      <c r="A365" s="90"/>
      <c r="B365" s="90"/>
      <c r="C365" s="90"/>
      <c r="D365" s="28" t="s">
        <v>1286</v>
      </c>
      <c r="E365" s="199"/>
      <c r="F365" s="73">
        <v>337.7</v>
      </c>
      <c r="G365" s="200"/>
      <c r="H365" s="200"/>
      <c r="I365" s="90"/>
    </row>
    <row r="366" spans="1:9" ht="15">
      <c r="A366" s="84">
        <v>141</v>
      </c>
      <c r="B366" s="21">
        <v>751</v>
      </c>
      <c r="C366" s="21" t="s">
        <v>1717</v>
      </c>
      <c r="D366" s="21" t="s">
        <v>1532</v>
      </c>
      <c r="E366" s="21" t="s">
        <v>29</v>
      </c>
      <c r="F366" s="85">
        <f>F367</f>
        <v>72.6</v>
      </c>
      <c r="G366" s="86">
        <v>0</v>
      </c>
      <c r="H366" s="86">
        <f aca="true" t="shared" si="20" ref="H366">F366*G366</f>
        <v>0</v>
      </c>
      <c r="I366" s="24" t="s">
        <v>30</v>
      </c>
    </row>
    <row r="367" spans="1:9" ht="23.25">
      <c r="A367" s="90"/>
      <c r="B367" s="90"/>
      <c r="C367" s="90"/>
      <c r="D367" s="28" t="s">
        <v>1286</v>
      </c>
      <c r="E367" s="199"/>
      <c r="F367" s="73">
        <v>72.6</v>
      </c>
      <c r="G367" s="200"/>
      <c r="H367" s="200"/>
      <c r="I367" s="90"/>
    </row>
    <row r="368" spans="1:9" ht="15">
      <c r="A368" s="84">
        <v>142</v>
      </c>
      <c r="B368" s="21">
        <v>751</v>
      </c>
      <c r="C368" s="21" t="s">
        <v>1718</v>
      </c>
      <c r="D368" s="21" t="s">
        <v>1632</v>
      </c>
      <c r="E368" s="21" t="s">
        <v>151</v>
      </c>
      <c r="F368" s="85">
        <f>F369</f>
        <v>3</v>
      </c>
      <c r="G368" s="86">
        <v>0</v>
      </c>
      <c r="H368" s="86">
        <f aca="true" t="shared" si="21" ref="H368">F368*G368</f>
        <v>0</v>
      </c>
      <c r="I368" s="24" t="s">
        <v>30</v>
      </c>
    </row>
    <row r="369" spans="1:9" ht="15">
      <c r="A369" s="84"/>
      <c r="B369" s="21"/>
      <c r="C369" s="21"/>
      <c r="D369" s="28" t="s">
        <v>1539</v>
      </c>
      <c r="E369" s="21"/>
      <c r="F369" s="73">
        <v>3</v>
      </c>
      <c r="G369" s="86"/>
      <c r="H369" s="86"/>
      <c r="I369" s="24"/>
    </row>
    <row r="370" spans="1:9" ht="15">
      <c r="A370" s="84">
        <v>143</v>
      </c>
      <c r="B370" s="21">
        <v>751</v>
      </c>
      <c r="C370" s="21" t="s">
        <v>1719</v>
      </c>
      <c r="D370" s="21" t="s">
        <v>1634</v>
      </c>
      <c r="E370" s="21" t="s">
        <v>151</v>
      </c>
      <c r="F370" s="85">
        <f>F371</f>
        <v>1</v>
      </c>
      <c r="G370" s="86">
        <v>0</v>
      </c>
      <c r="H370" s="86">
        <f aca="true" t="shared" si="22" ref="H370">F370*G370</f>
        <v>0</v>
      </c>
      <c r="I370" s="24" t="s">
        <v>30</v>
      </c>
    </row>
    <row r="371" spans="1:9" ht="15">
      <c r="A371" s="84"/>
      <c r="B371" s="21"/>
      <c r="C371" s="21"/>
      <c r="D371" s="28" t="s">
        <v>1539</v>
      </c>
      <c r="E371" s="21"/>
      <c r="F371" s="73">
        <v>1</v>
      </c>
      <c r="G371" s="86"/>
      <c r="H371" s="86"/>
      <c r="I371" s="24"/>
    </row>
    <row r="372" spans="1:9" ht="15">
      <c r="A372" s="84">
        <v>144</v>
      </c>
      <c r="B372" s="21">
        <v>751</v>
      </c>
      <c r="C372" s="21" t="s">
        <v>1720</v>
      </c>
      <c r="D372" s="21" t="s">
        <v>1543</v>
      </c>
      <c r="E372" s="21" t="s">
        <v>151</v>
      </c>
      <c r="F372" s="85">
        <v>1</v>
      </c>
      <c r="G372" s="86">
        <v>0</v>
      </c>
      <c r="H372" s="86">
        <f aca="true" t="shared" si="23" ref="H372:H374">F372*G372</f>
        <v>0</v>
      </c>
      <c r="I372" s="24" t="s">
        <v>30</v>
      </c>
    </row>
    <row r="373" spans="1:9" ht="15">
      <c r="A373" s="84">
        <v>145</v>
      </c>
      <c r="B373" s="21">
        <v>751</v>
      </c>
      <c r="C373" s="21" t="s">
        <v>1721</v>
      </c>
      <c r="D373" s="21" t="s">
        <v>1637</v>
      </c>
      <c r="E373" s="21" t="s">
        <v>151</v>
      </c>
      <c r="F373" s="85">
        <v>1</v>
      </c>
      <c r="G373" s="86">
        <v>0</v>
      </c>
      <c r="H373" s="86">
        <f t="shared" si="23"/>
        <v>0</v>
      </c>
      <c r="I373" s="24" t="s">
        <v>30</v>
      </c>
    </row>
    <row r="374" spans="1:9" ht="15">
      <c r="A374" s="84">
        <v>146</v>
      </c>
      <c r="B374" s="21">
        <v>751</v>
      </c>
      <c r="C374" s="21" t="s">
        <v>1722</v>
      </c>
      <c r="D374" s="21" t="s">
        <v>1723</v>
      </c>
      <c r="E374" s="21" t="s">
        <v>361</v>
      </c>
      <c r="F374" s="85">
        <v>1</v>
      </c>
      <c r="G374" s="86">
        <v>0</v>
      </c>
      <c r="H374" s="86">
        <f t="shared" si="23"/>
        <v>0</v>
      </c>
      <c r="I374" s="24" t="s">
        <v>30</v>
      </c>
    </row>
    <row r="375" spans="1:9" s="150" customFormat="1" ht="15">
      <c r="A375" s="84">
        <v>147</v>
      </c>
      <c r="B375" s="21">
        <v>751</v>
      </c>
      <c r="C375" s="21" t="s">
        <v>3407</v>
      </c>
      <c r="D375" s="21" t="s">
        <v>3408</v>
      </c>
      <c r="E375" s="21" t="s">
        <v>93</v>
      </c>
      <c r="F375" s="85">
        <v>1</v>
      </c>
      <c r="G375" s="86">
        <v>0</v>
      </c>
      <c r="H375" s="86">
        <f>F375*G375</f>
        <v>0</v>
      </c>
      <c r="I375" s="24" t="s">
        <v>30</v>
      </c>
    </row>
    <row r="376" spans="1:9" ht="15">
      <c r="A376" s="84">
        <v>148</v>
      </c>
      <c r="B376" s="21">
        <v>751</v>
      </c>
      <c r="C376" s="21" t="s">
        <v>1724</v>
      </c>
      <c r="D376" s="21" t="s">
        <v>1547</v>
      </c>
      <c r="E376" s="21" t="s">
        <v>93</v>
      </c>
      <c r="F376" s="85">
        <v>1</v>
      </c>
      <c r="G376" s="86">
        <v>0</v>
      </c>
      <c r="H376" s="86">
        <f>F376*G376</f>
        <v>0</v>
      </c>
      <c r="I376" s="24" t="s">
        <v>30</v>
      </c>
    </row>
    <row r="377" spans="1:9" ht="23.25">
      <c r="A377" s="128"/>
      <c r="B377" s="130"/>
      <c r="C377" s="130"/>
      <c r="D377" s="28" t="s">
        <v>1548</v>
      </c>
      <c r="E377" s="130"/>
      <c r="F377" s="73"/>
      <c r="G377" s="132"/>
      <c r="H377" s="86"/>
      <c r="I377" s="90"/>
    </row>
    <row r="378" spans="1:9" ht="15">
      <c r="A378" s="87"/>
      <c r="B378" s="15"/>
      <c r="C378" s="15">
        <v>751</v>
      </c>
      <c r="D378" s="15" t="s">
        <v>1725</v>
      </c>
      <c r="E378" s="15"/>
      <c r="F378" s="185"/>
      <c r="G378" s="82"/>
      <c r="H378" s="82">
        <f>SUM(H379:H680)</f>
        <v>0</v>
      </c>
      <c r="I378" s="90"/>
    </row>
    <row r="379" spans="1:9" ht="15">
      <c r="A379" s="84">
        <v>149</v>
      </c>
      <c r="B379" s="21">
        <v>751</v>
      </c>
      <c r="C379" s="21" t="s">
        <v>1726</v>
      </c>
      <c r="D379" s="21" t="s">
        <v>1453</v>
      </c>
      <c r="E379" s="21" t="s">
        <v>361</v>
      </c>
      <c r="F379" s="85">
        <f>F383</f>
        <v>1</v>
      </c>
      <c r="G379" s="86">
        <v>0</v>
      </c>
      <c r="H379" s="86">
        <f aca="true" t="shared" si="24" ref="H379">F379*G379</f>
        <v>0</v>
      </c>
      <c r="I379" s="24" t="s">
        <v>30</v>
      </c>
    </row>
    <row r="380" spans="1:9" ht="23.25">
      <c r="A380" s="84"/>
      <c r="B380" s="21"/>
      <c r="C380" s="21"/>
      <c r="D380" s="28" t="s">
        <v>1454</v>
      </c>
      <c r="E380" s="21"/>
      <c r="F380" s="85"/>
      <c r="G380" s="86"/>
      <c r="H380" s="86"/>
      <c r="I380" s="90"/>
    </row>
    <row r="381" spans="1:9" ht="23.25">
      <c r="A381" s="84"/>
      <c r="B381" s="21"/>
      <c r="C381" s="21"/>
      <c r="D381" s="28" t="s">
        <v>1455</v>
      </c>
      <c r="E381" s="21"/>
      <c r="F381" s="85"/>
      <c r="G381" s="86"/>
      <c r="H381" s="86"/>
      <c r="I381" s="90"/>
    </row>
    <row r="382" spans="1:9" ht="15">
      <c r="A382" s="87"/>
      <c r="B382" s="15"/>
      <c r="C382" s="15"/>
      <c r="D382" s="28" t="s">
        <v>1456</v>
      </c>
      <c r="E382" s="15"/>
      <c r="F382" s="73"/>
      <c r="G382" s="82"/>
      <c r="H382" s="82"/>
      <c r="I382" s="90"/>
    </row>
    <row r="383" spans="1:9" ht="15">
      <c r="A383" s="87"/>
      <c r="B383" s="15"/>
      <c r="C383" s="15"/>
      <c r="D383" s="28" t="s">
        <v>1727</v>
      </c>
      <c r="E383" s="15"/>
      <c r="F383" s="73">
        <v>1</v>
      </c>
      <c r="G383" s="82"/>
      <c r="H383" s="82"/>
      <c r="I383" s="90"/>
    </row>
    <row r="384" spans="1:9" ht="23.25">
      <c r="A384" s="84">
        <v>150</v>
      </c>
      <c r="B384" s="21">
        <v>751</v>
      </c>
      <c r="C384" s="21" t="s">
        <v>1728</v>
      </c>
      <c r="D384" s="21" t="s">
        <v>1558</v>
      </c>
      <c r="E384" s="21" t="s">
        <v>151</v>
      </c>
      <c r="F384" s="85">
        <f>F385</f>
        <v>43</v>
      </c>
      <c r="G384" s="86">
        <v>0</v>
      </c>
      <c r="H384" s="86">
        <f>F384*G384</f>
        <v>0</v>
      </c>
      <c r="I384" s="24" t="s">
        <v>30</v>
      </c>
    </row>
    <row r="385" spans="1:9" ht="15">
      <c r="A385" s="128"/>
      <c r="B385" s="130"/>
      <c r="C385" s="130"/>
      <c r="D385" s="28" t="s">
        <v>1554</v>
      </c>
      <c r="E385" s="130"/>
      <c r="F385" s="73">
        <v>43</v>
      </c>
      <c r="G385" s="132"/>
      <c r="H385" s="86"/>
      <c r="I385" s="90"/>
    </row>
    <row r="386" spans="1:9" ht="23.25">
      <c r="A386" s="84">
        <v>151</v>
      </c>
      <c r="B386" s="21">
        <v>751</v>
      </c>
      <c r="C386" s="21" t="s">
        <v>1729</v>
      </c>
      <c r="D386" s="21" t="s">
        <v>1730</v>
      </c>
      <c r="E386" s="21" t="s">
        <v>151</v>
      </c>
      <c r="F386" s="85">
        <f>F387</f>
        <v>18</v>
      </c>
      <c r="G386" s="86">
        <v>0</v>
      </c>
      <c r="H386" s="86">
        <f>F386*G386</f>
        <v>0</v>
      </c>
      <c r="I386" s="24" t="s">
        <v>30</v>
      </c>
    </row>
    <row r="387" spans="1:9" ht="15">
      <c r="A387" s="128"/>
      <c r="B387" s="130"/>
      <c r="C387" s="130"/>
      <c r="D387" s="28" t="s">
        <v>1554</v>
      </c>
      <c r="E387" s="130"/>
      <c r="F387" s="73">
        <v>18</v>
      </c>
      <c r="G387" s="132"/>
      <c r="H387" s="86"/>
      <c r="I387" s="90"/>
    </row>
    <row r="388" spans="1:9" ht="23.25">
      <c r="A388" s="84">
        <v>152</v>
      </c>
      <c r="B388" s="21">
        <v>751</v>
      </c>
      <c r="C388" s="21" t="s">
        <v>1731</v>
      </c>
      <c r="D388" s="21" t="s">
        <v>1732</v>
      </c>
      <c r="E388" s="21" t="s">
        <v>151</v>
      </c>
      <c r="F388" s="85">
        <f>F389</f>
        <v>3</v>
      </c>
      <c r="G388" s="86">
        <v>0</v>
      </c>
      <c r="H388" s="86">
        <f>F388*G388</f>
        <v>0</v>
      </c>
      <c r="I388" s="24" t="s">
        <v>30</v>
      </c>
    </row>
    <row r="389" spans="1:9" ht="15">
      <c r="A389" s="128"/>
      <c r="B389" s="130"/>
      <c r="C389" s="130"/>
      <c r="D389" s="28" t="s">
        <v>1554</v>
      </c>
      <c r="E389" s="130"/>
      <c r="F389" s="73">
        <v>3</v>
      </c>
      <c r="G389" s="132"/>
      <c r="H389" s="86"/>
      <c r="I389" s="90"/>
    </row>
    <row r="390" spans="1:9" ht="23.25">
      <c r="A390" s="84">
        <v>153</v>
      </c>
      <c r="B390" s="21">
        <v>751</v>
      </c>
      <c r="C390" s="21" t="s">
        <v>1733</v>
      </c>
      <c r="D390" s="21" t="s">
        <v>1734</v>
      </c>
      <c r="E390" s="21" t="s">
        <v>151</v>
      </c>
      <c r="F390" s="85">
        <f>F391</f>
        <v>3</v>
      </c>
      <c r="G390" s="86">
        <v>0</v>
      </c>
      <c r="H390" s="86">
        <f>F390*G390</f>
        <v>0</v>
      </c>
      <c r="I390" s="24" t="s">
        <v>30</v>
      </c>
    </row>
    <row r="391" spans="1:9" ht="15">
      <c r="A391" s="128"/>
      <c r="B391" s="130"/>
      <c r="C391" s="130"/>
      <c r="D391" s="28" t="s">
        <v>1554</v>
      </c>
      <c r="E391" s="130"/>
      <c r="F391" s="73">
        <v>3</v>
      </c>
      <c r="G391" s="132"/>
      <c r="H391" s="86"/>
      <c r="I391" s="90"/>
    </row>
    <row r="392" spans="1:9" ht="23.25">
      <c r="A392" s="84">
        <v>154</v>
      </c>
      <c r="B392" s="21">
        <v>751</v>
      </c>
      <c r="C392" s="21" t="s">
        <v>1735</v>
      </c>
      <c r="D392" s="21" t="s">
        <v>1560</v>
      </c>
      <c r="E392" s="21" t="s">
        <v>151</v>
      </c>
      <c r="F392" s="85">
        <f>F393</f>
        <v>38</v>
      </c>
      <c r="G392" s="86">
        <v>0</v>
      </c>
      <c r="H392" s="86">
        <f>F392*G392</f>
        <v>0</v>
      </c>
      <c r="I392" s="24" t="s">
        <v>30</v>
      </c>
    </row>
    <row r="393" spans="1:9" ht="15">
      <c r="A393" s="128"/>
      <c r="B393" s="130"/>
      <c r="C393" s="130"/>
      <c r="D393" s="28" t="s">
        <v>1561</v>
      </c>
      <c r="E393" s="130"/>
      <c r="F393" s="73">
        <v>38</v>
      </c>
      <c r="G393" s="132"/>
      <c r="H393" s="86"/>
      <c r="I393" s="90"/>
    </row>
    <row r="394" spans="1:9" ht="23.25">
      <c r="A394" s="84">
        <v>155</v>
      </c>
      <c r="B394" s="21">
        <v>751</v>
      </c>
      <c r="C394" s="21" t="s">
        <v>1736</v>
      </c>
      <c r="D394" s="21" t="s">
        <v>1737</v>
      </c>
      <c r="E394" s="21" t="s">
        <v>151</v>
      </c>
      <c r="F394" s="85">
        <f>F395</f>
        <v>2</v>
      </c>
      <c r="G394" s="86">
        <v>0</v>
      </c>
      <c r="H394" s="86">
        <f>F394*G394</f>
        <v>0</v>
      </c>
      <c r="I394" s="24" t="s">
        <v>30</v>
      </c>
    </row>
    <row r="395" spans="1:9" ht="15">
      <c r="A395" s="128"/>
      <c r="B395" s="130"/>
      <c r="C395" s="130"/>
      <c r="D395" s="28" t="s">
        <v>1561</v>
      </c>
      <c r="E395" s="130"/>
      <c r="F395" s="73">
        <v>2</v>
      </c>
      <c r="G395" s="132"/>
      <c r="H395" s="86"/>
      <c r="I395" s="90"/>
    </row>
    <row r="396" spans="1:9" ht="23.25">
      <c r="A396" s="84">
        <v>156</v>
      </c>
      <c r="B396" s="21">
        <v>751</v>
      </c>
      <c r="C396" s="21" t="s">
        <v>1738</v>
      </c>
      <c r="D396" s="21" t="s">
        <v>1739</v>
      </c>
      <c r="E396" s="21" t="s">
        <v>151</v>
      </c>
      <c r="F396" s="85">
        <f>F397</f>
        <v>4</v>
      </c>
      <c r="G396" s="86">
        <v>0</v>
      </c>
      <c r="H396" s="86">
        <f>F396*G396</f>
        <v>0</v>
      </c>
      <c r="I396" s="24" t="s">
        <v>30</v>
      </c>
    </row>
    <row r="397" spans="1:9" ht="15">
      <c r="A397" s="128"/>
      <c r="B397" s="130"/>
      <c r="C397" s="130"/>
      <c r="D397" s="28" t="s">
        <v>1561</v>
      </c>
      <c r="E397" s="130"/>
      <c r="F397" s="73">
        <v>4</v>
      </c>
      <c r="G397" s="132"/>
      <c r="H397" s="86"/>
      <c r="I397" s="90"/>
    </row>
    <row r="398" spans="1:9" ht="15">
      <c r="A398" s="84">
        <v>157</v>
      </c>
      <c r="B398" s="21">
        <v>751</v>
      </c>
      <c r="C398" s="21" t="s">
        <v>1740</v>
      </c>
      <c r="D398" s="21" t="s">
        <v>1572</v>
      </c>
      <c r="E398" s="21" t="s">
        <v>151</v>
      </c>
      <c r="F398" s="85">
        <v>14</v>
      </c>
      <c r="G398" s="86">
        <v>0</v>
      </c>
      <c r="H398" s="86">
        <f>F398*G398</f>
        <v>0</v>
      </c>
      <c r="I398" s="24" t="s">
        <v>30</v>
      </c>
    </row>
    <row r="399" spans="1:9" ht="15">
      <c r="A399" s="84">
        <v>158</v>
      </c>
      <c r="B399" s="21">
        <v>751</v>
      </c>
      <c r="C399" s="21" t="s">
        <v>1741</v>
      </c>
      <c r="D399" s="21" t="s">
        <v>1465</v>
      </c>
      <c r="E399" s="21" t="s">
        <v>151</v>
      </c>
      <c r="F399" s="85">
        <v>7</v>
      </c>
      <c r="G399" s="86">
        <v>0</v>
      </c>
      <c r="H399" s="86">
        <f>F399*G399</f>
        <v>0</v>
      </c>
      <c r="I399" s="24" t="s">
        <v>30</v>
      </c>
    </row>
    <row r="400" spans="1:9" ht="15">
      <c r="A400" s="84">
        <v>159</v>
      </c>
      <c r="B400" s="21">
        <v>751</v>
      </c>
      <c r="C400" s="21" t="s">
        <v>1742</v>
      </c>
      <c r="D400" s="21" t="s">
        <v>1467</v>
      </c>
      <c r="E400" s="21" t="s">
        <v>151</v>
      </c>
      <c r="F400" s="85">
        <v>3</v>
      </c>
      <c r="G400" s="86">
        <v>0</v>
      </c>
      <c r="H400" s="86">
        <f>F400*G400</f>
        <v>0</v>
      </c>
      <c r="I400" s="24" t="s">
        <v>30</v>
      </c>
    </row>
    <row r="401" spans="1:9" ht="15">
      <c r="A401" s="84">
        <v>160</v>
      </c>
      <c r="B401" s="21">
        <v>751</v>
      </c>
      <c r="C401" s="21" t="s">
        <v>1743</v>
      </c>
      <c r="D401" s="21" t="s">
        <v>1744</v>
      </c>
      <c r="E401" s="21" t="s">
        <v>151</v>
      </c>
      <c r="F401" s="85">
        <v>10</v>
      </c>
      <c r="G401" s="86">
        <v>0</v>
      </c>
      <c r="H401" s="86">
        <f>F401*G401</f>
        <v>0</v>
      </c>
      <c r="I401" s="24" t="s">
        <v>30</v>
      </c>
    </row>
    <row r="402" spans="1:9" ht="23.25">
      <c r="A402" s="84">
        <v>161</v>
      </c>
      <c r="B402" s="21">
        <v>751</v>
      </c>
      <c r="C402" s="21" t="s">
        <v>1745</v>
      </c>
      <c r="D402" s="21" t="s">
        <v>1645</v>
      </c>
      <c r="E402" s="21" t="s">
        <v>151</v>
      </c>
      <c r="F402" s="85">
        <f>F404</f>
        <v>2</v>
      </c>
      <c r="G402" s="86">
        <v>0</v>
      </c>
      <c r="H402" s="86">
        <f>F402*G402</f>
        <v>0</v>
      </c>
      <c r="I402" s="24" t="s">
        <v>30</v>
      </c>
    </row>
    <row r="403" spans="1:9" ht="23.25">
      <c r="A403" s="84"/>
      <c r="B403" s="21"/>
      <c r="C403" s="21"/>
      <c r="D403" s="28" t="s">
        <v>1526</v>
      </c>
      <c r="E403" s="21"/>
      <c r="F403" s="85"/>
      <c r="G403" s="86"/>
      <c r="H403" s="86"/>
      <c r="I403" s="24"/>
    </row>
    <row r="404" spans="1:9" ht="15">
      <c r="A404" s="128"/>
      <c r="B404" s="130"/>
      <c r="C404" s="130"/>
      <c r="D404" s="28" t="s">
        <v>1575</v>
      </c>
      <c r="E404" s="21"/>
      <c r="F404" s="73">
        <v>2</v>
      </c>
      <c r="G404" s="86"/>
      <c r="H404" s="86"/>
      <c r="I404" s="90"/>
    </row>
    <row r="405" spans="1:9" ht="23.25">
      <c r="A405" s="84">
        <v>162</v>
      </c>
      <c r="B405" s="21">
        <v>751</v>
      </c>
      <c r="C405" s="21" t="s">
        <v>1746</v>
      </c>
      <c r="D405" s="21" t="s">
        <v>1747</v>
      </c>
      <c r="E405" s="21" t="s">
        <v>151</v>
      </c>
      <c r="F405" s="85">
        <f>F407</f>
        <v>2</v>
      </c>
      <c r="G405" s="86">
        <v>0</v>
      </c>
      <c r="H405" s="86">
        <f>F405*G405</f>
        <v>0</v>
      </c>
      <c r="I405" s="24" t="s">
        <v>30</v>
      </c>
    </row>
    <row r="406" spans="1:9" ht="23.25">
      <c r="A406" s="84"/>
      <c r="B406" s="21"/>
      <c r="C406" s="21"/>
      <c r="D406" s="28" t="s">
        <v>1526</v>
      </c>
      <c r="E406" s="21"/>
      <c r="F406" s="85"/>
      <c r="G406" s="86"/>
      <c r="H406" s="86"/>
      <c r="I406" s="24"/>
    </row>
    <row r="407" spans="1:9" ht="15">
      <c r="A407" s="128"/>
      <c r="B407" s="130"/>
      <c r="C407" s="130"/>
      <c r="D407" s="28" t="s">
        <v>1575</v>
      </c>
      <c r="E407" s="21"/>
      <c r="F407" s="73">
        <v>2</v>
      </c>
      <c r="G407" s="86"/>
      <c r="H407" s="86"/>
      <c r="I407" s="90"/>
    </row>
    <row r="408" spans="1:9" ht="23.25">
      <c r="A408" s="84">
        <v>163</v>
      </c>
      <c r="B408" s="21">
        <v>751</v>
      </c>
      <c r="C408" s="21" t="s">
        <v>1748</v>
      </c>
      <c r="D408" s="21" t="s">
        <v>1749</v>
      </c>
      <c r="E408" s="21" t="s">
        <v>151</v>
      </c>
      <c r="F408" s="85">
        <f>F410</f>
        <v>1</v>
      </c>
      <c r="G408" s="86">
        <v>0</v>
      </c>
      <c r="H408" s="86">
        <f>F408*G408</f>
        <v>0</v>
      </c>
      <c r="I408" s="24" t="s">
        <v>30</v>
      </c>
    </row>
    <row r="409" spans="1:9" ht="23.25">
      <c r="A409" s="84"/>
      <c r="B409" s="21"/>
      <c r="C409" s="21"/>
      <c r="D409" s="28" t="s">
        <v>1526</v>
      </c>
      <c r="E409" s="21"/>
      <c r="F409" s="85"/>
      <c r="G409" s="86"/>
      <c r="H409" s="86"/>
      <c r="I409" s="24"/>
    </row>
    <row r="410" spans="1:9" ht="15">
      <c r="A410" s="128"/>
      <c r="B410" s="130"/>
      <c r="C410" s="130"/>
      <c r="D410" s="28" t="s">
        <v>1575</v>
      </c>
      <c r="E410" s="21"/>
      <c r="F410" s="73">
        <v>1</v>
      </c>
      <c r="G410" s="86"/>
      <c r="H410" s="86"/>
      <c r="I410" s="90"/>
    </row>
    <row r="411" spans="1:9" ht="23.25">
      <c r="A411" s="84">
        <v>164</v>
      </c>
      <c r="B411" s="21">
        <v>751</v>
      </c>
      <c r="C411" s="21" t="s">
        <v>1750</v>
      </c>
      <c r="D411" s="21" t="s">
        <v>1751</v>
      </c>
      <c r="E411" s="21" t="s">
        <v>151</v>
      </c>
      <c r="F411" s="85">
        <f>F413</f>
        <v>8</v>
      </c>
      <c r="G411" s="86">
        <v>0</v>
      </c>
      <c r="H411" s="86">
        <f>F411*G411</f>
        <v>0</v>
      </c>
      <c r="I411" s="24" t="s">
        <v>30</v>
      </c>
    </row>
    <row r="412" spans="1:9" ht="23.25">
      <c r="A412" s="84"/>
      <c r="B412" s="21"/>
      <c r="C412" s="21"/>
      <c r="D412" s="28" t="s">
        <v>1526</v>
      </c>
      <c r="E412" s="21"/>
      <c r="F412" s="85"/>
      <c r="G412" s="86"/>
      <c r="H412" s="86"/>
      <c r="I412" s="24"/>
    </row>
    <row r="413" spans="1:9" ht="15">
      <c r="A413" s="128"/>
      <c r="B413" s="130"/>
      <c r="C413" s="130"/>
      <c r="D413" s="28" t="s">
        <v>1575</v>
      </c>
      <c r="E413" s="21"/>
      <c r="F413" s="73">
        <v>8</v>
      </c>
      <c r="G413" s="86"/>
      <c r="H413" s="86"/>
      <c r="I413" s="90"/>
    </row>
    <row r="414" spans="1:9" ht="23.25">
      <c r="A414" s="84">
        <v>165</v>
      </c>
      <c r="B414" s="21">
        <v>751</v>
      </c>
      <c r="C414" s="21" t="s">
        <v>1752</v>
      </c>
      <c r="D414" s="21" t="s">
        <v>1753</v>
      </c>
      <c r="E414" s="21" t="s">
        <v>151</v>
      </c>
      <c r="F414" s="85">
        <f>F416</f>
        <v>2</v>
      </c>
      <c r="G414" s="86">
        <v>0</v>
      </c>
      <c r="H414" s="86">
        <f>F414*G414</f>
        <v>0</v>
      </c>
      <c r="I414" s="24" t="s">
        <v>30</v>
      </c>
    </row>
    <row r="415" spans="1:9" ht="23.25">
      <c r="A415" s="84"/>
      <c r="B415" s="21"/>
      <c r="C415" s="21"/>
      <c r="D415" s="28" t="s">
        <v>1526</v>
      </c>
      <c r="E415" s="21"/>
      <c r="F415" s="85"/>
      <c r="G415" s="86"/>
      <c r="H415" s="86"/>
      <c r="I415" s="24"/>
    </row>
    <row r="416" spans="1:9" ht="15">
      <c r="A416" s="128"/>
      <c r="B416" s="130"/>
      <c r="C416" s="130"/>
      <c r="D416" s="28" t="s">
        <v>1575</v>
      </c>
      <c r="E416" s="21"/>
      <c r="F416" s="73">
        <v>2</v>
      </c>
      <c r="G416" s="86"/>
      <c r="H416" s="86"/>
      <c r="I416" s="90"/>
    </row>
    <row r="417" spans="1:9" ht="23.25">
      <c r="A417" s="84">
        <v>166</v>
      </c>
      <c r="B417" s="21">
        <v>751</v>
      </c>
      <c r="C417" s="21" t="s">
        <v>1754</v>
      </c>
      <c r="D417" s="21" t="s">
        <v>1755</v>
      </c>
      <c r="E417" s="21" t="s">
        <v>151</v>
      </c>
      <c r="F417" s="85">
        <f>F419</f>
        <v>10</v>
      </c>
      <c r="G417" s="86">
        <v>0</v>
      </c>
      <c r="H417" s="86">
        <f>F417*G417</f>
        <v>0</v>
      </c>
      <c r="I417" s="24" t="s">
        <v>30</v>
      </c>
    </row>
    <row r="418" spans="1:9" ht="23.25">
      <c r="A418" s="84"/>
      <c r="B418" s="21"/>
      <c r="C418" s="21"/>
      <c r="D418" s="28" t="s">
        <v>1526</v>
      </c>
      <c r="E418" s="21"/>
      <c r="F418" s="85"/>
      <c r="G418" s="86"/>
      <c r="H418" s="86"/>
      <c r="I418" s="24"/>
    </row>
    <row r="419" spans="1:9" ht="15">
      <c r="A419" s="128"/>
      <c r="B419" s="130"/>
      <c r="C419" s="130"/>
      <c r="D419" s="28" t="s">
        <v>1575</v>
      </c>
      <c r="E419" s="21"/>
      <c r="F419" s="73">
        <v>10</v>
      </c>
      <c r="G419" s="86"/>
      <c r="H419" s="86"/>
      <c r="I419" s="90"/>
    </row>
    <row r="420" spans="1:9" ht="23.25">
      <c r="A420" s="84">
        <v>167</v>
      </c>
      <c r="B420" s="21">
        <v>751</v>
      </c>
      <c r="C420" s="21" t="s">
        <v>1756</v>
      </c>
      <c r="D420" s="21" t="s">
        <v>1757</v>
      </c>
      <c r="E420" s="21" t="s">
        <v>151</v>
      </c>
      <c r="F420" s="85">
        <f>F422</f>
        <v>1</v>
      </c>
      <c r="G420" s="86">
        <v>0</v>
      </c>
      <c r="H420" s="86">
        <f>F420*G420</f>
        <v>0</v>
      </c>
      <c r="I420" s="24" t="s">
        <v>30</v>
      </c>
    </row>
    <row r="421" spans="1:9" ht="23.25">
      <c r="A421" s="84"/>
      <c r="B421" s="21"/>
      <c r="C421" s="21"/>
      <c r="D421" s="28" t="s">
        <v>1526</v>
      </c>
      <c r="E421" s="21"/>
      <c r="F421" s="85"/>
      <c r="G421" s="86"/>
      <c r="H421" s="86"/>
      <c r="I421" s="24"/>
    </row>
    <row r="422" spans="1:9" ht="15">
      <c r="A422" s="128"/>
      <c r="B422" s="130"/>
      <c r="C422" s="130"/>
      <c r="D422" s="28" t="s">
        <v>1575</v>
      </c>
      <c r="E422" s="21"/>
      <c r="F422" s="73">
        <v>1</v>
      </c>
      <c r="G422" s="86"/>
      <c r="H422" s="86"/>
      <c r="I422" s="90"/>
    </row>
    <row r="423" spans="1:9" ht="23.25">
      <c r="A423" s="84">
        <v>168</v>
      </c>
      <c r="B423" s="21">
        <v>751</v>
      </c>
      <c r="C423" s="21" t="s">
        <v>1758</v>
      </c>
      <c r="D423" s="21" t="s">
        <v>1759</v>
      </c>
      <c r="E423" s="21" t="s">
        <v>151</v>
      </c>
      <c r="F423" s="85">
        <f>F425</f>
        <v>1</v>
      </c>
      <c r="G423" s="86">
        <v>0</v>
      </c>
      <c r="H423" s="86">
        <f>F423*G423</f>
        <v>0</v>
      </c>
      <c r="I423" s="24" t="s">
        <v>30</v>
      </c>
    </row>
    <row r="424" spans="1:9" ht="23.25">
      <c r="A424" s="84"/>
      <c r="B424" s="21"/>
      <c r="C424" s="21"/>
      <c r="D424" s="28" t="s">
        <v>1526</v>
      </c>
      <c r="E424" s="21"/>
      <c r="F424" s="85"/>
      <c r="G424" s="86"/>
      <c r="H424" s="86"/>
      <c r="I424" s="24"/>
    </row>
    <row r="425" spans="1:9" ht="15">
      <c r="A425" s="128"/>
      <c r="B425" s="130"/>
      <c r="C425" s="130"/>
      <c r="D425" s="28" t="s">
        <v>1575</v>
      </c>
      <c r="E425" s="21"/>
      <c r="F425" s="73">
        <v>1</v>
      </c>
      <c r="G425" s="86"/>
      <c r="H425" s="86"/>
      <c r="I425" s="90"/>
    </row>
    <row r="426" spans="1:9" ht="23.25">
      <c r="A426" s="84">
        <v>169</v>
      </c>
      <c r="B426" s="21">
        <v>751</v>
      </c>
      <c r="C426" s="21" t="s">
        <v>1760</v>
      </c>
      <c r="D426" s="21" t="s">
        <v>1761</v>
      </c>
      <c r="E426" s="21" t="s">
        <v>151</v>
      </c>
      <c r="F426" s="85">
        <f>F428</f>
        <v>1</v>
      </c>
      <c r="G426" s="86">
        <v>0</v>
      </c>
      <c r="H426" s="86">
        <f>F426*G426</f>
        <v>0</v>
      </c>
      <c r="I426" s="24" t="s">
        <v>30</v>
      </c>
    </row>
    <row r="427" spans="1:9" ht="23.25">
      <c r="A427" s="84"/>
      <c r="B427" s="21"/>
      <c r="C427" s="21"/>
      <c r="D427" s="28" t="s">
        <v>1526</v>
      </c>
      <c r="E427" s="21"/>
      <c r="F427" s="85"/>
      <c r="G427" s="86"/>
      <c r="H427" s="86"/>
      <c r="I427" s="24"/>
    </row>
    <row r="428" spans="1:9" ht="15">
      <c r="A428" s="128"/>
      <c r="B428" s="130"/>
      <c r="C428" s="130"/>
      <c r="D428" s="28" t="s">
        <v>1575</v>
      </c>
      <c r="E428" s="21"/>
      <c r="F428" s="73">
        <v>1</v>
      </c>
      <c r="G428" s="86"/>
      <c r="H428" s="86"/>
      <c r="I428" s="90"/>
    </row>
    <row r="429" spans="1:9" ht="23.25">
      <c r="A429" s="84">
        <v>170</v>
      </c>
      <c r="B429" s="21">
        <v>751</v>
      </c>
      <c r="C429" s="21" t="s">
        <v>1762</v>
      </c>
      <c r="D429" s="21" t="s">
        <v>1763</v>
      </c>
      <c r="E429" s="21" t="s">
        <v>151</v>
      </c>
      <c r="F429" s="85">
        <f>F431</f>
        <v>2</v>
      </c>
      <c r="G429" s="86">
        <v>0</v>
      </c>
      <c r="H429" s="86">
        <f>F429*G429</f>
        <v>0</v>
      </c>
      <c r="I429" s="24" t="s">
        <v>30</v>
      </c>
    </row>
    <row r="430" spans="1:9" ht="23.25">
      <c r="A430" s="84"/>
      <c r="B430" s="21"/>
      <c r="C430" s="21"/>
      <c r="D430" s="28" t="s">
        <v>1526</v>
      </c>
      <c r="E430" s="21"/>
      <c r="F430" s="85"/>
      <c r="G430" s="86"/>
      <c r="H430" s="86"/>
      <c r="I430" s="24"/>
    </row>
    <row r="431" spans="1:9" ht="15">
      <c r="A431" s="128"/>
      <c r="B431" s="130"/>
      <c r="C431" s="130"/>
      <c r="D431" s="28" t="s">
        <v>1575</v>
      </c>
      <c r="E431" s="21"/>
      <c r="F431" s="73">
        <v>2</v>
      </c>
      <c r="G431" s="86"/>
      <c r="H431" s="86"/>
      <c r="I431" s="90"/>
    </row>
    <row r="432" spans="1:9" ht="23.25">
      <c r="A432" s="84">
        <v>171</v>
      </c>
      <c r="B432" s="21">
        <v>751</v>
      </c>
      <c r="C432" s="21" t="s">
        <v>1764</v>
      </c>
      <c r="D432" s="21" t="s">
        <v>1765</v>
      </c>
      <c r="E432" s="21" t="s">
        <v>151</v>
      </c>
      <c r="F432" s="85">
        <f>F434</f>
        <v>2</v>
      </c>
      <c r="G432" s="86">
        <v>0</v>
      </c>
      <c r="H432" s="86">
        <f>F432*G432</f>
        <v>0</v>
      </c>
      <c r="I432" s="24" t="s">
        <v>30</v>
      </c>
    </row>
    <row r="433" spans="1:9" ht="23.25">
      <c r="A433" s="84"/>
      <c r="B433" s="21"/>
      <c r="C433" s="21"/>
      <c r="D433" s="28" t="s">
        <v>1526</v>
      </c>
      <c r="E433" s="21"/>
      <c r="F433" s="85"/>
      <c r="G433" s="86"/>
      <c r="H433" s="86"/>
      <c r="I433" s="24"/>
    </row>
    <row r="434" spans="1:9" ht="15">
      <c r="A434" s="128"/>
      <c r="B434" s="130"/>
      <c r="C434" s="130"/>
      <c r="D434" s="28" t="s">
        <v>1575</v>
      </c>
      <c r="E434" s="21"/>
      <c r="F434" s="73">
        <v>2</v>
      </c>
      <c r="G434" s="86"/>
      <c r="H434" s="86"/>
      <c r="I434" s="90"/>
    </row>
    <row r="435" spans="1:9" ht="23.25">
      <c r="A435" s="84">
        <v>172</v>
      </c>
      <c r="B435" s="21">
        <v>751</v>
      </c>
      <c r="C435" s="21" t="s">
        <v>1766</v>
      </c>
      <c r="D435" s="21" t="s">
        <v>1767</v>
      </c>
      <c r="E435" s="21" t="s">
        <v>151</v>
      </c>
      <c r="F435" s="85">
        <f>F437</f>
        <v>4</v>
      </c>
      <c r="G435" s="86">
        <v>0</v>
      </c>
      <c r="H435" s="86">
        <f>F435*G435</f>
        <v>0</v>
      </c>
      <c r="I435" s="24" t="s">
        <v>30</v>
      </c>
    </row>
    <row r="436" spans="1:9" ht="23.25">
      <c r="A436" s="84"/>
      <c r="B436" s="21"/>
      <c r="C436" s="21"/>
      <c r="D436" s="28" t="s">
        <v>1526</v>
      </c>
      <c r="E436" s="21"/>
      <c r="F436" s="85"/>
      <c r="G436" s="86"/>
      <c r="H436" s="86"/>
      <c r="I436" s="24"/>
    </row>
    <row r="437" spans="1:9" ht="15">
      <c r="A437" s="128"/>
      <c r="B437" s="130"/>
      <c r="C437" s="130"/>
      <c r="D437" s="28" t="s">
        <v>1575</v>
      </c>
      <c r="E437" s="21"/>
      <c r="F437" s="73">
        <v>4</v>
      </c>
      <c r="G437" s="86"/>
      <c r="H437" s="86"/>
      <c r="I437" s="90"/>
    </row>
    <row r="438" spans="1:9" ht="23.25">
      <c r="A438" s="84">
        <v>173</v>
      </c>
      <c r="B438" s="21">
        <v>751</v>
      </c>
      <c r="C438" s="21" t="s">
        <v>1768</v>
      </c>
      <c r="D438" s="21" t="s">
        <v>1769</v>
      </c>
      <c r="E438" s="21" t="s">
        <v>151</v>
      </c>
      <c r="F438" s="85">
        <f>F440</f>
        <v>4</v>
      </c>
      <c r="G438" s="86">
        <v>0</v>
      </c>
      <c r="H438" s="86">
        <f>F438*G438</f>
        <v>0</v>
      </c>
      <c r="I438" s="24" t="s">
        <v>30</v>
      </c>
    </row>
    <row r="439" spans="1:9" ht="23.25">
      <c r="A439" s="84"/>
      <c r="B439" s="21"/>
      <c r="C439" s="21"/>
      <c r="D439" s="28" t="s">
        <v>1526</v>
      </c>
      <c r="E439" s="21"/>
      <c r="F439" s="85"/>
      <c r="G439" s="86"/>
      <c r="H439" s="86"/>
      <c r="I439" s="24"/>
    </row>
    <row r="440" spans="1:9" ht="15">
      <c r="A440" s="128"/>
      <c r="B440" s="130"/>
      <c r="C440" s="130"/>
      <c r="D440" s="28" t="s">
        <v>1575</v>
      </c>
      <c r="E440" s="21"/>
      <c r="F440" s="73">
        <v>4</v>
      </c>
      <c r="G440" s="86"/>
      <c r="H440" s="86"/>
      <c r="I440" s="90"/>
    </row>
    <row r="441" spans="1:9" ht="23.25">
      <c r="A441" s="84">
        <v>174</v>
      </c>
      <c r="B441" s="21">
        <v>751</v>
      </c>
      <c r="C441" s="21" t="s">
        <v>1770</v>
      </c>
      <c r="D441" s="21" t="s">
        <v>1771</v>
      </c>
      <c r="E441" s="21" t="s">
        <v>151</v>
      </c>
      <c r="F441" s="85">
        <f>F443</f>
        <v>1</v>
      </c>
      <c r="G441" s="86">
        <v>0</v>
      </c>
      <c r="H441" s="86">
        <f>F441*G441</f>
        <v>0</v>
      </c>
      <c r="I441" s="24" t="s">
        <v>30</v>
      </c>
    </row>
    <row r="442" spans="1:9" ht="23.25">
      <c r="A442" s="84"/>
      <c r="B442" s="21"/>
      <c r="C442" s="21"/>
      <c r="D442" s="28" t="s">
        <v>1526</v>
      </c>
      <c r="E442" s="21"/>
      <c r="F442" s="85"/>
      <c r="G442" s="86"/>
      <c r="H442" s="86"/>
      <c r="I442" s="24"/>
    </row>
    <row r="443" spans="1:9" ht="15">
      <c r="A443" s="128"/>
      <c r="B443" s="130"/>
      <c r="C443" s="130"/>
      <c r="D443" s="28" t="s">
        <v>1575</v>
      </c>
      <c r="E443" s="21"/>
      <c r="F443" s="73">
        <v>1</v>
      </c>
      <c r="G443" s="86"/>
      <c r="H443" s="86"/>
      <c r="I443" s="90"/>
    </row>
    <row r="444" spans="1:9" ht="23.25">
      <c r="A444" s="84">
        <v>175</v>
      </c>
      <c r="B444" s="21">
        <v>751</v>
      </c>
      <c r="C444" s="21" t="s">
        <v>1772</v>
      </c>
      <c r="D444" s="21" t="s">
        <v>1661</v>
      </c>
      <c r="E444" s="21" t="s">
        <v>151</v>
      </c>
      <c r="F444" s="85">
        <f>F446</f>
        <v>2</v>
      </c>
      <c r="G444" s="86">
        <v>0</v>
      </c>
      <c r="H444" s="86">
        <f>F444*G444</f>
        <v>0</v>
      </c>
      <c r="I444" s="24" t="s">
        <v>30</v>
      </c>
    </row>
    <row r="445" spans="1:9" ht="23.25">
      <c r="A445" s="84"/>
      <c r="B445" s="21"/>
      <c r="C445" s="21"/>
      <c r="D445" s="28" t="s">
        <v>1526</v>
      </c>
      <c r="E445" s="21"/>
      <c r="F445" s="85"/>
      <c r="G445" s="86"/>
      <c r="H445" s="86"/>
      <c r="I445" s="24"/>
    </row>
    <row r="446" spans="1:9" ht="15">
      <c r="A446" s="128"/>
      <c r="B446" s="130"/>
      <c r="C446" s="130"/>
      <c r="D446" s="28" t="s">
        <v>1575</v>
      </c>
      <c r="E446" s="21"/>
      <c r="F446" s="73">
        <v>2</v>
      </c>
      <c r="G446" s="86"/>
      <c r="H446" s="86"/>
      <c r="I446" s="90"/>
    </row>
    <row r="447" spans="1:9" ht="23.25">
      <c r="A447" s="84">
        <v>176</v>
      </c>
      <c r="B447" s="21">
        <v>751</v>
      </c>
      <c r="C447" s="21" t="s">
        <v>1773</v>
      </c>
      <c r="D447" s="21" t="s">
        <v>1774</v>
      </c>
      <c r="E447" s="21" t="s">
        <v>151</v>
      </c>
      <c r="F447" s="85">
        <f>F449</f>
        <v>2</v>
      </c>
      <c r="G447" s="86">
        <v>0</v>
      </c>
      <c r="H447" s="86">
        <f>F447*G447</f>
        <v>0</v>
      </c>
      <c r="I447" s="24" t="s">
        <v>30</v>
      </c>
    </row>
    <row r="448" spans="1:9" ht="23.25">
      <c r="A448" s="84"/>
      <c r="B448" s="21"/>
      <c r="C448" s="21"/>
      <c r="D448" s="28" t="s">
        <v>1526</v>
      </c>
      <c r="E448" s="21"/>
      <c r="F448" s="85"/>
      <c r="G448" s="86"/>
      <c r="H448" s="86"/>
      <c r="I448" s="24"/>
    </row>
    <row r="449" spans="1:9" ht="15">
      <c r="A449" s="128"/>
      <c r="B449" s="130"/>
      <c r="C449" s="130"/>
      <c r="D449" s="28" t="s">
        <v>1575</v>
      </c>
      <c r="E449" s="21"/>
      <c r="F449" s="73">
        <v>2</v>
      </c>
      <c r="G449" s="86"/>
      <c r="H449" s="86"/>
      <c r="I449" s="90"/>
    </row>
    <row r="450" spans="1:9" ht="23.25">
      <c r="A450" s="84">
        <v>177</v>
      </c>
      <c r="B450" s="21">
        <v>751</v>
      </c>
      <c r="C450" s="21" t="s">
        <v>1775</v>
      </c>
      <c r="D450" s="21" t="s">
        <v>1776</v>
      </c>
      <c r="E450" s="21" t="s">
        <v>151</v>
      </c>
      <c r="F450" s="85">
        <f>F452</f>
        <v>4</v>
      </c>
      <c r="G450" s="86">
        <v>0</v>
      </c>
      <c r="H450" s="86">
        <f>F450*G450</f>
        <v>0</v>
      </c>
      <c r="I450" s="24" t="s">
        <v>30</v>
      </c>
    </row>
    <row r="451" spans="1:9" ht="23.25">
      <c r="A451" s="84"/>
      <c r="B451" s="21"/>
      <c r="C451" s="21"/>
      <c r="D451" s="28" t="s">
        <v>1526</v>
      </c>
      <c r="E451" s="21"/>
      <c r="F451" s="85"/>
      <c r="G451" s="86"/>
      <c r="H451" s="86"/>
      <c r="I451" s="24"/>
    </row>
    <row r="452" spans="1:9" ht="15">
      <c r="A452" s="128"/>
      <c r="B452" s="130"/>
      <c r="C452" s="130"/>
      <c r="D452" s="28" t="s">
        <v>1575</v>
      </c>
      <c r="E452" s="21"/>
      <c r="F452" s="73">
        <v>4</v>
      </c>
      <c r="G452" s="86"/>
      <c r="H452" s="86"/>
      <c r="I452" s="90"/>
    </row>
    <row r="453" spans="1:9" ht="15">
      <c r="A453" s="84">
        <v>178</v>
      </c>
      <c r="B453" s="21">
        <v>751</v>
      </c>
      <c r="C453" s="21" t="s">
        <v>1777</v>
      </c>
      <c r="D453" s="21" t="s">
        <v>1663</v>
      </c>
      <c r="E453" s="21" t="s">
        <v>151</v>
      </c>
      <c r="F453" s="85">
        <f>F455</f>
        <v>2</v>
      </c>
      <c r="G453" s="86">
        <v>0</v>
      </c>
      <c r="H453" s="86">
        <f>F453*G453</f>
        <v>0</v>
      </c>
      <c r="I453" s="24" t="s">
        <v>30</v>
      </c>
    </row>
    <row r="454" spans="1:9" ht="15">
      <c r="A454" s="84"/>
      <c r="B454" s="21"/>
      <c r="C454" s="21"/>
      <c r="D454" s="28" t="s">
        <v>1664</v>
      </c>
      <c r="E454" s="21"/>
      <c r="F454" s="85"/>
      <c r="G454" s="86"/>
      <c r="H454" s="86"/>
      <c r="I454" s="24"/>
    </row>
    <row r="455" spans="1:9" ht="15">
      <c r="A455" s="90"/>
      <c r="B455" s="90"/>
      <c r="C455" s="90"/>
      <c r="D455" s="28" t="s">
        <v>1665</v>
      </c>
      <c r="E455" s="90"/>
      <c r="F455" s="73">
        <v>2</v>
      </c>
      <c r="G455" s="90"/>
      <c r="H455" s="90"/>
      <c r="I455" s="90"/>
    </row>
    <row r="456" spans="1:9" ht="15">
      <c r="A456" s="84">
        <v>179</v>
      </c>
      <c r="B456" s="21">
        <v>751</v>
      </c>
      <c r="C456" s="21" t="s">
        <v>1778</v>
      </c>
      <c r="D456" s="21" t="s">
        <v>1663</v>
      </c>
      <c r="E456" s="21" t="s">
        <v>151</v>
      </c>
      <c r="F456" s="85">
        <f>F458</f>
        <v>4</v>
      </c>
      <c r="G456" s="86">
        <v>0</v>
      </c>
      <c r="H456" s="86">
        <f>F456*G456</f>
        <v>0</v>
      </c>
      <c r="I456" s="24" t="s">
        <v>30</v>
      </c>
    </row>
    <row r="457" spans="1:9" ht="15">
      <c r="A457" s="84"/>
      <c r="B457" s="21"/>
      <c r="C457" s="21"/>
      <c r="D457" s="28" t="s">
        <v>1664</v>
      </c>
      <c r="E457" s="21"/>
      <c r="F457" s="85"/>
      <c r="G457" s="86"/>
      <c r="H457" s="86"/>
      <c r="I457" s="24"/>
    </row>
    <row r="458" spans="1:9" ht="15">
      <c r="A458" s="90"/>
      <c r="B458" s="90"/>
      <c r="C458" s="90"/>
      <c r="D458" s="28" t="s">
        <v>1779</v>
      </c>
      <c r="E458" s="90"/>
      <c r="F458" s="73">
        <v>4</v>
      </c>
      <c r="G458" s="90"/>
      <c r="H458" s="90"/>
      <c r="I458" s="90"/>
    </row>
    <row r="459" spans="1:9" ht="15">
      <c r="A459" s="84">
        <v>180</v>
      </c>
      <c r="B459" s="21">
        <v>751</v>
      </c>
      <c r="C459" s="21" t="s">
        <v>1780</v>
      </c>
      <c r="D459" s="21" t="s">
        <v>1663</v>
      </c>
      <c r="E459" s="21" t="s">
        <v>151</v>
      </c>
      <c r="F459" s="85">
        <f>F461</f>
        <v>2</v>
      </c>
      <c r="G459" s="86">
        <v>0</v>
      </c>
      <c r="H459" s="86">
        <f>F459*G459</f>
        <v>0</v>
      </c>
      <c r="I459" s="24" t="s">
        <v>30</v>
      </c>
    </row>
    <row r="460" spans="1:9" ht="15">
      <c r="A460" s="84"/>
      <c r="B460" s="21"/>
      <c r="C460" s="21"/>
      <c r="D460" s="28" t="s">
        <v>1664</v>
      </c>
      <c r="E460" s="21"/>
      <c r="F460" s="85"/>
      <c r="G460" s="86"/>
      <c r="H460" s="86"/>
      <c r="I460" s="24"/>
    </row>
    <row r="461" spans="1:9" ht="15">
      <c r="A461" s="90"/>
      <c r="B461" s="90"/>
      <c r="C461" s="90"/>
      <c r="D461" s="28" t="s">
        <v>1781</v>
      </c>
      <c r="E461" s="90"/>
      <c r="F461" s="73">
        <v>2</v>
      </c>
      <c r="G461" s="90"/>
      <c r="H461" s="90"/>
      <c r="I461" s="90"/>
    </row>
    <row r="462" spans="1:9" ht="15">
      <c r="A462" s="84">
        <v>181</v>
      </c>
      <c r="B462" s="21">
        <v>751</v>
      </c>
      <c r="C462" s="21" t="s">
        <v>1782</v>
      </c>
      <c r="D462" s="21" t="s">
        <v>1663</v>
      </c>
      <c r="E462" s="21" t="s">
        <v>151</v>
      </c>
      <c r="F462" s="85">
        <f>F464</f>
        <v>2</v>
      </c>
      <c r="G462" s="86">
        <v>0</v>
      </c>
      <c r="H462" s="86">
        <f>F462*G462</f>
        <v>0</v>
      </c>
      <c r="I462" s="24" t="s">
        <v>30</v>
      </c>
    </row>
    <row r="463" spans="1:9" ht="15">
      <c r="A463" s="84"/>
      <c r="B463" s="21"/>
      <c r="C463" s="21"/>
      <c r="D463" s="28" t="s">
        <v>1664</v>
      </c>
      <c r="E463" s="21"/>
      <c r="F463" s="85"/>
      <c r="G463" s="86"/>
      <c r="H463" s="86"/>
      <c r="I463" s="24"/>
    </row>
    <row r="464" spans="1:9" ht="15">
      <c r="A464" s="90"/>
      <c r="B464" s="90"/>
      <c r="C464" s="90"/>
      <c r="D464" s="28" t="s">
        <v>1783</v>
      </c>
      <c r="E464" s="90"/>
      <c r="F464" s="73">
        <v>2</v>
      </c>
      <c r="G464" s="90"/>
      <c r="H464" s="90"/>
      <c r="I464" s="90"/>
    </row>
    <row r="465" spans="1:9" ht="15">
      <c r="A465" s="84">
        <v>182</v>
      </c>
      <c r="B465" s="21">
        <v>751</v>
      </c>
      <c r="C465" s="21" t="s">
        <v>1784</v>
      </c>
      <c r="D465" s="21" t="s">
        <v>1663</v>
      </c>
      <c r="E465" s="21" t="s">
        <v>151</v>
      </c>
      <c r="F465" s="85">
        <f>F467</f>
        <v>10</v>
      </c>
      <c r="G465" s="86">
        <v>0</v>
      </c>
      <c r="H465" s="86">
        <f>F465*G465</f>
        <v>0</v>
      </c>
      <c r="I465" s="24" t="s">
        <v>30</v>
      </c>
    </row>
    <row r="466" spans="1:9" ht="15">
      <c r="A466" s="84"/>
      <c r="B466" s="21"/>
      <c r="C466" s="21"/>
      <c r="D466" s="28" t="s">
        <v>1664</v>
      </c>
      <c r="E466" s="21"/>
      <c r="F466" s="85"/>
      <c r="G466" s="86"/>
      <c r="H466" s="86"/>
      <c r="I466" s="24"/>
    </row>
    <row r="467" spans="1:9" ht="15">
      <c r="A467" s="90"/>
      <c r="B467" s="90"/>
      <c r="C467" s="90"/>
      <c r="D467" s="28" t="s">
        <v>1785</v>
      </c>
      <c r="E467" s="90"/>
      <c r="F467" s="73">
        <v>10</v>
      </c>
      <c r="G467" s="90"/>
      <c r="H467" s="90"/>
      <c r="I467" s="90"/>
    </row>
    <row r="468" spans="1:9" ht="15">
      <c r="A468" s="84">
        <v>183</v>
      </c>
      <c r="B468" s="21">
        <v>751</v>
      </c>
      <c r="C468" s="21" t="s">
        <v>1786</v>
      </c>
      <c r="D468" s="21" t="s">
        <v>1663</v>
      </c>
      <c r="E468" s="21" t="s">
        <v>151</v>
      </c>
      <c r="F468" s="85">
        <f>F470</f>
        <v>1</v>
      </c>
      <c r="G468" s="86">
        <v>0</v>
      </c>
      <c r="H468" s="86">
        <f>F468*G468</f>
        <v>0</v>
      </c>
      <c r="I468" s="24" t="s">
        <v>30</v>
      </c>
    </row>
    <row r="469" spans="1:9" ht="15">
      <c r="A469" s="84"/>
      <c r="B469" s="21"/>
      <c r="C469" s="21"/>
      <c r="D469" s="28" t="s">
        <v>1664</v>
      </c>
      <c r="E469" s="21"/>
      <c r="F469" s="85"/>
      <c r="G469" s="86"/>
      <c r="H469" s="86"/>
      <c r="I469" s="24"/>
    </row>
    <row r="470" spans="1:9" ht="15">
      <c r="A470" s="90"/>
      <c r="B470" s="90"/>
      <c r="C470" s="90"/>
      <c r="D470" s="28" t="s">
        <v>1787</v>
      </c>
      <c r="E470" s="90"/>
      <c r="F470" s="73">
        <v>1</v>
      </c>
      <c r="G470" s="90"/>
      <c r="H470" s="90"/>
      <c r="I470" s="90"/>
    </row>
    <row r="471" spans="1:9" ht="15">
      <c r="A471" s="84">
        <v>184</v>
      </c>
      <c r="B471" s="21">
        <v>751</v>
      </c>
      <c r="C471" s="21" t="s">
        <v>1788</v>
      </c>
      <c r="D471" s="21" t="s">
        <v>1663</v>
      </c>
      <c r="E471" s="21" t="s">
        <v>151</v>
      </c>
      <c r="F471" s="85">
        <f>F473</f>
        <v>2</v>
      </c>
      <c r="G471" s="86">
        <v>0</v>
      </c>
      <c r="H471" s="86">
        <f>F471*G471</f>
        <v>0</v>
      </c>
      <c r="I471" s="24" t="s">
        <v>30</v>
      </c>
    </row>
    <row r="472" spans="1:9" ht="15">
      <c r="A472" s="84"/>
      <c r="B472" s="21"/>
      <c r="C472" s="21"/>
      <c r="D472" s="28" t="s">
        <v>1664</v>
      </c>
      <c r="E472" s="21"/>
      <c r="F472" s="85"/>
      <c r="G472" s="86"/>
      <c r="H472" s="86"/>
      <c r="I472" s="24"/>
    </row>
    <row r="473" spans="1:9" ht="15">
      <c r="A473" s="90"/>
      <c r="B473" s="90"/>
      <c r="C473" s="90"/>
      <c r="D473" s="28" t="s">
        <v>1789</v>
      </c>
      <c r="E473" s="90"/>
      <c r="F473" s="73">
        <v>2</v>
      </c>
      <c r="G473" s="90"/>
      <c r="H473" s="90"/>
      <c r="I473" s="90"/>
    </row>
    <row r="474" spans="1:9" ht="15">
      <c r="A474" s="84">
        <v>185</v>
      </c>
      <c r="B474" s="21">
        <v>751</v>
      </c>
      <c r="C474" s="21" t="s">
        <v>1790</v>
      </c>
      <c r="D474" s="21" t="s">
        <v>1663</v>
      </c>
      <c r="E474" s="21" t="s">
        <v>151</v>
      </c>
      <c r="F474" s="85">
        <f>F476</f>
        <v>8</v>
      </c>
      <c r="G474" s="86">
        <v>0</v>
      </c>
      <c r="H474" s="86">
        <f>F474*G474</f>
        <v>0</v>
      </c>
      <c r="I474" s="24" t="s">
        <v>30</v>
      </c>
    </row>
    <row r="475" spans="1:9" ht="15">
      <c r="A475" s="84"/>
      <c r="B475" s="21"/>
      <c r="C475" s="21"/>
      <c r="D475" s="28" t="s">
        <v>1664</v>
      </c>
      <c r="E475" s="21"/>
      <c r="F475" s="85"/>
      <c r="G475" s="86"/>
      <c r="H475" s="86"/>
      <c r="I475" s="24"/>
    </row>
    <row r="476" spans="1:9" ht="15">
      <c r="A476" s="90"/>
      <c r="B476" s="90"/>
      <c r="C476" s="90"/>
      <c r="D476" s="28" t="s">
        <v>1791</v>
      </c>
      <c r="E476" s="90"/>
      <c r="F476" s="73">
        <v>8</v>
      </c>
      <c r="G476" s="90"/>
      <c r="H476" s="90"/>
      <c r="I476" s="90"/>
    </row>
    <row r="477" spans="1:9" ht="15">
      <c r="A477" s="84">
        <v>186</v>
      </c>
      <c r="B477" s="21">
        <v>751</v>
      </c>
      <c r="C477" s="21" t="s">
        <v>1792</v>
      </c>
      <c r="D477" s="21" t="s">
        <v>1663</v>
      </c>
      <c r="E477" s="21" t="s">
        <v>151</v>
      </c>
      <c r="F477" s="85">
        <f>F479</f>
        <v>2</v>
      </c>
      <c r="G477" s="86">
        <v>0</v>
      </c>
      <c r="H477" s="86">
        <f>F477*G477</f>
        <v>0</v>
      </c>
      <c r="I477" s="24" t="s">
        <v>30</v>
      </c>
    </row>
    <row r="478" spans="1:9" ht="15">
      <c r="A478" s="84"/>
      <c r="B478" s="21"/>
      <c r="C478" s="21"/>
      <c r="D478" s="28" t="s">
        <v>1664</v>
      </c>
      <c r="E478" s="21"/>
      <c r="F478" s="85"/>
      <c r="G478" s="86"/>
      <c r="H478" s="86"/>
      <c r="I478" s="24"/>
    </row>
    <row r="479" spans="1:9" ht="15">
      <c r="A479" s="90"/>
      <c r="B479" s="90"/>
      <c r="C479" s="90"/>
      <c r="D479" s="28" t="s">
        <v>1793</v>
      </c>
      <c r="E479" s="90"/>
      <c r="F479" s="73">
        <v>2</v>
      </c>
      <c r="G479" s="90"/>
      <c r="H479" s="90"/>
      <c r="I479" s="90"/>
    </row>
    <row r="480" spans="1:9" ht="15">
      <c r="A480" s="84">
        <v>187</v>
      </c>
      <c r="B480" s="21">
        <v>751</v>
      </c>
      <c r="C480" s="21" t="s">
        <v>1794</v>
      </c>
      <c r="D480" s="21" t="s">
        <v>1663</v>
      </c>
      <c r="E480" s="21" t="s">
        <v>151</v>
      </c>
      <c r="F480" s="85">
        <f>F482</f>
        <v>1</v>
      </c>
      <c r="G480" s="86">
        <v>0</v>
      </c>
      <c r="H480" s="86">
        <f>F480*G480</f>
        <v>0</v>
      </c>
      <c r="I480" s="24" t="s">
        <v>30</v>
      </c>
    </row>
    <row r="481" spans="1:9" ht="15">
      <c r="A481" s="84"/>
      <c r="B481" s="21"/>
      <c r="C481" s="21"/>
      <c r="D481" s="28" t="s">
        <v>1664</v>
      </c>
      <c r="E481" s="21"/>
      <c r="F481" s="85"/>
      <c r="G481" s="86"/>
      <c r="H481" s="86"/>
      <c r="I481" s="24"/>
    </row>
    <row r="482" spans="1:9" ht="15">
      <c r="A482" s="90"/>
      <c r="B482" s="90"/>
      <c r="C482" s="90"/>
      <c r="D482" s="28" t="s">
        <v>1795</v>
      </c>
      <c r="E482" s="90"/>
      <c r="F482" s="73">
        <v>1</v>
      </c>
      <c r="G482" s="90"/>
      <c r="H482" s="90"/>
      <c r="I482" s="90"/>
    </row>
    <row r="483" spans="1:9" ht="15">
      <c r="A483" s="84">
        <v>188</v>
      </c>
      <c r="B483" s="21">
        <v>751</v>
      </c>
      <c r="C483" s="21" t="s">
        <v>1796</v>
      </c>
      <c r="D483" s="21" t="s">
        <v>1663</v>
      </c>
      <c r="E483" s="21" t="s">
        <v>151</v>
      </c>
      <c r="F483" s="85">
        <f>F485</f>
        <v>2</v>
      </c>
      <c r="G483" s="86">
        <v>0</v>
      </c>
      <c r="H483" s="86">
        <f>F483*G483</f>
        <v>0</v>
      </c>
      <c r="I483" s="24" t="s">
        <v>30</v>
      </c>
    </row>
    <row r="484" spans="1:9" ht="15">
      <c r="A484" s="84"/>
      <c r="B484" s="21"/>
      <c r="C484" s="21"/>
      <c r="D484" s="28" t="s">
        <v>1664</v>
      </c>
      <c r="E484" s="21"/>
      <c r="F484" s="85"/>
      <c r="G484" s="86"/>
      <c r="H484" s="86"/>
      <c r="I484" s="24"/>
    </row>
    <row r="485" spans="1:9" ht="15">
      <c r="A485" s="90"/>
      <c r="B485" s="90"/>
      <c r="C485" s="90"/>
      <c r="D485" s="28" t="s">
        <v>1667</v>
      </c>
      <c r="E485" s="90"/>
      <c r="F485" s="73">
        <v>2</v>
      </c>
      <c r="G485" s="90"/>
      <c r="H485" s="90"/>
      <c r="I485" s="90"/>
    </row>
    <row r="486" spans="1:9" ht="15">
      <c r="A486" s="84">
        <v>189</v>
      </c>
      <c r="B486" s="21">
        <v>751</v>
      </c>
      <c r="C486" s="21" t="s">
        <v>1797</v>
      </c>
      <c r="D486" s="21" t="s">
        <v>1798</v>
      </c>
      <c r="E486" s="21" t="s">
        <v>151</v>
      </c>
      <c r="F486" s="85">
        <f>F488</f>
        <v>7</v>
      </c>
      <c r="G486" s="86">
        <v>0</v>
      </c>
      <c r="H486" s="86">
        <f>F486*G486</f>
        <v>0</v>
      </c>
      <c r="I486" s="24" t="s">
        <v>30</v>
      </c>
    </row>
    <row r="487" spans="1:9" ht="15">
      <c r="A487" s="84"/>
      <c r="B487" s="21"/>
      <c r="C487" s="21"/>
      <c r="D487" s="28" t="s">
        <v>1799</v>
      </c>
      <c r="E487" s="21"/>
      <c r="F487" s="85"/>
      <c r="G487" s="86"/>
      <c r="H487" s="86"/>
      <c r="I487" s="24"/>
    </row>
    <row r="488" spans="1:9" ht="15">
      <c r="A488" s="84"/>
      <c r="B488" s="21"/>
      <c r="C488" s="21"/>
      <c r="D488" s="28" t="s">
        <v>1800</v>
      </c>
      <c r="E488" s="21"/>
      <c r="F488" s="73">
        <v>7</v>
      </c>
      <c r="G488" s="86"/>
      <c r="H488" s="86"/>
      <c r="I488" s="24"/>
    </row>
    <row r="489" spans="1:9" ht="15">
      <c r="A489" s="84">
        <v>190</v>
      </c>
      <c r="B489" s="21">
        <v>751</v>
      </c>
      <c r="C489" s="21" t="s">
        <v>1801</v>
      </c>
      <c r="D489" s="21" t="s">
        <v>1802</v>
      </c>
      <c r="E489" s="21" t="s">
        <v>151</v>
      </c>
      <c r="F489" s="85">
        <f>F491</f>
        <v>7</v>
      </c>
      <c r="G489" s="86">
        <v>0</v>
      </c>
      <c r="H489" s="86">
        <f>F489*G489</f>
        <v>0</v>
      </c>
      <c r="I489" s="24" t="s">
        <v>30</v>
      </c>
    </row>
    <row r="490" spans="1:9" ht="15">
      <c r="A490" s="84"/>
      <c r="B490" s="21"/>
      <c r="C490" s="21"/>
      <c r="D490" s="28" t="s">
        <v>1799</v>
      </c>
      <c r="E490" s="21"/>
      <c r="F490" s="85"/>
      <c r="G490" s="86"/>
      <c r="H490" s="86"/>
      <c r="I490" s="24"/>
    </row>
    <row r="491" spans="1:9" ht="15">
      <c r="A491" s="84"/>
      <c r="B491" s="21"/>
      <c r="C491" s="21"/>
      <c r="D491" s="28" t="s">
        <v>1800</v>
      </c>
      <c r="E491" s="21"/>
      <c r="F491" s="73">
        <v>7</v>
      </c>
      <c r="G491" s="86"/>
      <c r="H491" s="86"/>
      <c r="I491" s="24"/>
    </row>
    <row r="492" spans="1:9" ht="15">
      <c r="A492" s="84">
        <v>191</v>
      </c>
      <c r="B492" s="21">
        <v>751</v>
      </c>
      <c r="C492" s="21" t="s">
        <v>1803</v>
      </c>
      <c r="D492" s="21" t="s">
        <v>1523</v>
      </c>
      <c r="E492" s="21" t="s">
        <v>29</v>
      </c>
      <c r="F492" s="85">
        <f>F494</f>
        <v>3</v>
      </c>
      <c r="G492" s="86">
        <v>0</v>
      </c>
      <c r="H492" s="86">
        <f>F492*G492</f>
        <v>0</v>
      </c>
      <c r="I492" s="24" t="s">
        <v>30</v>
      </c>
    </row>
    <row r="493" spans="1:9" ht="23.25">
      <c r="A493" s="84"/>
      <c r="B493" s="21"/>
      <c r="C493" s="21"/>
      <c r="D493" s="28" t="s">
        <v>1484</v>
      </c>
      <c r="E493" s="21"/>
      <c r="F493" s="85"/>
      <c r="G493" s="86"/>
      <c r="H493" s="86"/>
      <c r="I493" s="90"/>
    </row>
    <row r="494" spans="1:9" ht="23.25">
      <c r="A494" s="90"/>
      <c r="B494" s="90"/>
      <c r="C494" s="90"/>
      <c r="D494" s="28" t="s">
        <v>1286</v>
      </c>
      <c r="E494" s="199"/>
      <c r="F494" s="73">
        <v>3</v>
      </c>
      <c r="G494" s="200"/>
      <c r="H494" s="200"/>
      <c r="I494" s="90"/>
    </row>
    <row r="495" spans="1:9" ht="15">
      <c r="A495" s="84">
        <v>192</v>
      </c>
      <c r="B495" s="21">
        <v>751</v>
      </c>
      <c r="C495" s="21" t="s">
        <v>1804</v>
      </c>
      <c r="D495" s="21" t="s">
        <v>1805</v>
      </c>
      <c r="E495" s="21" t="s">
        <v>151</v>
      </c>
      <c r="F495" s="85">
        <v>1</v>
      </c>
      <c r="G495" s="86">
        <v>0</v>
      </c>
      <c r="H495" s="86">
        <f>F495*G495</f>
        <v>0</v>
      </c>
      <c r="I495" s="24" t="s">
        <v>30</v>
      </c>
    </row>
    <row r="496" spans="1:9" ht="15">
      <c r="A496" s="84">
        <v>193</v>
      </c>
      <c r="B496" s="21">
        <v>751</v>
      </c>
      <c r="C496" s="21" t="s">
        <v>1806</v>
      </c>
      <c r="D496" s="21" t="s">
        <v>1807</v>
      </c>
      <c r="E496" s="21" t="s">
        <v>151</v>
      </c>
      <c r="F496" s="85">
        <v>1</v>
      </c>
      <c r="G496" s="86">
        <v>0</v>
      </c>
      <c r="H496" s="86">
        <f>F496*G496</f>
        <v>0</v>
      </c>
      <c r="I496" s="24" t="s">
        <v>30</v>
      </c>
    </row>
    <row r="497" spans="1:9" ht="15">
      <c r="A497" s="84">
        <v>194</v>
      </c>
      <c r="B497" s="21">
        <v>751</v>
      </c>
      <c r="C497" s="21" t="s">
        <v>1808</v>
      </c>
      <c r="D497" s="21" t="s">
        <v>1809</v>
      </c>
      <c r="E497" s="21" t="s">
        <v>29</v>
      </c>
      <c r="F497" s="85">
        <f>F499</f>
        <v>1.1</v>
      </c>
      <c r="G497" s="86">
        <v>0</v>
      </c>
      <c r="H497" s="86">
        <f>F497*G497</f>
        <v>0</v>
      </c>
      <c r="I497" s="24" t="s">
        <v>30</v>
      </c>
    </row>
    <row r="498" spans="1:9" ht="23.25">
      <c r="A498" s="84"/>
      <c r="B498" s="21"/>
      <c r="C498" s="21"/>
      <c r="D498" s="28" t="s">
        <v>1484</v>
      </c>
      <c r="E498" s="21"/>
      <c r="F498" s="85"/>
      <c r="G498" s="86"/>
      <c r="H498" s="86"/>
      <c r="I498" s="90"/>
    </row>
    <row r="499" spans="1:9" ht="23.25">
      <c r="A499" s="90"/>
      <c r="B499" s="90"/>
      <c r="C499" s="90"/>
      <c r="D499" s="28" t="s">
        <v>1286</v>
      </c>
      <c r="E499" s="199"/>
      <c r="F499" s="73">
        <v>1.1</v>
      </c>
      <c r="G499" s="200"/>
      <c r="H499" s="200"/>
      <c r="I499" s="90"/>
    </row>
    <row r="500" spans="1:9" ht="15">
      <c r="A500" s="84">
        <v>195</v>
      </c>
      <c r="B500" s="21">
        <v>751</v>
      </c>
      <c r="C500" s="21" t="s">
        <v>1810</v>
      </c>
      <c r="D500" s="21" t="s">
        <v>1811</v>
      </c>
      <c r="E500" s="21" t="s">
        <v>29</v>
      </c>
      <c r="F500" s="85">
        <f>F502</f>
        <v>74.8</v>
      </c>
      <c r="G500" s="86">
        <v>0</v>
      </c>
      <c r="H500" s="86">
        <f>F500*G500</f>
        <v>0</v>
      </c>
      <c r="I500" s="24" t="s">
        <v>30</v>
      </c>
    </row>
    <row r="501" spans="1:9" ht="23.25">
      <c r="A501" s="84"/>
      <c r="B501" s="21"/>
      <c r="C501" s="21"/>
      <c r="D501" s="28" t="s">
        <v>1484</v>
      </c>
      <c r="E501" s="21"/>
      <c r="F501" s="85"/>
      <c r="G501" s="86"/>
      <c r="H501" s="86"/>
      <c r="I501" s="90"/>
    </row>
    <row r="502" spans="1:9" ht="23.25">
      <c r="A502" s="90"/>
      <c r="B502" s="90"/>
      <c r="C502" s="90"/>
      <c r="D502" s="28" t="s">
        <v>1286</v>
      </c>
      <c r="E502" s="199"/>
      <c r="F502" s="73">
        <v>74.8</v>
      </c>
      <c r="G502" s="200"/>
      <c r="H502" s="200"/>
      <c r="I502" s="90"/>
    </row>
    <row r="503" spans="1:9" ht="15">
      <c r="A503" s="84">
        <v>196</v>
      </c>
      <c r="B503" s="21">
        <v>751</v>
      </c>
      <c r="C503" s="21" t="s">
        <v>1812</v>
      </c>
      <c r="D503" s="21" t="s">
        <v>1813</v>
      </c>
      <c r="E503" s="21" t="s">
        <v>29</v>
      </c>
      <c r="F503" s="85">
        <f>F505</f>
        <v>11</v>
      </c>
      <c r="G503" s="86">
        <v>0</v>
      </c>
      <c r="H503" s="86">
        <f>F503*G503</f>
        <v>0</v>
      </c>
      <c r="I503" s="24" t="s">
        <v>30</v>
      </c>
    </row>
    <row r="504" spans="1:9" ht="23.25">
      <c r="A504" s="84"/>
      <c r="B504" s="21"/>
      <c r="C504" s="21"/>
      <c r="D504" s="28" t="s">
        <v>1484</v>
      </c>
      <c r="E504" s="21"/>
      <c r="F504" s="85"/>
      <c r="G504" s="86"/>
      <c r="H504" s="86"/>
      <c r="I504" s="90"/>
    </row>
    <row r="505" spans="1:9" ht="23.25">
      <c r="A505" s="90"/>
      <c r="B505" s="90"/>
      <c r="C505" s="90"/>
      <c r="D505" s="28" t="s">
        <v>1286</v>
      </c>
      <c r="E505" s="199"/>
      <c r="F505" s="73">
        <v>11</v>
      </c>
      <c r="G505" s="200"/>
      <c r="H505" s="200"/>
      <c r="I505" s="90"/>
    </row>
    <row r="506" spans="1:9" ht="15">
      <c r="A506" s="84">
        <v>197</v>
      </c>
      <c r="B506" s="21">
        <v>751</v>
      </c>
      <c r="C506" s="21" t="s">
        <v>1814</v>
      </c>
      <c r="D506" s="21" t="s">
        <v>1612</v>
      </c>
      <c r="E506" s="21" t="s">
        <v>29</v>
      </c>
      <c r="F506" s="85">
        <f>F508</f>
        <v>158.4</v>
      </c>
      <c r="G506" s="86">
        <v>0</v>
      </c>
      <c r="H506" s="86">
        <f>F506*G506</f>
        <v>0</v>
      </c>
      <c r="I506" s="24" t="s">
        <v>30</v>
      </c>
    </row>
    <row r="507" spans="1:9" ht="23.25">
      <c r="A507" s="84"/>
      <c r="B507" s="21"/>
      <c r="C507" s="21"/>
      <c r="D507" s="28" t="s">
        <v>1484</v>
      </c>
      <c r="E507" s="21"/>
      <c r="F507" s="85"/>
      <c r="G507" s="86"/>
      <c r="H507" s="86"/>
      <c r="I507" s="90"/>
    </row>
    <row r="508" spans="1:9" ht="23.25">
      <c r="A508" s="90"/>
      <c r="B508" s="90"/>
      <c r="C508" s="90"/>
      <c r="D508" s="28" t="s">
        <v>1286</v>
      </c>
      <c r="E508" s="199"/>
      <c r="F508" s="73">
        <v>158.4</v>
      </c>
      <c r="G508" s="200"/>
      <c r="H508" s="200"/>
      <c r="I508" s="90"/>
    </row>
    <row r="509" spans="1:9" ht="15">
      <c r="A509" s="84">
        <v>198</v>
      </c>
      <c r="B509" s="21">
        <v>751</v>
      </c>
      <c r="C509" s="21" t="s">
        <v>1815</v>
      </c>
      <c r="D509" s="21" t="s">
        <v>1816</v>
      </c>
      <c r="E509" s="21" t="s">
        <v>29</v>
      </c>
      <c r="F509" s="85">
        <f>F511</f>
        <v>4.4</v>
      </c>
      <c r="G509" s="86">
        <v>0</v>
      </c>
      <c r="H509" s="86">
        <f>F509*G509</f>
        <v>0</v>
      </c>
      <c r="I509" s="24" t="s">
        <v>30</v>
      </c>
    </row>
    <row r="510" spans="1:9" ht="23.25">
      <c r="A510" s="84"/>
      <c r="B510" s="21"/>
      <c r="C510" s="21"/>
      <c r="D510" s="28" t="s">
        <v>1484</v>
      </c>
      <c r="E510" s="21"/>
      <c r="F510" s="85"/>
      <c r="G510" s="86"/>
      <c r="H510" s="86"/>
      <c r="I510" s="90"/>
    </row>
    <row r="511" spans="1:9" ht="23.25">
      <c r="A511" s="90"/>
      <c r="B511" s="90"/>
      <c r="C511" s="90"/>
      <c r="D511" s="28" t="s">
        <v>1286</v>
      </c>
      <c r="E511" s="199"/>
      <c r="F511" s="73">
        <v>4.4</v>
      </c>
      <c r="G511" s="200"/>
      <c r="H511" s="200"/>
      <c r="I511" s="90"/>
    </row>
    <row r="512" spans="1:9" ht="15">
      <c r="A512" s="84">
        <v>199</v>
      </c>
      <c r="B512" s="21">
        <v>751</v>
      </c>
      <c r="C512" s="21" t="s">
        <v>1817</v>
      </c>
      <c r="D512" s="21" t="s">
        <v>1818</v>
      </c>
      <c r="E512" s="21" t="s">
        <v>29</v>
      </c>
      <c r="F512" s="85">
        <f>F514</f>
        <v>17.6</v>
      </c>
      <c r="G512" s="86">
        <v>0</v>
      </c>
      <c r="H512" s="86">
        <f>F512*G512</f>
        <v>0</v>
      </c>
      <c r="I512" s="24" t="s">
        <v>30</v>
      </c>
    </row>
    <row r="513" spans="1:9" ht="23.25">
      <c r="A513" s="84"/>
      <c r="B513" s="21"/>
      <c r="C513" s="21"/>
      <c r="D513" s="28" t="s">
        <v>1484</v>
      </c>
      <c r="E513" s="21"/>
      <c r="F513" s="85"/>
      <c r="G513" s="86"/>
      <c r="H513" s="86"/>
      <c r="I513" s="90"/>
    </row>
    <row r="514" spans="1:9" ht="23.25">
      <c r="A514" s="90"/>
      <c r="B514" s="90"/>
      <c r="C514" s="90"/>
      <c r="D514" s="28" t="s">
        <v>1286</v>
      </c>
      <c r="E514" s="199"/>
      <c r="F514" s="73">
        <v>17.6</v>
      </c>
      <c r="G514" s="200"/>
      <c r="H514" s="200"/>
      <c r="I514" s="90"/>
    </row>
    <row r="515" spans="1:9" ht="15">
      <c r="A515" s="84">
        <v>200</v>
      </c>
      <c r="B515" s="21">
        <v>751</v>
      </c>
      <c r="C515" s="21" t="s">
        <v>1819</v>
      </c>
      <c r="D515" s="21" t="s">
        <v>1820</v>
      </c>
      <c r="E515" s="21" t="s">
        <v>29</v>
      </c>
      <c r="F515" s="85">
        <f>F517</f>
        <v>8.8</v>
      </c>
      <c r="G515" s="86">
        <v>0</v>
      </c>
      <c r="H515" s="86">
        <f>F515*G515</f>
        <v>0</v>
      </c>
      <c r="I515" s="24" t="s">
        <v>30</v>
      </c>
    </row>
    <row r="516" spans="1:9" ht="23.25">
      <c r="A516" s="84"/>
      <c r="B516" s="21"/>
      <c r="C516" s="21"/>
      <c r="D516" s="28" t="s">
        <v>1484</v>
      </c>
      <c r="E516" s="21"/>
      <c r="F516" s="85"/>
      <c r="G516" s="86"/>
      <c r="H516" s="86"/>
      <c r="I516" s="90"/>
    </row>
    <row r="517" spans="1:9" ht="23.25">
      <c r="A517" s="90"/>
      <c r="B517" s="90"/>
      <c r="C517" s="90"/>
      <c r="D517" s="28" t="s">
        <v>1286</v>
      </c>
      <c r="E517" s="199"/>
      <c r="F517" s="73">
        <v>8.8</v>
      </c>
      <c r="G517" s="200"/>
      <c r="H517" s="200"/>
      <c r="I517" s="90"/>
    </row>
    <row r="518" spans="1:9" ht="15">
      <c r="A518" s="84">
        <v>201</v>
      </c>
      <c r="B518" s="21">
        <v>751</v>
      </c>
      <c r="C518" s="21" t="s">
        <v>1821</v>
      </c>
      <c r="D518" s="21" t="s">
        <v>1822</v>
      </c>
      <c r="E518" s="21" t="s">
        <v>29</v>
      </c>
      <c r="F518" s="85">
        <f>F520</f>
        <v>13.2</v>
      </c>
      <c r="G518" s="86">
        <v>0</v>
      </c>
      <c r="H518" s="86">
        <f>F518*G518</f>
        <v>0</v>
      </c>
      <c r="I518" s="24" t="s">
        <v>30</v>
      </c>
    </row>
    <row r="519" spans="1:9" ht="23.25">
      <c r="A519" s="84"/>
      <c r="B519" s="21"/>
      <c r="C519" s="21"/>
      <c r="D519" s="28" t="s">
        <v>1484</v>
      </c>
      <c r="E519" s="21"/>
      <c r="F519" s="85"/>
      <c r="G519" s="86"/>
      <c r="H519" s="86"/>
      <c r="I519" s="90"/>
    </row>
    <row r="520" spans="1:9" ht="23.25">
      <c r="A520" s="90"/>
      <c r="B520" s="90"/>
      <c r="C520" s="90"/>
      <c r="D520" s="28" t="s">
        <v>1286</v>
      </c>
      <c r="E520" s="199"/>
      <c r="F520" s="73">
        <v>13.2</v>
      </c>
      <c r="G520" s="200"/>
      <c r="H520" s="200"/>
      <c r="I520" s="90"/>
    </row>
    <row r="521" spans="1:9" ht="15">
      <c r="A521" s="84">
        <v>202</v>
      </c>
      <c r="B521" s="21">
        <v>751</v>
      </c>
      <c r="C521" s="21" t="s">
        <v>1823</v>
      </c>
      <c r="D521" s="21" t="s">
        <v>1510</v>
      </c>
      <c r="E521" s="21" t="s">
        <v>29</v>
      </c>
      <c r="F521" s="85">
        <f>F523</f>
        <v>8.8</v>
      </c>
      <c r="G521" s="86">
        <v>0</v>
      </c>
      <c r="H521" s="86">
        <f>F521*G521</f>
        <v>0</v>
      </c>
      <c r="I521" s="24" t="s">
        <v>30</v>
      </c>
    </row>
    <row r="522" spans="1:9" ht="23.25">
      <c r="A522" s="84"/>
      <c r="B522" s="21"/>
      <c r="C522" s="21"/>
      <c r="D522" s="28" t="s">
        <v>1484</v>
      </c>
      <c r="E522" s="21"/>
      <c r="F522" s="85"/>
      <c r="G522" s="86"/>
      <c r="H522" s="86"/>
      <c r="I522" s="90"/>
    </row>
    <row r="523" spans="1:9" ht="23.25">
      <c r="A523" s="90"/>
      <c r="B523" s="90"/>
      <c r="C523" s="90"/>
      <c r="D523" s="28" t="s">
        <v>1286</v>
      </c>
      <c r="E523" s="199"/>
      <c r="F523" s="73">
        <v>8.8</v>
      </c>
      <c r="G523" s="200"/>
      <c r="H523" s="200"/>
      <c r="I523" s="90"/>
    </row>
    <row r="524" spans="1:9" ht="15">
      <c r="A524" s="84">
        <v>203</v>
      </c>
      <c r="B524" s="21">
        <v>751</v>
      </c>
      <c r="C524" s="21" t="s">
        <v>1824</v>
      </c>
      <c r="D524" s="21" t="s">
        <v>1679</v>
      </c>
      <c r="E524" s="21" t="s">
        <v>29</v>
      </c>
      <c r="F524" s="85">
        <f>F526</f>
        <v>45.1</v>
      </c>
      <c r="G524" s="86">
        <v>0</v>
      </c>
      <c r="H524" s="86">
        <f>F524*G524</f>
        <v>0</v>
      </c>
      <c r="I524" s="24" t="s">
        <v>30</v>
      </c>
    </row>
    <row r="525" spans="1:9" ht="23.25">
      <c r="A525" s="84"/>
      <c r="B525" s="21"/>
      <c r="C525" s="21"/>
      <c r="D525" s="28" t="s">
        <v>1484</v>
      </c>
      <c r="E525" s="21"/>
      <c r="F525" s="85"/>
      <c r="G525" s="86"/>
      <c r="H525" s="86"/>
      <c r="I525" s="90"/>
    </row>
    <row r="526" spans="1:9" ht="23.25">
      <c r="A526" s="90"/>
      <c r="B526" s="90"/>
      <c r="C526" s="90"/>
      <c r="D526" s="28" t="s">
        <v>1286</v>
      </c>
      <c r="E526" s="199"/>
      <c r="F526" s="73">
        <v>45.1</v>
      </c>
      <c r="G526" s="200"/>
      <c r="H526" s="200"/>
      <c r="I526" s="90"/>
    </row>
    <row r="527" spans="1:9" ht="15">
      <c r="A527" s="84">
        <v>204</v>
      </c>
      <c r="B527" s="21">
        <v>751</v>
      </c>
      <c r="C527" s="21" t="s">
        <v>1825</v>
      </c>
      <c r="D527" s="21" t="s">
        <v>1597</v>
      </c>
      <c r="E527" s="21" t="s">
        <v>29</v>
      </c>
      <c r="F527" s="85">
        <f>F529</f>
        <v>8.8</v>
      </c>
      <c r="G527" s="86">
        <v>0</v>
      </c>
      <c r="H527" s="86">
        <f>F527*G527</f>
        <v>0</v>
      </c>
      <c r="I527" s="24" t="s">
        <v>30</v>
      </c>
    </row>
    <row r="528" spans="1:9" ht="23.25">
      <c r="A528" s="84"/>
      <c r="B528" s="21"/>
      <c r="C528" s="21"/>
      <c r="D528" s="28" t="s">
        <v>1484</v>
      </c>
      <c r="E528" s="21"/>
      <c r="F528" s="85"/>
      <c r="G528" s="86"/>
      <c r="H528" s="86"/>
      <c r="I528" s="90"/>
    </row>
    <row r="529" spans="1:9" ht="23.25">
      <c r="A529" s="90"/>
      <c r="B529" s="90"/>
      <c r="C529" s="90"/>
      <c r="D529" s="28" t="s">
        <v>1286</v>
      </c>
      <c r="E529" s="199"/>
      <c r="F529" s="73">
        <v>8.8</v>
      </c>
      <c r="G529" s="200"/>
      <c r="H529" s="200"/>
      <c r="I529" s="90"/>
    </row>
    <row r="530" spans="1:9" ht="15">
      <c r="A530" s="84">
        <v>205</v>
      </c>
      <c r="B530" s="21">
        <v>751</v>
      </c>
      <c r="C530" s="21" t="s">
        <v>1826</v>
      </c>
      <c r="D530" s="21" t="s">
        <v>1827</v>
      </c>
      <c r="E530" s="21" t="s">
        <v>29</v>
      </c>
      <c r="F530" s="85">
        <f>F532</f>
        <v>15.4</v>
      </c>
      <c r="G530" s="86">
        <v>0</v>
      </c>
      <c r="H530" s="86">
        <f>F530*G530</f>
        <v>0</v>
      </c>
      <c r="I530" s="24" t="s">
        <v>30</v>
      </c>
    </row>
    <row r="531" spans="1:9" ht="23.25">
      <c r="A531" s="84"/>
      <c r="B531" s="21"/>
      <c r="C531" s="21"/>
      <c r="D531" s="28" t="s">
        <v>1484</v>
      </c>
      <c r="E531" s="21"/>
      <c r="F531" s="85"/>
      <c r="G531" s="86"/>
      <c r="H531" s="86"/>
      <c r="I531" s="90"/>
    </row>
    <row r="532" spans="1:9" ht="23.25">
      <c r="A532" s="90"/>
      <c r="B532" s="90"/>
      <c r="C532" s="90"/>
      <c r="D532" s="28" t="s">
        <v>1286</v>
      </c>
      <c r="E532" s="199"/>
      <c r="F532" s="73">
        <v>15.4</v>
      </c>
      <c r="G532" s="200"/>
      <c r="H532" s="200"/>
      <c r="I532" s="90"/>
    </row>
    <row r="533" spans="1:9" ht="15">
      <c r="A533" s="84">
        <v>206</v>
      </c>
      <c r="B533" s="21">
        <v>751</v>
      </c>
      <c r="C533" s="21" t="s">
        <v>1828</v>
      </c>
      <c r="D533" s="21" t="s">
        <v>1502</v>
      </c>
      <c r="E533" s="21" t="s">
        <v>29</v>
      </c>
      <c r="F533" s="85">
        <f>F535</f>
        <v>30.8</v>
      </c>
      <c r="G533" s="86">
        <v>0</v>
      </c>
      <c r="H533" s="86">
        <f>F533*G533</f>
        <v>0</v>
      </c>
      <c r="I533" s="24" t="s">
        <v>30</v>
      </c>
    </row>
    <row r="534" spans="1:9" ht="23.25">
      <c r="A534" s="84"/>
      <c r="B534" s="21"/>
      <c r="C534" s="21"/>
      <c r="D534" s="28" t="s">
        <v>1484</v>
      </c>
      <c r="E534" s="21"/>
      <c r="F534" s="85"/>
      <c r="G534" s="86"/>
      <c r="H534" s="86"/>
      <c r="I534" s="90"/>
    </row>
    <row r="535" spans="1:9" ht="23.25">
      <c r="A535" s="90"/>
      <c r="B535" s="90"/>
      <c r="C535" s="90"/>
      <c r="D535" s="28" t="s">
        <v>1286</v>
      </c>
      <c r="E535" s="199"/>
      <c r="F535" s="73">
        <v>30.8</v>
      </c>
      <c r="G535" s="200"/>
      <c r="H535" s="200"/>
      <c r="I535" s="90"/>
    </row>
    <row r="536" spans="1:9" ht="15">
      <c r="A536" s="84">
        <v>207</v>
      </c>
      <c r="B536" s="21">
        <v>751</v>
      </c>
      <c r="C536" s="21" t="s">
        <v>1829</v>
      </c>
      <c r="D536" s="21" t="s">
        <v>1677</v>
      </c>
      <c r="E536" s="21" t="s">
        <v>29</v>
      </c>
      <c r="F536" s="85">
        <f>F538</f>
        <v>27.5</v>
      </c>
      <c r="G536" s="86">
        <v>0</v>
      </c>
      <c r="H536" s="86">
        <f>F536*G536</f>
        <v>0</v>
      </c>
      <c r="I536" s="24" t="s">
        <v>30</v>
      </c>
    </row>
    <row r="537" spans="1:9" ht="23.25">
      <c r="A537" s="84"/>
      <c r="B537" s="21"/>
      <c r="C537" s="21"/>
      <c r="D537" s="28" t="s">
        <v>1484</v>
      </c>
      <c r="E537" s="21"/>
      <c r="F537" s="85"/>
      <c r="G537" s="86"/>
      <c r="H537" s="86"/>
      <c r="I537" s="90"/>
    </row>
    <row r="538" spans="1:9" ht="23.25">
      <c r="A538" s="90"/>
      <c r="B538" s="90"/>
      <c r="C538" s="90"/>
      <c r="D538" s="28" t="s">
        <v>1286</v>
      </c>
      <c r="E538" s="199"/>
      <c r="F538" s="73">
        <v>27.5</v>
      </c>
      <c r="G538" s="200"/>
      <c r="H538" s="200"/>
      <c r="I538" s="90"/>
    </row>
    <row r="539" spans="1:9" ht="15">
      <c r="A539" s="84">
        <v>208</v>
      </c>
      <c r="B539" s="21">
        <v>751</v>
      </c>
      <c r="C539" s="21" t="s">
        <v>1830</v>
      </c>
      <c r="D539" s="21" t="s">
        <v>1686</v>
      </c>
      <c r="E539" s="21" t="s">
        <v>29</v>
      </c>
      <c r="F539" s="85">
        <f>F541</f>
        <v>77</v>
      </c>
      <c r="G539" s="86">
        <v>0</v>
      </c>
      <c r="H539" s="86">
        <f>F539*G539</f>
        <v>0</v>
      </c>
      <c r="I539" s="24" t="s">
        <v>30</v>
      </c>
    </row>
    <row r="540" spans="1:9" ht="23.25">
      <c r="A540" s="84"/>
      <c r="B540" s="21"/>
      <c r="C540" s="21"/>
      <c r="D540" s="28" t="s">
        <v>1484</v>
      </c>
      <c r="E540" s="21"/>
      <c r="F540" s="85"/>
      <c r="G540" s="86"/>
      <c r="H540" s="86"/>
      <c r="I540" s="90"/>
    </row>
    <row r="541" spans="1:9" ht="23.25">
      <c r="A541" s="90"/>
      <c r="B541" s="90"/>
      <c r="C541" s="90"/>
      <c r="D541" s="28" t="s">
        <v>1286</v>
      </c>
      <c r="E541" s="199"/>
      <c r="F541" s="73">
        <v>77</v>
      </c>
      <c r="G541" s="200"/>
      <c r="H541" s="200"/>
      <c r="I541" s="90"/>
    </row>
    <row r="542" spans="1:9" ht="15">
      <c r="A542" s="84">
        <v>209</v>
      </c>
      <c r="B542" s="21">
        <v>751</v>
      </c>
      <c r="C542" s="21" t="s">
        <v>1831</v>
      </c>
      <c r="D542" s="21" t="s">
        <v>1504</v>
      </c>
      <c r="E542" s="21" t="s">
        <v>29</v>
      </c>
      <c r="F542" s="85">
        <f>F544</f>
        <v>13.2</v>
      </c>
      <c r="G542" s="86">
        <v>0</v>
      </c>
      <c r="H542" s="86">
        <f>F542*G542</f>
        <v>0</v>
      </c>
      <c r="I542" s="24" t="s">
        <v>30</v>
      </c>
    </row>
    <row r="543" spans="1:9" ht="23.25">
      <c r="A543" s="84"/>
      <c r="B543" s="21"/>
      <c r="C543" s="21"/>
      <c r="D543" s="28" t="s">
        <v>1484</v>
      </c>
      <c r="E543" s="21"/>
      <c r="F543" s="85"/>
      <c r="G543" s="86"/>
      <c r="H543" s="86"/>
      <c r="I543" s="90"/>
    </row>
    <row r="544" spans="1:9" ht="23.25">
      <c r="A544" s="90"/>
      <c r="B544" s="90"/>
      <c r="C544" s="90"/>
      <c r="D544" s="28" t="s">
        <v>1286</v>
      </c>
      <c r="E544" s="199"/>
      <c r="F544" s="73">
        <v>13.2</v>
      </c>
      <c r="G544" s="200"/>
      <c r="H544" s="200"/>
      <c r="I544" s="90"/>
    </row>
    <row r="545" spans="1:9" ht="15">
      <c r="A545" s="84">
        <v>210</v>
      </c>
      <c r="B545" s="21">
        <v>751</v>
      </c>
      <c r="C545" s="21" t="s">
        <v>1832</v>
      </c>
      <c r="D545" s="21" t="s">
        <v>1833</v>
      </c>
      <c r="E545" s="21" t="s">
        <v>29</v>
      </c>
      <c r="F545" s="85">
        <f>F547</f>
        <v>13.2</v>
      </c>
      <c r="G545" s="86">
        <v>0</v>
      </c>
      <c r="H545" s="86">
        <f>F545*G545</f>
        <v>0</v>
      </c>
      <c r="I545" s="24" t="s">
        <v>30</v>
      </c>
    </row>
    <row r="546" spans="1:9" ht="23.25">
      <c r="A546" s="84"/>
      <c r="B546" s="21"/>
      <c r="C546" s="21"/>
      <c r="D546" s="28" t="s">
        <v>1484</v>
      </c>
      <c r="E546" s="21"/>
      <c r="F546" s="85"/>
      <c r="G546" s="86"/>
      <c r="H546" s="86"/>
      <c r="I546" s="90"/>
    </row>
    <row r="547" spans="1:9" ht="23.25">
      <c r="A547" s="90"/>
      <c r="B547" s="90"/>
      <c r="C547" s="90"/>
      <c r="D547" s="28" t="s">
        <v>1286</v>
      </c>
      <c r="E547" s="199"/>
      <c r="F547" s="73">
        <v>13.2</v>
      </c>
      <c r="G547" s="200"/>
      <c r="H547" s="200"/>
      <c r="I547" s="90"/>
    </row>
    <row r="548" spans="1:9" ht="15">
      <c r="A548" s="84">
        <v>211</v>
      </c>
      <c r="B548" s="21">
        <v>751</v>
      </c>
      <c r="C548" s="21" t="s">
        <v>1834</v>
      </c>
      <c r="D548" s="21" t="s">
        <v>1496</v>
      </c>
      <c r="E548" s="21" t="s">
        <v>29</v>
      </c>
      <c r="F548" s="85">
        <f>F550</f>
        <v>4.4</v>
      </c>
      <c r="G548" s="86">
        <v>0</v>
      </c>
      <c r="H548" s="86">
        <f>F548*G548</f>
        <v>0</v>
      </c>
      <c r="I548" s="24" t="s">
        <v>30</v>
      </c>
    </row>
    <row r="549" spans="1:9" ht="23.25">
      <c r="A549" s="84"/>
      <c r="B549" s="21"/>
      <c r="C549" s="21"/>
      <c r="D549" s="28" t="s">
        <v>1484</v>
      </c>
      <c r="E549" s="21"/>
      <c r="F549" s="85"/>
      <c r="G549" s="86"/>
      <c r="H549" s="86"/>
      <c r="I549" s="90"/>
    </row>
    <row r="550" spans="1:9" ht="23.25">
      <c r="A550" s="90"/>
      <c r="B550" s="90"/>
      <c r="C550" s="90"/>
      <c r="D550" s="28" t="s">
        <v>1286</v>
      </c>
      <c r="E550" s="199"/>
      <c r="F550" s="73">
        <v>4.4</v>
      </c>
      <c r="G550" s="200"/>
      <c r="H550" s="200"/>
      <c r="I550" s="90"/>
    </row>
    <row r="551" spans="1:9" ht="15">
      <c r="A551" s="84">
        <v>212</v>
      </c>
      <c r="B551" s="21">
        <v>751</v>
      </c>
      <c r="C551" s="21" t="s">
        <v>1835</v>
      </c>
      <c r="D551" s="21" t="s">
        <v>1836</v>
      </c>
      <c r="E551" s="21" t="s">
        <v>29</v>
      </c>
      <c r="F551" s="85">
        <f>F553</f>
        <v>15.4</v>
      </c>
      <c r="G551" s="86">
        <v>0</v>
      </c>
      <c r="H551" s="86">
        <f>F551*G551</f>
        <v>0</v>
      </c>
      <c r="I551" s="24" t="s">
        <v>30</v>
      </c>
    </row>
    <row r="552" spans="1:9" ht="23.25">
      <c r="A552" s="84"/>
      <c r="B552" s="21"/>
      <c r="C552" s="21"/>
      <c r="D552" s="28" t="s">
        <v>1484</v>
      </c>
      <c r="E552" s="21"/>
      <c r="F552" s="85"/>
      <c r="G552" s="86"/>
      <c r="H552" s="86"/>
      <c r="I552" s="90"/>
    </row>
    <row r="553" spans="1:9" ht="23.25">
      <c r="A553" s="90"/>
      <c r="B553" s="90"/>
      <c r="C553" s="90"/>
      <c r="D553" s="28" t="s">
        <v>1286</v>
      </c>
      <c r="E553" s="199"/>
      <c r="F553" s="73">
        <v>15.4</v>
      </c>
      <c r="G553" s="200"/>
      <c r="H553" s="200"/>
      <c r="I553" s="90"/>
    </row>
    <row r="554" spans="1:9" ht="15">
      <c r="A554" s="84">
        <v>213</v>
      </c>
      <c r="B554" s="21">
        <v>751</v>
      </c>
      <c r="C554" s="21" t="s">
        <v>1837</v>
      </c>
      <c r="D554" s="21" t="s">
        <v>1820</v>
      </c>
      <c r="E554" s="21" t="s">
        <v>29</v>
      </c>
      <c r="F554" s="85">
        <f>F556</f>
        <v>6.6</v>
      </c>
      <c r="G554" s="86">
        <v>0</v>
      </c>
      <c r="H554" s="86">
        <f>F554*G554</f>
        <v>0</v>
      </c>
      <c r="I554" s="24" t="s">
        <v>30</v>
      </c>
    </row>
    <row r="555" spans="1:9" ht="23.25">
      <c r="A555" s="84"/>
      <c r="B555" s="21"/>
      <c r="C555" s="21"/>
      <c r="D555" s="28" t="s">
        <v>1484</v>
      </c>
      <c r="E555" s="21"/>
      <c r="F555" s="85"/>
      <c r="G555" s="86"/>
      <c r="H555" s="86"/>
      <c r="I555" s="90"/>
    </row>
    <row r="556" spans="1:9" ht="23.25">
      <c r="A556" s="90"/>
      <c r="B556" s="90"/>
      <c r="C556" s="90"/>
      <c r="D556" s="28" t="s">
        <v>1286</v>
      </c>
      <c r="E556" s="199"/>
      <c r="F556" s="73">
        <v>6.6</v>
      </c>
      <c r="G556" s="200"/>
      <c r="H556" s="200"/>
      <c r="I556" s="90"/>
    </row>
    <row r="557" spans="1:9" ht="15">
      <c r="A557" s="84">
        <v>214</v>
      </c>
      <c r="B557" s="21">
        <v>751</v>
      </c>
      <c r="C557" s="21" t="s">
        <v>1838</v>
      </c>
      <c r="D557" s="21" t="s">
        <v>1839</v>
      </c>
      <c r="E557" s="21" t="s">
        <v>29</v>
      </c>
      <c r="F557" s="85">
        <f>F559</f>
        <v>48.4</v>
      </c>
      <c r="G557" s="86">
        <v>0</v>
      </c>
      <c r="H557" s="86">
        <f>F557*G557</f>
        <v>0</v>
      </c>
      <c r="I557" s="24" t="s">
        <v>30</v>
      </c>
    </row>
    <row r="558" spans="1:9" ht="23.25">
      <c r="A558" s="84"/>
      <c r="B558" s="21"/>
      <c r="C558" s="21"/>
      <c r="D558" s="28" t="s">
        <v>1484</v>
      </c>
      <c r="E558" s="21"/>
      <c r="F558" s="85"/>
      <c r="G558" s="86"/>
      <c r="H558" s="86"/>
      <c r="I558" s="90"/>
    </row>
    <row r="559" spans="1:9" ht="23.25">
      <c r="A559" s="90"/>
      <c r="B559" s="90"/>
      <c r="C559" s="90"/>
      <c r="D559" s="28" t="s">
        <v>1286</v>
      </c>
      <c r="E559" s="199"/>
      <c r="F559" s="73">
        <v>48.4</v>
      </c>
      <c r="G559" s="200"/>
      <c r="H559" s="200"/>
      <c r="I559" s="90"/>
    </row>
    <row r="560" spans="1:9" ht="15">
      <c r="A560" s="84">
        <v>215</v>
      </c>
      <c r="B560" s="21">
        <v>751</v>
      </c>
      <c r="C560" s="21" t="s">
        <v>1840</v>
      </c>
      <c r="D560" s="21" t="s">
        <v>1841</v>
      </c>
      <c r="E560" s="21" t="s">
        <v>29</v>
      </c>
      <c r="F560" s="85">
        <f>F562</f>
        <v>28.6</v>
      </c>
      <c r="G560" s="86">
        <v>0</v>
      </c>
      <c r="H560" s="86">
        <f>F560*G560</f>
        <v>0</v>
      </c>
      <c r="I560" s="24" t="s">
        <v>30</v>
      </c>
    </row>
    <row r="561" spans="1:9" ht="23.25">
      <c r="A561" s="84"/>
      <c r="B561" s="21"/>
      <c r="C561" s="21"/>
      <c r="D561" s="28" t="s">
        <v>1484</v>
      </c>
      <c r="E561" s="21"/>
      <c r="F561" s="85"/>
      <c r="G561" s="86"/>
      <c r="H561" s="86"/>
      <c r="I561" s="90"/>
    </row>
    <row r="562" spans="1:9" ht="23.25">
      <c r="A562" s="90"/>
      <c r="B562" s="90"/>
      <c r="C562" s="90"/>
      <c r="D562" s="28" t="s">
        <v>1286</v>
      </c>
      <c r="E562" s="199"/>
      <c r="F562" s="73">
        <v>28.6</v>
      </c>
      <c r="G562" s="200"/>
      <c r="H562" s="200"/>
      <c r="I562" s="90"/>
    </row>
    <row r="563" spans="1:9" ht="15">
      <c r="A563" s="84">
        <v>216</v>
      </c>
      <c r="B563" s="21">
        <v>751</v>
      </c>
      <c r="C563" s="21" t="s">
        <v>1842</v>
      </c>
      <c r="D563" s="21" t="s">
        <v>1843</v>
      </c>
      <c r="E563" s="21" t="s">
        <v>29</v>
      </c>
      <c r="F563" s="85">
        <f>F565</f>
        <v>22</v>
      </c>
      <c r="G563" s="86">
        <v>0</v>
      </c>
      <c r="H563" s="86">
        <f>F563*G563</f>
        <v>0</v>
      </c>
      <c r="I563" s="24" t="s">
        <v>30</v>
      </c>
    </row>
    <row r="564" spans="1:9" ht="23.25">
      <c r="A564" s="84"/>
      <c r="B564" s="21"/>
      <c r="C564" s="21"/>
      <c r="D564" s="28" t="s">
        <v>1484</v>
      </c>
      <c r="E564" s="21"/>
      <c r="F564" s="85"/>
      <c r="G564" s="86"/>
      <c r="H564" s="86"/>
      <c r="I564" s="90"/>
    </row>
    <row r="565" spans="1:9" ht="23.25">
      <c r="A565" s="90"/>
      <c r="B565" s="90"/>
      <c r="C565" s="90"/>
      <c r="D565" s="28" t="s">
        <v>1286</v>
      </c>
      <c r="E565" s="199"/>
      <c r="F565" s="73">
        <v>22</v>
      </c>
      <c r="G565" s="200"/>
      <c r="H565" s="200"/>
      <c r="I565" s="90"/>
    </row>
    <row r="566" spans="1:9" ht="15">
      <c r="A566" s="84">
        <v>217</v>
      </c>
      <c r="B566" s="21">
        <v>751</v>
      </c>
      <c r="C566" s="21" t="s">
        <v>1844</v>
      </c>
      <c r="D566" s="21" t="s">
        <v>1500</v>
      </c>
      <c r="E566" s="21" t="s">
        <v>29</v>
      </c>
      <c r="F566" s="85">
        <f>F568</f>
        <v>11</v>
      </c>
      <c r="G566" s="86">
        <v>0</v>
      </c>
      <c r="H566" s="86">
        <f>F566*G566</f>
        <v>0</v>
      </c>
      <c r="I566" s="24" t="s">
        <v>30</v>
      </c>
    </row>
    <row r="567" spans="1:9" ht="23.25">
      <c r="A567" s="84"/>
      <c r="B567" s="21"/>
      <c r="C567" s="21"/>
      <c r="D567" s="28" t="s">
        <v>1484</v>
      </c>
      <c r="E567" s="21"/>
      <c r="F567" s="85"/>
      <c r="G567" s="86"/>
      <c r="H567" s="86"/>
      <c r="I567" s="90"/>
    </row>
    <row r="568" spans="1:9" ht="23.25">
      <c r="A568" s="90"/>
      <c r="B568" s="90"/>
      <c r="C568" s="90"/>
      <c r="D568" s="28" t="s">
        <v>1286</v>
      </c>
      <c r="E568" s="199"/>
      <c r="F568" s="73">
        <v>11</v>
      </c>
      <c r="G568" s="200"/>
      <c r="H568" s="200"/>
      <c r="I568" s="90"/>
    </row>
    <row r="569" spans="1:9" ht="15">
      <c r="A569" s="84">
        <v>218</v>
      </c>
      <c r="B569" s="21">
        <v>751</v>
      </c>
      <c r="C569" s="21" t="s">
        <v>1845</v>
      </c>
      <c r="D569" s="21" t="s">
        <v>1846</v>
      </c>
      <c r="E569" s="21" t="s">
        <v>29</v>
      </c>
      <c r="F569" s="85">
        <f>F571</f>
        <v>3.3</v>
      </c>
      <c r="G569" s="86">
        <v>0</v>
      </c>
      <c r="H569" s="86">
        <f>F569*G569</f>
        <v>0</v>
      </c>
      <c r="I569" s="24" t="s">
        <v>30</v>
      </c>
    </row>
    <row r="570" spans="1:9" ht="23.25">
      <c r="A570" s="84"/>
      <c r="B570" s="21"/>
      <c r="C570" s="21"/>
      <c r="D570" s="28" t="s">
        <v>1484</v>
      </c>
      <c r="E570" s="21"/>
      <c r="F570" s="85"/>
      <c r="G570" s="86"/>
      <c r="H570" s="86"/>
      <c r="I570" s="90"/>
    </row>
    <row r="571" spans="1:9" ht="23.25">
      <c r="A571" s="90"/>
      <c r="B571" s="90"/>
      <c r="C571" s="90"/>
      <c r="D571" s="28" t="s">
        <v>1286</v>
      </c>
      <c r="E571" s="199"/>
      <c r="F571" s="73">
        <v>3.3</v>
      </c>
      <c r="G571" s="200"/>
      <c r="H571" s="200"/>
      <c r="I571" s="90"/>
    </row>
    <row r="572" spans="1:9" ht="15">
      <c r="A572" s="84">
        <v>219</v>
      </c>
      <c r="B572" s="21">
        <v>751</v>
      </c>
      <c r="C572" s="21" t="s">
        <v>1847</v>
      </c>
      <c r="D572" s="21" t="s">
        <v>1848</v>
      </c>
      <c r="E572" s="21" t="s">
        <v>29</v>
      </c>
      <c r="F572" s="85">
        <f>F574</f>
        <v>7.7</v>
      </c>
      <c r="G572" s="86">
        <v>0</v>
      </c>
      <c r="H572" s="86">
        <f>F572*G572</f>
        <v>0</v>
      </c>
      <c r="I572" s="24" t="s">
        <v>30</v>
      </c>
    </row>
    <row r="573" spans="1:9" ht="23.25">
      <c r="A573" s="84"/>
      <c r="B573" s="21"/>
      <c r="C573" s="21"/>
      <c r="D573" s="28" t="s">
        <v>1484</v>
      </c>
      <c r="E573" s="21"/>
      <c r="F573" s="85"/>
      <c r="G573" s="86"/>
      <c r="H573" s="86"/>
      <c r="I573" s="90"/>
    </row>
    <row r="574" spans="1:9" ht="23.25">
      <c r="A574" s="90"/>
      <c r="B574" s="90"/>
      <c r="C574" s="90"/>
      <c r="D574" s="28" t="s">
        <v>1286</v>
      </c>
      <c r="E574" s="199"/>
      <c r="F574" s="73">
        <v>7.7</v>
      </c>
      <c r="G574" s="200"/>
      <c r="H574" s="200"/>
      <c r="I574" s="90"/>
    </row>
    <row r="575" spans="1:9" ht="15">
      <c r="A575" s="84">
        <v>220</v>
      </c>
      <c r="B575" s="21">
        <v>751</v>
      </c>
      <c r="C575" s="21" t="s">
        <v>1849</v>
      </c>
      <c r="D575" s="21" t="s">
        <v>1850</v>
      </c>
      <c r="E575" s="21" t="s">
        <v>29</v>
      </c>
      <c r="F575" s="85">
        <f>F577</f>
        <v>5.5</v>
      </c>
      <c r="G575" s="86">
        <v>0</v>
      </c>
      <c r="H575" s="86">
        <f>F575*G575</f>
        <v>0</v>
      </c>
      <c r="I575" s="24" t="s">
        <v>30</v>
      </c>
    </row>
    <row r="576" spans="1:9" ht="23.25">
      <c r="A576" s="84"/>
      <c r="B576" s="21"/>
      <c r="C576" s="21"/>
      <c r="D576" s="28" t="s">
        <v>1484</v>
      </c>
      <c r="E576" s="21"/>
      <c r="F576" s="85"/>
      <c r="G576" s="86"/>
      <c r="H576" s="86"/>
      <c r="I576" s="90"/>
    </row>
    <row r="577" spans="1:9" ht="23.25">
      <c r="A577" s="90"/>
      <c r="B577" s="90"/>
      <c r="C577" s="90"/>
      <c r="D577" s="28" t="s">
        <v>1286</v>
      </c>
      <c r="E577" s="199"/>
      <c r="F577" s="73">
        <v>5.5</v>
      </c>
      <c r="G577" s="200"/>
      <c r="H577" s="200"/>
      <c r="I577" s="90"/>
    </row>
    <row r="578" spans="1:9" ht="15">
      <c r="A578" s="84">
        <v>221</v>
      </c>
      <c r="B578" s="21">
        <v>751</v>
      </c>
      <c r="C578" s="21" t="s">
        <v>1851</v>
      </c>
      <c r="D578" s="21" t="s">
        <v>1608</v>
      </c>
      <c r="E578" s="21" t="s">
        <v>29</v>
      </c>
      <c r="F578" s="85">
        <f>F580</f>
        <v>13.2</v>
      </c>
      <c r="G578" s="86">
        <v>0</v>
      </c>
      <c r="H578" s="86">
        <f>F578*G578</f>
        <v>0</v>
      </c>
      <c r="I578" s="24" t="s">
        <v>30</v>
      </c>
    </row>
    <row r="579" spans="1:9" ht="23.25">
      <c r="A579" s="84"/>
      <c r="B579" s="21"/>
      <c r="C579" s="21"/>
      <c r="D579" s="28" t="s">
        <v>1484</v>
      </c>
      <c r="E579" s="21"/>
      <c r="F579" s="85"/>
      <c r="G579" s="86"/>
      <c r="H579" s="86"/>
      <c r="I579" s="90"/>
    </row>
    <row r="580" spans="1:9" ht="23.25">
      <c r="A580" s="90"/>
      <c r="B580" s="90"/>
      <c r="C580" s="90"/>
      <c r="D580" s="28" t="s">
        <v>1286</v>
      </c>
      <c r="E580" s="199"/>
      <c r="F580" s="73">
        <v>13.2</v>
      </c>
      <c r="G580" s="200"/>
      <c r="H580" s="200"/>
      <c r="I580" s="90"/>
    </row>
    <row r="581" spans="1:9" ht="15">
      <c r="A581" s="84">
        <v>222</v>
      </c>
      <c r="B581" s="21">
        <v>751</v>
      </c>
      <c r="C581" s="21" t="s">
        <v>1852</v>
      </c>
      <c r="D581" s="21" t="s">
        <v>1853</v>
      </c>
      <c r="E581" s="21" t="s">
        <v>29</v>
      </c>
      <c r="F581" s="85">
        <f>F583</f>
        <v>3.3</v>
      </c>
      <c r="G581" s="86">
        <v>0</v>
      </c>
      <c r="H581" s="86">
        <f>F581*G581</f>
        <v>0</v>
      </c>
      <c r="I581" s="24" t="s">
        <v>30</v>
      </c>
    </row>
    <row r="582" spans="1:9" ht="23.25">
      <c r="A582" s="84"/>
      <c r="B582" s="21"/>
      <c r="C582" s="21"/>
      <c r="D582" s="28" t="s">
        <v>1484</v>
      </c>
      <c r="E582" s="21"/>
      <c r="F582" s="85"/>
      <c r="G582" s="86"/>
      <c r="H582" s="86"/>
      <c r="I582" s="90"/>
    </row>
    <row r="583" spans="1:9" ht="23.25">
      <c r="A583" s="90"/>
      <c r="B583" s="90"/>
      <c r="C583" s="90"/>
      <c r="D583" s="28" t="s">
        <v>1286</v>
      </c>
      <c r="E583" s="199"/>
      <c r="F583" s="73">
        <v>3.3</v>
      </c>
      <c r="G583" s="200"/>
      <c r="H583" s="200"/>
      <c r="I583" s="90"/>
    </row>
    <row r="584" spans="1:9" ht="15">
      <c r="A584" s="84">
        <v>223</v>
      </c>
      <c r="B584" s="21">
        <v>751</v>
      </c>
      <c r="C584" s="21" t="s">
        <v>1854</v>
      </c>
      <c r="D584" s="21" t="s">
        <v>1855</v>
      </c>
      <c r="E584" s="21" t="s">
        <v>29</v>
      </c>
      <c r="F584" s="85">
        <f>F586</f>
        <v>3.3</v>
      </c>
      <c r="G584" s="86">
        <v>0</v>
      </c>
      <c r="H584" s="86">
        <f>F584*G584</f>
        <v>0</v>
      </c>
      <c r="I584" s="24" t="s">
        <v>30</v>
      </c>
    </row>
    <row r="585" spans="1:9" ht="23.25">
      <c r="A585" s="84"/>
      <c r="B585" s="21"/>
      <c r="C585" s="21"/>
      <c r="D585" s="28" t="s">
        <v>1484</v>
      </c>
      <c r="E585" s="21"/>
      <c r="F585" s="85"/>
      <c r="G585" s="86"/>
      <c r="H585" s="86"/>
      <c r="I585" s="90"/>
    </row>
    <row r="586" spans="1:9" ht="23.25">
      <c r="A586" s="90"/>
      <c r="B586" s="90"/>
      <c r="C586" s="90"/>
      <c r="D586" s="28" t="s">
        <v>1286</v>
      </c>
      <c r="E586" s="199"/>
      <c r="F586" s="73">
        <v>3.3</v>
      </c>
      <c r="G586" s="200"/>
      <c r="H586" s="200"/>
      <c r="I586" s="90"/>
    </row>
    <row r="587" spans="1:9" ht="15">
      <c r="A587" s="84">
        <v>224</v>
      </c>
      <c r="B587" s="21">
        <v>751</v>
      </c>
      <c r="C587" s="21" t="s">
        <v>1856</v>
      </c>
      <c r="D587" s="21" t="s">
        <v>1610</v>
      </c>
      <c r="E587" s="21" t="s">
        <v>29</v>
      </c>
      <c r="F587" s="85">
        <f>F589</f>
        <v>3.3</v>
      </c>
      <c r="G587" s="86">
        <v>0</v>
      </c>
      <c r="H587" s="86">
        <f>F587*G587</f>
        <v>0</v>
      </c>
      <c r="I587" s="24" t="s">
        <v>30</v>
      </c>
    </row>
    <row r="588" spans="1:9" ht="23.25">
      <c r="A588" s="84"/>
      <c r="B588" s="21"/>
      <c r="C588" s="21"/>
      <c r="D588" s="28" t="s">
        <v>1484</v>
      </c>
      <c r="E588" s="21"/>
      <c r="F588" s="85"/>
      <c r="G588" s="86"/>
      <c r="H588" s="86"/>
      <c r="I588" s="90"/>
    </row>
    <row r="589" spans="1:9" ht="23.25">
      <c r="A589" s="90"/>
      <c r="B589" s="90"/>
      <c r="C589" s="90"/>
      <c r="D589" s="28" t="s">
        <v>1286</v>
      </c>
      <c r="E589" s="199"/>
      <c r="F589" s="73">
        <v>3.3</v>
      </c>
      <c r="G589" s="200"/>
      <c r="H589" s="200"/>
      <c r="I589" s="90"/>
    </row>
    <row r="590" spans="1:9" ht="15">
      <c r="A590" s="84">
        <v>225</v>
      </c>
      <c r="B590" s="21">
        <v>751</v>
      </c>
      <c r="C590" s="21" t="s">
        <v>1857</v>
      </c>
      <c r="D590" s="21" t="s">
        <v>1858</v>
      </c>
      <c r="E590" s="21" t="s">
        <v>29</v>
      </c>
      <c r="F590" s="85">
        <f>F592</f>
        <v>2.2</v>
      </c>
      <c r="G590" s="86">
        <v>0</v>
      </c>
      <c r="H590" s="86">
        <f>F590*G590</f>
        <v>0</v>
      </c>
      <c r="I590" s="24" t="s">
        <v>30</v>
      </c>
    </row>
    <row r="591" spans="1:9" ht="23.25">
      <c r="A591" s="84"/>
      <c r="B591" s="21"/>
      <c r="C591" s="21"/>
      <c r="D591" s="28" t="s">
        <v>1484</v>
      </c>
      <c r="E591" s="21"/>
      <c r="F591" s="85"/>
      <c r="G591" s="86"/>
      <c r="H591" s="86"/>
      <c r="I591" s="90"/>
    </row>
    <row r="592" spans="1:9" ht="23.25">
      <c r="A592" s="90"/>
      <c r="B592" s="90"/>
      <c r="C592" s="90"/>
      <c r="D592" s="28" t="s">
        <v>1286</v>
      </c>
      <c r="E592" s="199"/>
      <c r="F592" s="73">
        <v>2.2</v>
      </c>
      <c r="G592" s="200"/>
      <c r="H592" s="200"/>
      <c r="I592" s="90"/>
    </row>
    <row r="593" spans="1:9" ht="15">
      <c r="A593" s="84">
        <v>226</v>
      </c>
      <c r="B593" s="21">
        <v>751</v>
      </c>
      <c r="C593" s="21" t="s">
        <v>1859</v>
      </c>
      <c r="D593" s="21" t="s">
        <v>1684</v>
      </c>
      <c r="E593" s="21" t="s">
        <v>29</v>
      </c>
      <c r="F593" s="85">
        <f>F595</f>
        <v>17.6</v>
      </c>
      <c r="G593" s="86">
        <v>0</v>
      </c>
      <c r="H593" s="86">
        <f>F593*G593</f>
        <v>0</v>
      </c>
      <c r="I593" s="24" t="s">
        <v>30</v>
      </c>
    </row>
    <row r="594" spans="1:9" ht="23.25">
      <c r="A594" s="84"/>
      <c r="B594" s="21"/>
      <c r="C594" s="21"/>
      <c r="D594" s="28" t="s">
        <v>1484</v>
      </c>
      <c r="E594" s="21"/>
      <c r="F594" s="85"/>
      <c r="G594" s="86"/>
      <c r="H594" s="86"/>
      <c r="I594" s="90"/>
    </row>
    <row r="595" spans="1:9" ht="23.25">
      <c r="A595" s="90"/>
      <c r="B595" s="90"/>
      <c r="C595" s="90"/>
      <c r="D595" s="28" t="s">
        <v>1286</v>
      </c>
      <c r="E595" s="199"/>
      <c r="F595" s="73">
        <v>17.6</v>
      </c>
      <c r="G595" s="200"/>
      <c r="H595" s="200"/>
      <c r="I595" s="90"/>
    </row>
    <row r="596" spans="1:9" ht="15">
      <c r="A596" s="84">
        <v>227</v>
      </c>
      <c r="B596" s="21">
        <v>751</v>
      </c>
      <c r="C596" s="21" t="s">
        <v>1860</v>
      </c>
      <c r="D596" s="21" t="s">
        <v>1861</v>
      </c>
      <c r="E596" s="21" t="s">
        <v>29</v>
      </c>
      <c r="F596" s="85">
        <f>F598</f>
        <v>5.5</v>
      </c>
      <c r="G596" s="86">
        <v>0</v>
      </c>
      <c r="H596" s="86">
        <f>F596*G596</f>
        <v>0</v>
      </c>
      <c r="I596" s="24" t="s">
        <v>30</v>
      </c>
    </row>
    <row r="597" spans="1:9" ht="23.25">
      <c r="A597" s="84"/>
      <c r="B597" s="21"/>
      <c r="C597" s="21"/>
      <c r="D597" s="28" t="s">
        <v>1484</v>
      </c>
      <c r="E597" s="21"/>
      <c r="F597" s="85"/>
      <c r="G597" s="86"/>
      <c r="H597" s="86"/>
      <c r="I597" s="90"/>
    </row>
    <row r="598" spans="1:9" ht="23.25">
      <c r="A598" s="90"/>
      <c r="B598" s="90"/>
      <c r="C598" s="90"/>
      <c r="D598" s="28" t="s">
        <v>1286</v>
      </c>
      <c r="E598" s="199"/>
      <c r="F598" s="73">
        <v>5.5</v>
      </c>
      <c r="G598" s="200"/>
      <c r="H598" s="200"/>
      <c r="I598" s="90"/>
    </row>
    <row r="599" spans="1:9" ht="15">
      <c r="A599" s="84">
        <v>228</v>
      </c>
      <c r="B599" s="21">
        <v>751</v>
      </c>
      <c r="C599" s="21" t="s">
        <v>1862</v>
      </c>
      <c r="D599" s="21" t="s">
        <v>1863</v>
      </c>
      <c r="E599" s="21" t="s">
        <v>29</v>
      </c>
      <c r="F599" s="85">
        <f>F601</f>
        <v>4.4</v>
      </c>
      <c r="G599" s="86">
        <v>0</v>
      </c>
      <c r="H599" s="86">
        <f>F599*G599</f>
        <v>0</v>
      </c>
      <c r="I599" s="24" t="s">
        <v>30</v>
      </c>
    </row>
    <row r="600" spans="1:9" ht="23.25">
      <c r="A600" s="84"/>
      <c r="B600" s="21"/>
      <c r="C600" s="21"/>
      <c r="D600" s="28" t="s">
        <v>1484</v>
      </c>
      <c r="E600" s="21"/>
      <c r="F600" s="85"/>
      <c r="G600" s="86"/>
      <c r="H600" s="86"/>
      <c r="I600" s="90"/>
    </row>
    <row r="601" spans="1:9" ht="23.25">
      <c r="A601" s="90"/>
      <c r="B601" s="90"/>
      <c r="C601" s="90"/>
      <c r="D601" s="28" t="s">
        <v>1286</v>
      </c>
      <c r="E601" s="199"/>
      <c r="F601" s="73">
        <v>4.4</v>
      </c>
      <c r="G601" s="200"/>
      <c r="H601" s="200"/>
      <c r="I601" s="90"/>
    </row>
    <row r="602" spans="1:9" ht="15">
      <c r="A602" s="84">
        <v>229</v>
      </c>
      <c r="B602" s="21">
        <v>751</v>
      </c>
      <c r="C602" s="21" t="s">
        <v>1864</v>
      </c>
      <c r="D602" s="21" t="s">
        <v>1591</v>
      </c>
      <c r="E602" s="21" t="s">
        <v>29</v>
      </c>
      <c r="F602" s="85">
        <f>F604</f>
        <v>27.5</v>
      </c>
      <c r="G602" s="86">
        <v>0</v>
      </c>
      <c r="H602" s="86">
        <f>F602*G602</f>
        <v>0</v>
      </c>
      <c r="I602" s="24" t="s">
        <v>30</v>
      </c>
    </row>
    <row r="603" spans="1:9" ht="23.25">
      <c r="A603" s="84"/>
      <c r="B603" s="21"/>
      <c r="C603" s="21"/>
      <c r="D603" s="28" t="s">
        <v>1484</v>
      </c>
      <c r="E603" s="21"/>
      <c r="F603" s="85"/>
      <c r="G603" s="86"/>
      <c r="H603" s="86"/>
      <c r="I603" s="90"/>
    </row>
    <row r="604" spans="1:9" ht="23.25">
      <c r="A604" s="90"/>
      <c r="B604" s="90"/>
      <c r="C604" s="90"/>
      <c r="D604" s="28" t="s">
        <v>1286</v>
      </c>
      <c r="E604" s="199"/>
      <c r="F604" s="73">
        <v>27.5</v>
      </c>
      <c r="G604" s="200"/>
      <c r="H604" s="200"/>
      <c r="I604" s="90"/>
    </row>
    <row r="605" spans="1:9" ht="15">
      <c r="A605" s="84">
        <v>230</v>
      </c>
      <c r="B605" s="21">
        <v>751</v>
      </c>
      <c r="C605" s="21" t="s">
        <v>1865</v>
      </c>
      <c r="D605" s="21" t="s">
        <v>1866</v>
      </c>
      <c r="E605" s="21" t="s">
        <v>29</v>
      </c>
      <c r="F605" s="85">
        <f>F607</f>
        <v>2.2</v>
      </c>
      <c r="G605" s="86">
        <v>0</v>
      </c>
      <c r="H605" s="86">
        <f>F605*G605</f>
        <v>0</v>
      </c>
      <c r="I605" s="24" t="s">
        <v>30</v>
      </c>
    </row>
    <row r="606" spans="1:9" ht="23.25">
      <c r="A606" s="84"/>
      <c r="B606" s="21"/>
      <c r="C606" s="21"/>
      <c r="D606" s="28" t="s">
        <v>1484</v>
      </c>
      <c r="E606" s="21"/>
      <c r="F606" s="85"/>
      <c r="G606" s="86"/>
      <c r="H606" s="86"/>
      <c r="I606" s="90"/>
    </row>
    <row r="607" spans="1:9" ht="23.25">
      <c r="A607" s="90"/>
      <c r="B607" s="90"/>
      <c r="C607" s="90"/>
      <c r="D607" s="28" t="s">
        <v>1286</v>
      </c>
      <c r="E607" s="199"/>
      <c r="F607" s="73">
        <v>2.2</v>
      </c>
      <c r="G607" s="200"/>
      <c r="H607" s="200"/>
      <c r="I607" s="90"/>
    </row>
    <row r="608" spans="1:9" ht="15">
      <c r="A608" s="84">
        <v>231</v>
      </c>
      <c r="B608" s="21">
        <v>751</v>
      </c>
      <c r="C608" s="21" t="s">
        <v>1867</v>
      </c>
      <c r="D608" s="21" t="s">
        <v>1630</v>
      </c>
      <c r="E608" s="21" t="s">
        <v>29</v>
      </c>
      <c r="F608" s="85">
        <f>F610</f>
        <v>15.4</v>
      </c>
      <c r="G608" s="86">
        <v>0</v>
      </c>
      <c r="H608" s="86">
        <f>F608*G608</f>
        <v>0</v>
      </c>
      <c r="I608" s="24" t="s">
        <v>30</v>
      </c>
    </row>
    <row r="609" spans="1:9" ht="23.25">
      <c r="A609" s="84"/>
      <c r="B609" s="21"/>
      <c r="C609" s="21"/>
      <c r="D609" s="28" t="s">
        <v>1484</v>
      </c>
      <c r="E609" s="21"/>
      <c r="F609" s="85"/>
      <c r="G609" s="86"/>
      <c r="H609" s="86"/>
      <c r="I609" s="90"/>
    </row>
    <row r="610" spans="1:9" ht="23.25">
      <c r="A610" s="90"/>
      <c r="B610" s="90"/>
      <c r="C610" s="90"/>
      <c r="D610" s="28" t="s">
        <v>1286</v>
      </c>
      <c r="E610" s="199"/>
      <c r="F610" s="73">
        <v>15.4</v>
      </c>
      <c r="G610" s="200"/>
      <c r="H610" s="200"/>
      <c r="I610" s="90"/>
    </row>
    <row r="611" spans="1:9" ht="15">
      <c r="A611" s="84">
        <v>232</v>
      </c>
      <c r="B611" s="21">
        <v>751</v>
      </c>
      <c r="C611" s="21" t="s">
        <v>1868</v>
      </c>
      <c r="D611" s="21" t="s">
        <v>1628</v>
      </c>
      <c r="E611" s="21" t="s">
        <v>29</v>
      </c>
      <c r="F611" s="85">
        <f>F613</f>
        <v>33</v>
      </c>
      <c r="G611" s="86">
        <v>0</v>
      </c>
      <c r="H611" s="86">
        <f>F611*G611</f>
        <v>0</v>
      </c>
      <c r="I611" s="24" t="s">
        <v>30</v>
      </c>
    </row>
    <row r="612" spans="1:9" ht="23.25">
      <c r="A612" s="84"/>
      <c r="B612" s="21"/>
      <c r="C612" s="21"/>
      <c r="D612" s="28" t="s">
        <v>1484</v>
      </c>
      <c r="E612" s="21"/>
      <c r="F612" s="85"/>
      <c r="G612" s="86"/>
      <c r="H612" s="86"/>
      <c r="I612" s="90"/>
    </row>
    <row r="613" spans="1:9" ht="23.25">
      <c r="A613" s="90"/>
      <c r="B613" s="90"/>
      <c r="C613" s="90"/>
      <c r="D613" s="28" t="s">
        <v>1286</v>
      </c>
      <c r="E613" s="199"/>
      <c r="F613" s="73">
        <v>33</v>
      </c>
      <c r="G613" s="200"/>
      <c r="H613" s="200"/>
      <c r="I613" s="90"/>
    </row>
    <row r="614" spans="1:9" ht="15">
      <c r="A614" s="84">
        <v>233</v>
      </c>
      <c r="B614" s="21">
        <v>751</v>
      </c>
      <c r="C614" s="21" t="s">
        <v>1869</v>
      </c>
      <c r="D614" s="21" t="s">
        <v>1870</v>
      </c>
      <c r="E614" s="21" t="s">
        <v>29</v>
      </c>
      <c r="F614" s="85">
        <f>F616</f>
        <v>11</v>
      </c>
      <c r="G614" s="86">
        <v>0</v>
      </c>
      <c r="H614" s="86">
        <f>F614*G614</f>
        <v>0</v>
      </c>
      <c r="I614" s="24" t="s">
        <v>30</v>
      </c>
    </row>
    <row r="615" spans="1:9" ht="23.25">
      <c r="A615" s="84"/>
      <c r="B615" s="21"/>
      <c r="C615" s="21"/>
      <c r="D615" s="28" t="s">
        <v>1484</v>
      </c>
      <c r="E615" s="21"/>
      <c r="F615" s="85"/>
      <c r="G615" s="86"/>
      <c r="H615" s="86"/>
      <c r="I615" s="90"/>
    </row>
    <row r="616" spans="1:9" ht="23.25">
      <c r="A616" s="90"/>
      <c r="B616" s="90"/>
      <c r="C616" s="90"/>
      <c r="D616" s="28" t="s">
        <v>1286</v>
      </c>
      <c r="E616" s="199"/>
      <c r="F616" s="73">
        <v>11</v>
      </c>
      <c r="G616" s="200"/>
      <c r="H616" s="200"/>
      <c r="I616" s="90"/>
    </row>
    <row r="617" spans="1:9" ht="15">
      <c r="A617" s="84">
        <v>234</v>
      </c>
      <c r="B617" s="21">
        <v>751</v>
      </c>
      <c r="C617" s="21" t="s">
        <v>1871</v>
      </c>
      <c r="D617" s="21" t="s">
        <v>1523</v>
      </c>
      <c r="E617" s="21" t="s">
        <v>29</v>
      </c>
      <c r="F617" s="85">
        <f>F619</f>
        <v>27.5</v>
      </c>
      <c r="G617" s="86">
        <v>0</v>
      </c>
      <c r="H617" s="86">
        <f>F617*G617</f>
        <v>0</v>
      </c>
      <c r="I617" s="24" t="s">
        <v>30</v>
      </c>
    </row>
    <row r="618" spans="1:9" ht="23.25">
      <c r="A618" s="84"/>
      <c r="B618" s="21"/>
      <c r="C618" s="21"/>
      <c r="D618" s="28" t="s">
        <v>1484</v>
      </c>
      <c r="E618" s="21"/>
      <c r="F618" s="85"/>
      <c r="G618" s="86"/>
      <c r="H618" s="86"/>
      <c r="I618" s="90"/>
    </row>
    <row r="619" spans="1:9" ht="23.25">
      <c r="A619" s="90"/>
      <c r="B619" s="90"/>
      <c r="C619" s="90"/>
      <c r="D619" s="28" t="s">
        <v>1286</v>
      </c>
      <c r="E619" s="199"/>
      <c r="F619" s="73">
        <v>27.5</v>
      </c>
      <c r="G619" s="200"/>
      <c r="H619" s="200"/>
      <c r="I619" s="90"/>
    </row>
    <row r="620" spans="1:9" ht="15">
      <c r="A620" s="84">
        <v>235</v>
      </c>
      <c r="B620" s="21">
        <v>751</v>
      </c>
      <c r="C620" s="21" t="s">
        <v>1872</v>
      </c>
      <c r="D620" s="21" t="s">
        <v>1873</v>
      </c>
      <c r="E620" s="21" t="s">
        <v>29</v>
      </c>
      <c r="F620" s="85">
        <f>F622</f>
        <v>8.8</v>
      </c>
      <c r="G620" s="86">
        <v>0</v>
      </c>
      <c r="H620" s="86">
        <f>F620*G620</f>
        <v>0</v>
      </c>
      <c r="I620" s="24" t="s">
        <v>30</v>
      </c>
    </row>
    <row r="621" spans="1:9" ht="23.25">
      <c r="A621" s="84"/>
      <c r="B621" s="21"/>
      <c r="C621" s="21"/>
      <c r="D621" s="28" t="s">
        <v>1484</v>
      </c>
      <c r="E621" s="21"/>
      <c r="F621" s="85"/>
      <c r="G621" s="86"/>
      <c r="H621" s="86"/>
      <c r="I621" s="90"/>
    </row>
    <row r="622" spans="1:9" ht="23.25">
      <c r="A622" s="90"/>
      <c r="B622" s="90"/>
      <c r="C622" s="90"/>
      <c r="D622" s="28" t="s">
        <v>1286</v>
      </c>
      <c r="E622" s="199"/>
      <c r="F622" s="73">
        <v>8.8</v>
      </c>
      <c r="G622" s="200"/>
      <c r="H622" s="200"/>
      <c r="I622" s="90"/>
    </row>
    <row r="623" spans="1:9" ht="15">
      <c r="A623" s="84">
        <v>236</v>
      </c>
      <c r="B623" s="21">
        <v>751</v>
      </c>
      <c r="C623" s="21" t="s">
        <v>1874</v>
      </c>
      <c r="D623" s="21" t="s">
        <v>1875</v>
      </c>
      <c r="E623" s="21" t="s">
        <v>29</v>
      </c>
      <c r="F623" s="85">
        <f>F625</f>
        <v>5.5</v>
      </c>
      <c r="G623" s="86">
        <v>0</v>
      </c>
      <c r="H623" s="86">
        <f>F623*G623</f>
        <v>0</v>
      </c>
      <c r="I623" s="24" t="s">
        <v>30</v>
      </c>
    </row>
    <row r="624" spans="1:9" ht="23.25">
      <c r="A624" s="84"/>
      <c r="B624" s="21"/>
      <c r="C624" s="21"/>
      <c r="D624" s="28" t="s">
        <v>1515</v>
      </c>
      <c r="E624" s="21"/>
      <c r="F624" s="85"/>
      <c r="G624" s="86"/>
      <c r="H624" s="86"/>
      <c r="I624" s="90"/>
    </row>
    <row r="625" spans="1:9" ht="23.25">
      <c r="A625" s="90"/>
      <c r="B625" s="90"/>
      <c r="C625" s="90"/>
      <c r="D625" s="28" t="s">
        <v>1286</v>
      </c>
      <c r="E625" s="199"/>
      <c r="F625" s="73">
        <v>5.5</v>
      </c>
      <c r="G625" s="200"/>
      <c r="H625" s="200"/>
      <c r="I625" s="90"/>
    </row>
    <row r="626" spans="1:9" ht="15">
      <c r="A626" s="84">
        <v>237</v>
      </c>
      <c r="B626" s="21">
        <v>751</v>
      </c>
      <c r="C626" s="21" t="s">
        <v>1876</v>
      </c>
      <c r="D626" s="21" t="s">
        <v>1877</v>
      </c>
      <c r="E626" s="21" t="s">
        <v>29</v>
      </c>
      <c r="F626" s="85">
        <f>F628</f>
        <v>81.4</v>
      </c>
      <c r="G626" s="86">
        <v>0</v>
      </c>
      <c r="H626" s="86">
        <f>F626*G626</f>
        <v>0</v>
      </c>
      <c r="I626" s="24" t="s">
        <v>30</v>
      </c>
    </row>
    <row r="627" spans="1:9" ht="23.25">
      <c r="A627" s="84"/>
      <c r="B627" s="21"/>
      <c r="C627" s="21"/>
      <c r="D627" s="28" t="s">
        <v>1515</v>
      </c>
      <c r="E627" s="21"/>
      <c r="F627" s="85"/>
      <c r="G627" s="86"/>
      <c r="H627" s="86"/>
      <c r="I627" s="90"/>
    </row>
    <row r="628" spans="1:9" ht="23.25">
      <c r="A628" s="90"/>
      <c r="B628" s="90"/>
      <c r="C628" s="90"/>
      <c r="D628" s="28" t="s">
        <v>1286</v>
      </c>
      <c r="E628" s="199"/>
      <c r="F628" s="73">
        <v>81.4</v>
      </c>
      <c r="G628" s="200"/>
      <c r="H628" s="200"/>
      <c r="I628" s="90"/>
    </row>
    <row r="629" spans="1:9" ht="15">
      <c r="A629" s="84">
        <v>238</v>
      </c>
      <c r="B629" s="21">
        <v>751</v>
      </c>
      <c r="C629" s="21" t="s">
        <v>1878</v>
      </c>
      <c r="D629" s="21" t="s">
        <v>1879</v>
      </c>
      <c r="E629" s="21" t="s">
        <v>29</v>
      </c>
      <c r="F629" s="85">
        <f>F631</f>
        <v>10</v>
      </c>
      <c r="G629" s="86">
        <v>0</v>
      </c>
      <c r="H629" s="86">
        <f>F629*G629</f>
        <v>0</v>
      </c>
      <c r="I629" s="24" t="s">
        <v>30</v>
      </c>
    </row>
    <row r="630" spans="1:9" ht="23.25">
      <c r="A630" s="84"/>
      <c r="B630" s="21"/>
      <c r="C630" s="21"/>
      <c r="D630" s="28" t="s">
        <v>1515</v>
      </c>
      <c r="E630" s="21"/>
      <c r="F630" s="85"/>
      <c r="G630" s="86"/>
      <c r="H630" s="86"/>
      <c r="I630" s="90"/>
    </row>
    <row r="631" spans="1:9" ht="23.25">
      <c r="A631" s="90"/>
      <c r="B631" s="90"/>
      <c r="C631" s="90"/>
      <c r="D631" s="28" t="s">
        <v>1286</v>
      </c>
      <c r="E631" s="199"/>
      <c r="F631" s="73">
        <v>10</v>
      </c>
      <c r="G631" s="200"/>
      <c r="H631" s="200"/>
      <c r="I631" s="90"/>
    </row>
    <row r="632" spans="1:9" ht="15">
      <c r="A632" s="84">
        <v>239</v>
      </c>
      <c r="B632" s="21">
        <v>751</v>
      </c>
      <c r="C632" s="21" t="s">
        <v>1880</v>
      </c>
      <c r="D632" s="21" t="s">
        <v>1881</v>
      </c>
      <c r="E632" s="21" t="s">
        <v>29</v>
      </c>
      <c r="F632" s="85">
        <f>F634</f>
        <v>27.5</v>
      </c>
      <c r="G632" s="86">
        <v>0</v>
      </c>
      <c r="H632" s="86">
        <f>F632*G632</f>
        <v>0</v>
      </c>
      <c r="I632" s="24" t="s">
        <v>30</v>
      </c>
    </row>
    <row r="633" spans="1:9" ht="23.25">
      <c r="A633" s="84"/>
      <c r="B633" s="21"/>
      <c r="C633" s="21"/>
      <c r="D633" s="28" t="s">
        <v>1515</v>
      </c>
      <c r="E633" s="21"/>
      <c r="F633" s="85"/>
      <c r="G633" s="86"/>
      <c r="H633" s="86"/>
      <c r="I633" s="90"/>
    </row>
    <row r="634" spans="1:9" ht="23.25">
      <c r="A634" s="90"/>
      <c r="B634" s="90"/>
      <c r="C634" s="90"/>
      <c r="D634" s="28" t="s">
        <v>1286</v>
      </c>
      <c r="E634" s="199"/>
      <c r="F634" s="73">
        <v>27.5</v>
      </c>
      <c r="G634" s="200"/>
      <c r="H634" s="200"/>
      <c r="I634" s="90"/>
    </row>
    <row r="635" spans="1:9" ht="15">
      <c r="A635" s="84">
        <v>240</v>
      </c>
      <c r="B635" s="21">
        <v>751</v>
      </c>
      <c r="C635" s="21" t="s">
        <v>1882</v>
      </c>
      <c r="D635" s="21" t="s">
        <v>1883</v>
      </c>
      <c r="E635" s="21" t="s">
        <v>29</v>
      </c>
      <c r="F635" s="85">
        <f>F637</f>
        <v>30.8</v>
      </c>
      <c r="G635" s="86">
        <v>0</v>
      </c>
      <c r="H635" s="86">
        <f>F635*G635</f>
        <v>0</v>
      </c>
      <c r="I635" s="24" t="s">
        <v>30</v>
      </c>
    </row>
    <row r="636" spans="1:9" ht="23.25">
      <c r="A636" s="84"/>
      <c r="B636" s="21"/>
      <c r="C636" s="21"/>
      <c r="D636" s="28" t="s">
        <v>1515</v>
      </c>
      <c r="E636" s="21"/>
      <c r="F636" s="85"/>
      <c r="G636" s="86"/>
      <c r="H636" s="86"/>
      <c r="I636" s="90"/>
    </row>
    <row r="637" spans="1:9" ht="23.25">
      <c r="A637" s="90"/>
      <c r="B637" s="90"/>
      <c r="C637" s="90"/>
      <c r="D637" s="28" t="s">
        <v>1286</v>
      </c>
      <c r="E637" s="199"/>
      <c r="F637" s="73">
        <v>30.8</v>
      </c>
      <c r="G637" s="200"/>
      <c r="H637" s="200"/>
      <c r="I637" s="90"/>
    </row>
    <row r="638" spans="1:9" ht="15">
      <c r="A638" s="84">
        <v>241</v>
      </c>
      <c r="B638" s="21">
        <v>751</v>
      </c>
      <c r="C638" s="21" t="s">
        <v>1884</v>
      </c>
      <c r="D638" s="21" t="s">
        <v>1885</v>
      </c>
      <c r="E638" s="21" t="s">
        <v>29</v>
      </c>
      <c r="F638" s="85">
        <f>F640</f>
        <v>6.6</v>
      </c>
      <c r="G638" s="86">
        <v>0</v>
      </c>
      <c r="H638" s="86">
        <f>F638*G638</f>
        <v>0</v>
      </c>
      <c r="I638" s="24" t="s">
        <v>30</v>
      </c>
    </row>
    <row r="639" spans="1:9" ht="23.25">
      <c r="A639" s="84"/>
      <c r="B639" s="21"/>
      <c r="C639" s="21"/>
      <c r="D639" s="28" t="s">
        <v>1515</v>
      </c>
      <c r="E639" s="21"/>
      <c r="F639" s="85"/>
      <c r="G639" s="86"/>
      <c r="H639" s="86"/>
      <c r="I639" s="90"/>
    </row>
    <row r="640" spans="1:9" ht="23.25">
      <c r="A640" s="90"/>
      <c r="B640" s="90"/>
      <c r="C640" s="90"/>
      <c r="D640" s="28" t="s">
        <v>1286</v>
      </c>
      <c r="E640" s="199"/>
      <c r="F640" s="73">
        <v>6.6</v>
      </c>
      <c r="G640" s="200"/>
      <c r="H640" s="200"/>
      <c r="I640" s="90"/>
    </row>
    <row r="641" spans="1:9" ht="15">
      <c r="A641" s="84">
        <v>242</v>
      </c>
      <c r="B641" s="21">
        <v>751</v>
      </c>
      <c r="C641" s="21" t="s">
        <v>1886</v>
      </c>
      <c r="D641" s="21" t="s">
        <v>1698</v>
      </c>
      <c r="E641" s="21" t="s">
        <v>29</v>
      </c>
      <c r="F641" s="85">
        <f>F643</f>
        <v>5.5</v>
      </c>
      <c r="G641" s="86">
        <v>0</v>
      </c>
      <c r="H641" s="86">
        <f>F641*G641</f>
        <v>0</v>
      </c>
      <c r="I641" s="24" t="s">
        <v>30</v>
      </c>
    </row>
    <row r="642" spans="1:9" ht="23.25">
      <c r="A642" s="84"/>
      <c r="B642" s="21"/>
      <c r="C642" s="21"/>
      <c r="D642" s="28" t="s">
        <v>1515</v>
      </c>
      <c r="E642" s="21"/>
      <c r="F642" s="85"/>
      <c r="G642" s="86"/>
      <c r="H642" s="86"/>
      <c r="I642" s="90"/>
    </row>
    <row r="643" spans="1:9" ht="23.25">
      <c r="A643" s="90"/>
      <c r="B643" s="90"/>
      <c r="C643" s="90"/>
      <c r="D643" s="28" t="s">
        <v>1286</v>
      </c>
      <c r="E643" s="199"/>
      <c r="F643" s="73">
        <v>5.5</v>
      </c>
      <c r="G643" s="200"/>
      <c r="H643" s="200"/>
      <c r="I643" s="90"/>
    </row>
    <row r="644" spans="1:9" ht="15">
      <c r="A644" s="84">
        <v>243</v>
      </c>
      <c r="B644" s="21">
        <v>751</v>
      </c>
      <c r="C644" s="21" t="s">
        <v>1887</v>
      </c>
      <c r="D644" s="21" t="s">
        <v>1888</v>
      </c>
      <c r="E644" s="21" t="s">
        <v>29</v>
      </c>
      <c r="F644" s="85">
        <f>F646</f>
        <v>5.5</v>
      </c>
      <c r="G644" s="86">
        <v>0</v>
      </c>
      <c r="H644" s="86">
        <f>F644*G644</f>
        <v>0</v>
      </c>
      <c r="I644" s="24" t="s">
        <v>30</v>
      </c>
    </row>
    <row r="645" spans="1:9" ht="23.25">
      <c r="A645" s="84"/>
      <c r="B645" s="21"/>
      <c r="C645" s="21"/>
      <c r="D645" s="28" t="s">
        <v>1515</v>
      </c>
      <c r="E645" s="21"/>
      <c r="F645" s="85"/>
      <c r="G645" s="86"/>
      <c r="H645" s="86"/>
      <c r="I645" s="90"/>
    </row>
    <row r="646" spans="1:9" ht="23.25">
      <c r="A646" s="90"/>
      <c r="B646" s="90"/>
      <c r="C646" s="90"/>
      <c r="D646" s="28" t="s">
        <v>1286</v>
      </c>
      <c r="E646" s="199"/>
      <c r="F646" s="73">
        <v>5.5</v>
      </c>
      <c r="G646" s="200"/>
      <c r="H646" s="200"/>
      <c r="I646" s="90"/>
    </row>
    <row r="647" spans="1:9" ht="15">
      <c r="A647" s="84">
        <v>244</v>
      </c>
      <c r="B647" s="21">
        <v>751</v>
      </c>
      <c r="C647" s="21" t="s">
        <v>1889</v>
      </c>
      <c r="D647" s="21" t="s">
        <v>1514</v>
      </c>
      <c r="E647" s="21" t="s">
        <v>29</v>
      </c>
      <c r="F647" s="85">
        <f>F649</f>
        <v>22</v>
      </c>
      <c r="G647" s="86">
        <v>0</v>
      </c>
      <c r="H647" s="86">
        <f>F647*G647</f>
        <v>0</v>
      </c>
      <c r="I647" s="24" t="s">
        <v>30</v>
      </c>
    </row>
    <row r="648" spans="1:9" ht="23.25">
      <c r="A648" s="84"/>
      <c r="B648" s="21"/>
      <c r="C648" s="21"/>
      <c r="D648" s="28" t="s">
        <v>1515</v>
      </c>
      <c r="E648" s="21"/>
      <c r="F648" s="85"/>
      <c r="G648" s="86"/>
      <c r="H648" s="86"/>
      <c r="I648" s="90"/>
    </row>
    <row r="649" spans="1:9" ht="23.25">
      <c r="A649" s="90"/>
      <c r="B649" s="90"/>
      <c r="C649" s="90"/>
      <c r="D649" s="28" t="s">
        <v>1286</v>
      </c>
      <c r="E649" s="199"/>
      <c r="F649" s="73">
        <v>22</v>
      </c>
      <c r="G649" s="200"/>
      <c r="H649" s="200"/>
      <c r="I649" s="90"/>
    </row>
    <row r="650" spans="1:9" ht="15">
      <c r="A650" s="84">
        <v>245</v>
      </c>
      <c r="B650" s="21">
        <v>751</v>
      </c>
      <c r="C650" s="21" t="s">
        <v>1890</v>
      </c>
      <c r="D650" s="21" t="s">
        <v>1891</v>
      </c>
      <c r="E650" s="21" t="s">
        <v>29</v>
      </c>
      <c r="F650" s="85">
        <f>F652</f>
        <v>18.7</v>
      </c>
      <c r="G650" s="86">
        <v>0</v>
      </c>
      <c r="H650" s="86">
        <f>F650*G650</f>
        <v>0</v>
      </c>
      <c r="I650" s="24" t="s">
        <v>30</v>
      </c>
    </row>
    <row r="651" spans="1:9" ht="23.25">
      <c r="A651" s="84"/>
      <c r="B651" s="21"/>
      <c r="C651" s="21"/>
      <c r="D651" s="28" t="s">
        <v>1515</v>
      </c>
      <c r="E651" s="21"/>
      <c r="F651" s="85"/>
      <c r="G651" s="86"/>
      <c r="H651" s="86"/>
      <c r="I651" s="90"/>
    </row>
    <row r="652" spans="1:9" ht="23.25">
      <c r="A652" s="90"/>
      <c r="B652" s="90"/>
      <c r="C652" s="90"/>
      <c r="D652" s="28" t="s">
        <v>1286</v>
      </c>
      <c r="E652" s="199"/>
      <c r="F652" s="73">
        <v>18.7</v>
      </c>
      <c r="G652" s="200"/>
      <c r="H652" s="200"/>
      <c r="I652" s="90"/>
    </row>
    <row r="653" spans="1:9" ht="15">
      <c r="A653" s="84">
        <v>246</v>
      </c>
      <c r="B653" s="21">
        <v>751</v>
      </c>
      <c r="C653" s="21" t="s">
        <v>1892</v>
      </c>
      <c r="D653" s="21" t="s">
        <v>1893</v>
      </c>
      <c r="E653" s="21" t="s">
        <v>29</v>
      </c>
      <c r="F653" s="85">
        <f>F655</f>
        <v>2.2</v>
      </c>
      <c r="G653" s="86">
        <v>0</v>
      </c>
      <c r="H653" s="86">
        <f>F653*G653</f>
        <v>0</v>
      </c>
      <c r="I653" s="24" t="s">
        <v>30</v>
      </c>
    </row>
    <row r="654" spans="1:9" ht="23.25">
      <c r="A654" s="84"/>
      <c r="B654" s="21"/>
      <c r="C654" s="21"/>
      <c r="D654" s="28" t="s">
        <v>1515</v>
      </c>
      <c r="E654" s="21"/>
      <c r="F654" s="85"/>
      <c r="G654" s="86"/>
      <c r="H654" s="86"/>
      <c r="I654" s="90"/>
    </row>
    <row r="655" spans="1:9" ht="23.25">
      <c r="A655" s="90"/>
      <c r="B655" s="90"/>
      <c r="C655" s="90"/>
      <c r="D655" s="28" t="s">
        <v>1286</v>
      </c>
      <c r="E655" s="199"/>
      <c r="F655" s="73">
        <v>2.2</v>
      </c>
      <c r="G655" s="200"/>
      <c r="H655" s="200"/>
      <c r="I655" s="90"/>
    </row>
    <row r="656" spans="1:9" ht="15">
      <c r="A656" s="84">
        <v>247</v>
      </c>
      <c r="B656" s="21">
        <v>751</v>
      </c>
      <c r="C656" s="21" t="s">
        <v>1894</v>
      </c>
      <c r="D656" s="21" t="s">
        <v>1895</v>
      </c>
      <c r="E656" s="21" t="s">
        <v>29</v>
      </c>
      <c r="F656" s="85">
        <f>F658</f>
        <v>8.8</v>
      </c>
      <c r="G656" s="86">
        <v>0</v>
      </c>
      <c r="H656" s="86">
        <f>F656*G656</f>
        <v>0</v>
      </c>
      <c r="I656" s="24" t="s">
        <v>30</v>
      </c>
    </row>
    <row r="657" spans="1:9" ht="23.25">
      <c r="A657" s="84"/>
      <c r="B657" s="21"/>
      <c r="C657" s="21"/>
      <c r="D657" s="28" t="s">
        <v>1515</v>
      </c>
      <c r="E657" s="21"/>
      <c r="F657" s="85"/>
      <c r="G657" s="86"/>
      <c r="H657" s="86"/>
      <c r="I657" s="90"/>
    </row>
    <row r="658" spans="1:9" ht="23.25">
      <c r="A658" s="90"/>
      <c r="B658" s="90"/>
      <c r="C658" s="90"/>
      <c r="D658" s="28" t="s">
        <v>1286</v>
      </c>
      <c r="E658" s="199"/>
      <c r="F658" s="73">
        <v>8.8</v>
      </c>
      <c r="G658" s="200"/>
      <c r="H658" s="200"/>
      <c r="I658" s="90"/>
    </row>
    <row r="659" spans="1:9" ht="15">
      <c r="A659" s="84">
        <v>248</v>
      </c>
      <c r="B659" s="21">
        <v>751</v>
      </c>
      <c r="C659" s="21" t="s">
        <v>1896</v>
      </c>
      <c r="D659" s="21" t="s">
        <v>1897</v>
      </c>
      <c r="E659" s="21" t="s">
        <v>29</v>
      </c>
      <c r="F659" s="85">
        <f>F661</f>
        <v>5.5</v>
      </c>
      <c r="G659" s="86">
        <v>0</v>
      </c>
      <c r="H659" s="86">
        <f>F659*G659</f>
        <v>0</v>
      </c>
      <c r="I659" s="24" t="s">
        <v>30</v>
      </c>
    </row>
    <row r="660" spans="1:9" ht="23.25">
      <c r="A660" s="84"/>
      <c r="B660" s="21"/>
      <c r="C660" s="21"/>
      <c r="D660" s="28" t="s">
        <v>1515</v>
      </c>
      <c r="E660" s="21"/>
      <c r="F660" s="85"/>
      <c r="G660" s="86"/>
      <c r="H660" s="86"/>
      <c r="I660" s="90"/>
    </row>
    <row r="661" spans="1:9" ht="23.25">
      <c r="A661" s="90"/>
      <c r="B661" s="90"/>
      <c r="C661" s="90"/>
      <c r="D661" s="28" t="s">
        <v>1286</v>
      </c>
      <c r="E661" s="199"/>
      <c r="F661" s="73">
        <v>5.5</v>
      </c>
      <c r="G661" s="200"/>
      <c r="H661" s="200"/>
      <c r="I661" s="90"/>
    </row>
    <row r="662" spans="1:9" ht="15">
      <c r="A662" s="84">
        <v>249</v>
      </c>
      <c r="B662" s="21">
        <v>751</v>
      </c>
      <c r="C662" s="21" t="s">
        <v>1898</v>
      </c>
      <c r="D662" s="21" t="s">
        <v>1899</v>
      </c>
      <c r="E662" s="21" t="s">
        <v>29</v>
      </c>
      <c r="F662" s="85">
        <f>F664</f>
        <v>11</v>
      </c>
      <c r="G662" s="86">
        <v>0</v>
      </c>
      <c r="H662" s="86">
        <f>F662*G662</f>
        <v>0</v>
      </c>
      <c r="I662" s="24" t="s">
        <v>30</v>
      </c>
    </row>
    <row r="663" spans="1:9" ht="23.25">
      <c r="A663" s="84"/>
      <c r="B663" s="21"/>
      <c r="C663" s="21"/>
      <c r="D663" s="28" t="s">
        <v>1515</v>
      </c>
      <c r="E663" s="21"/>
      <c r="F663" s="85"/>
      <c r="G663" s="86"/>
      <c r="H663" s="86"/>
      <c r="I663" s="90"/>
    </row>
    <row r="664" spans="1:9" ht="23.25">
      <c r="A664" s="90"/>
      <c r="B664" s="90"/>
      <c r="C664" s="90"/>
      <c r="D664" s="28" t="s">
        <v>1286</v>
      </c>
      <c r="E664" s="199"/>
      <c r="F664" s="73">
        <v>11</v>
      </c>
      <c r="G664" s="200"/>
      <c r="H664" s="200"/>
      <c r="I664" s="90"/>
    </row>
    <row r="665" spans="1:9" ht="15">
      <c r="A665" s="84">
        <v>250</v>
      </c>
      <c r="B665" s="21">
        <v>751</v>
      </c>
      <c r="C665" s="21" t="s">
        <v>1900</v>
      </c>
      <c r="D665" s="21" t="s">
        <v>1577</v>
      </c>
      <c r="E665" s="21" t="s">
        <v>29</v>
      </c>
      <c r="F665" s="85">
        <f>F666</f>
        <v>15.4</v>
      </c>
      <c r="G665" s="86">
        <v>0</v>
      </c>
      <c r="H665" s="86">
        <f>F665*G665</f>
        <v>0</v>
      </c>
      <c r="I665" s="24" t="s">
        <v>30</v>
      </c>
    </row>
    <row r="666" spans="1:9" ht="23.25">
      <c r="A666" s="90"/>
      <c r="B666" s="90"/>
      <c r="C666" s="90"/>
      <c r="D666" s="28" t="s">
        <v>1286</v>
      </c>
      <c r="E666" s="199"/>
      <c r="F666" s="73">
        <v>15.4</v>
      </c>
      <c r="G666" s="200"/>
      <c r="H666" s="200"/>
      <c r="I666" s="90"/>
    </row>
    <row r="667" spans="1:9" ht="15">
      <c r="A667" s="84">
        <v>251</v>
      </c>
      <c r="B667" s="21">
        <v>751</v>
      </c>
      <c r="C667" s="21" t="s">
        <v>1901</v>
      </c>
      <c r="D667" s="21" t="s">
        <v>1532</v>
      </c>
      <c r="E667" s="21" t="s">
        <v>29</v>
      </c>
      <c r="F667" s="85">
        <f>F668</f>
        <v>5.5</v>
      </c>
      <c r="G667" s="86">
        <v>0</v>
      </c>
      <c r="H667" s="86">
        <f>F667*G667</f>
        <v>0</v>
      </c>
      <c r="I667" s="24" t="s">
        <v>30</v>
      </c>
    </row>
    <row r="668" spans="1:9" ht="23.25">
      <c r="A668" s="90"/>
      <c r="B668" s="90"/>
      <c r="C668" s="90"/>
      <c r="D668" s="28" t="s">
        <v>1286</v>
      </c>
      <c r="E668" s="199"/>
      <c r="F668" s="73">
        <v>5.5</v>
      </c>
      <c r="G668" s="200"/>
      <c r="H668" s="200"/>
      <c r="I668" s="90"/>
    </row>
    <row r="669" spans="1:9" ht="15">
      <c r="A669" s="84">
        <v>252</v>
      </c>
      <c r="B669" s="21">
        <v>751</v>
      </c>
      <c r="C669" s="21" t="s">
        <v>1902</v>
      </c>
      <c r="D669" s="21" t="s">
        <v>1534</v>
      </c>
      <c r="E669" s="21" t="s">
        <v>29</v>
      </c>
      <c r="F669" s="85">
        <f>F670</f>
        <v>6.6</v>
      </c>
      <c r="G669" s="86">
        <v>0</v>
      </c>
      <c r="H669" s="86">
        <f>F669*G669</f>
        <v>0</v>
      </c>
      <c r="I669" s="24" t="s">
        <v>30</v>
      </c>
    </row>
    <row r="670" spans="1:9" ht="23.25">
      <c r="A670" s="90"/>
      <c r="B670" s="90"/>
      <c r="C670" s="90"/>
      <c r="D670" s="28" t="s">
        <v>1286</v>
      </c>
      <c r="E670" s="199"/>
      <c r="F670" s="73">
        <v>6.6</v>
      </c>
      <c r="G670" s="200"/>
      <c r="H670" s="200"/>
      <c r="I670" s="90"/>
    </row>
    <row r="671" spans="1:9" ht="15">
      <c r="A671" s="84">
        <v>253</v>
      </c>
      <c r="B671" s="21">
        <v>751</v>
      </c>
      <c r="C671" s="21" t="s">
        <v>1903</v>
      </c>
      <c r="D671" s="21" t="s">
        <v>1904</v>
      </c>
      <c r="E671" s="21" t="s">
        <v>151</v>
      </c>
      <c r="F671" s="85">
        <f>F672</f>
        <v>3</v>
      </c>
      <c r="G671" s="86">
        <v>0</v>
      </c>
      <c r="H671" s="86">
        <f aca="true" t="shared" si="25" ref="H671">F671*G671</f>
        <v>0</v>
      </c>
      <c r="I671" s="24" t="s">
        <v>30</v>
      </c>
    </row>
    <row r="672" spans="1:9" ht="15">
      <c r="A672" s="84"/>
      <c r="B672" s="21"/>
      <c r="C672" s="21"/>
      <c r="D672" s="28" t="s">
        <v>1539</v>
      </c>
      <c r="E672" s="21"/>
      <c r="F672" s="73">
        <v>3</v>
      </c>
      <c r="G672" s="86"/>
      <c r="H672" s="86"/>
      <c r="I672" s="24"/>
    </row>
    <row r="673" spans="1:9" ht="15">
      <c r="A673" s="84">
        <v>254</v>
      </c>
      <c r="B673" s="21">
        <v>751</v>
      </c>
      <c r="C673" s="21" t="s">
        <v>1905</v>
      </c>
      <c r="D673" s="21" t="s">
        <v>1906</v>
      </c>
      <c r="E673" s="21" t="s">
        <v>151</v>
      </c>
      <c r="F673" s="85">
        <f>F674</f>
        <v>1</v>
      </c>
      <c r="G673" s="86">
        <v>0</v>
      </c>
      <c r="H673" s="86">
        <f aca="true" t="shared" si="26" ref="H673">F673*G673</f>
        <v>0</v>
      </c>
      <c r="I673" s="24" t="s">
        <v>30</v>
      </c>
    </row>
    <row r="674" spans="1:9" ht="15">
      <c r="A674" s="84"/>
      <c r="B674" s="21"/>
      <c r="C674" s="21"/>
      <c r="D674" s="28" t="s">
        <v>1539</v>
      </c>
      <c r="E674" s="21"/>
      <c r="F674" s="73">
        <v>1</v>
      </c>
      <c r="G674" s="86"/>
      <c r="H674" s="86"/>
      <c r="I674" s="24"/>
    </row>
    <row r="675" spans="1:9" ht="15">
      <c r="A675" s="84">
        <v>255</v>
      </c>
      <c r="B675" s="21">
        <v>751</v>
      </c>
      <c r="C675" s="21" t="s">
        <v>1907</v>
      </c>
      <c r="D675" s="21" t="s">
        <v>1908</v>
      </c>
      <c r="E675" s="21" t="s">
        <v>151</v>
      </c>
      <c r="F675" s="85">
        <v>1</v>
      </c>
      <c r="G675" s="86">
        <v>0</v>
      </c>
      <c r="H675" s="86">
        <f aca="true" t="shared" si="27" ref="H675:H677">F675*G675</f>
        <v>0</v>
      </c>
      <c r="I675" s="24" t="s">
        <v>30</v>
      </c>
    </row>
    <row r="676" spans="1:9" ht="15">
      <c r="A676" s="84">
        <v>256</v>
      </c>
      <c r="B676" s="21">
        <v>751</v>
      </c>
      <c r="C676" s="21" t="s">
        <v>1909</v>
      </c>
      <c r="D676" s="21" t="s">
        <v>1910</v>
      </c>
      <c r="E676" s="21" t="s">
        <v>151</v>
      </c>
      <c r="F676" s="85">
        <v>1</v>
      </c>
      <c r="G676" s="86">
        <v>0</v>
      </c>
      <c r="H676" s="86">
        <f t="shared" si="27"/>
        <v>0</v>
      </c>
      <c r="I676" s="24" t="s">
        <v>30</v>
      </c>
    </row>
    <row r="677" spans="1:9" ht="15">
      <c r="A677" s="84">
        <v>257</v>
      </c>
      <c r="B677" s="21">
        <v>751</v>
      </c>
      <c r="C677" s="21" t="s">
        <v>1911</v>
      </c>
      <c r="D677" s="21" t="s">
        <v>1723</v>
      </c>
      <c r="E677" s="21" t="s">
        <v>361</v>
      </c>
      <c r="F677" s="85">
        <v>1</v>
      </c>
      <c r="G677" s="86">
        <v>0</v>
      </c>
      <c r="H677" s="86">
        <f t="shared" si="27"/>
        <v>0</v>
      </c>
      <c r="I677" s="24" t="s">
        <v>30</v>
      </c>
    </row>
    <row r="678" spans="1:9" s="150" customFormat="1" ht="15">
      <c r="A678" s="84">
        <v>258</v>
      </c>
      <c r="B678" s="21">
        <v>751</v>
      </c>
      <c r="C678" s="21" t="s">
        <v>3407</v>
      </c>
      <c r="D678" s="21" t="s">
        <v>3408</v>
      </c>
      <c r="E678" s="21" t="s">
        <v>93</v>
      </c>
      <c r="F678" s="85">
        <v>1</v>
      </c>
      <c r="G678" s="86">
        <v>0</v>
      </c>
      <c r="H678" s="86">
        <f>F678*G678</f>
        <v>0</v>
      </c>
      <c r="I678" s="24" t="s">
        <v>30</v>
      </c>
    </row>
    <row r="679" spans="1:9" ht="15">
      <c r="A679" s="84">
        <v>259</v>
      </c>
      <c r="B679" s="21">
        <v>751</v>
      </c>
      <c r="C679" s="21" t="s">
        <v>1912</v>
      </c>
      <c r="D679" s="21" t="s">
        <v>1547</v>
      </c>
      <c r="E679" s="21" t="s">
        <v>93</v>
      </c>
      <c r="F679" s="85">
        <v>1</v>
      </c>
      <c r="G679" s="86">
        <v>0</v>
      </c>
      <c r="H679" s="86">
        <f>F679*G679</f>
        <v>0</v>
      </c>
      <c r="I679" s="24" t="s">
        <v>30</v>
      </c>
    </row>
    <row r="680" spans="1:9" ht="23.25">
      <c r="A680" s="128"/>
      <c r="B680" s="130"/>
      <c r="C680" s="130"/>
      <c r="D680" s="28" t="s">
        <v>1548</v>
      </c>
      <c r="E680" s="130"/>
      <c r="F680" s="73"/>
      <c r="G680" s="132"/>
      <c r="H680" s="86"/>
      <c r="I680" s="90"/>
    </row>
    <row r="681" spans="1:9" ht="15">
      <c r="A681" s="87"/>
      <c r="B681" s="15"/>
      <c r="C681" s="15">
        <v>751</v>
      </c>
      <c r="D681" s="15" t="s">
        <v>1913</v>
      </c>
      <c r="E681" s="15"/>
      <c r="F681" s="185"/>
      <c r="G681" s="82"/>
      <c r="H681" s="82">
        <f>SUM(H682:H724)</f>
        <v>0</v>
      </c>
      <c r="I681" s="90"/>
    </row>
    <row r="682" spans="1:9" ht="23.25">
      <c r="A682" s="84">
        <v>260</v>
      </c>
      <c r="B682" s="21">
        <v>751</v>
      </c>
      <c r="C682" s="21" t="s">
        <v>1914</v>
      </c>
      <c r="D682" s="21" t="s">
        <v>1915</v>
      </c>
      <c r="E682" s="21" t="s">
        <v>361</v>
      </c>
      <c r="F682" s="85">
        <f>F686</f>
        <v>1</v>
      </c>
      <c r="G682" s="86">
        <v>0</v>
      </c>
      <c r="H682" s="86">
        <f aca="true" t="shared" si="28" ref="H682">F682*G682</f>
        <v>0</v>
      </c>
      <c r="I682" s="24" t="s">
        <v>30</v>
      </c>
    </row>
    <row r="683" spans="1:9" ht="23.25">
      <c r="A683" s="84"/>
      <c r="B683" s="21"/>
      <c r="C683" s="21"/>
      <c r="D683" s="28" t="s">
        <v>1454</v>
      </c>
      <c r="E683" s="21"/>
      <c r="F683" s="85"/>
      <c r="G683" s="86"/>
      <c r="H683" s="86"/>
      <c r="I683" s="90"/>
    </row>
    <row r="684" spans="1:9" ht="34.5">
      <c r="A684" s="84"/>
      <c r="B684" s="21"/>
      <c r="C684" s="21"/>
      <c r="D684" s="28" t="s">
        <v>1916</v>
      </c>
      <c r="E684" s="21"/>
      <c r="F684" s="85"/>
      <c r="G684" s="86"/>
      <c r="H684" s="86"/>
      <c r="I684" s="90"/>
    </row>
    <row r="685" spans="1:9" ht="15">
      <c r="A685" s="87"/>
      <c r="B685" s="15"/>
      <c r="C685" s="15"/>
      <c r="D685" s="28" t="s">
        <v>1456</v>
      </c>
      <c r="E685" s="15"/>
      <c r="F685" s="73"/>
      <c r="G685" s="82"/>
      <c r="H685" s="82"/>
      <c r="I685" s="90"/>
    </row>
    <row r="686" spans="1:9" ht="15">
      <c r="A686" s="87"/>
      <c r="B686" s="15"/>
      <c r="C686" s="15"/>
      <c r="D686" s="28" t="s">
        <v>1917</v>
      </c>
      <c r="E686" s="15"/>
      <c r="F686" s="73">
        <v>1</v>
      </c>
      <c r="G686" s="82"/>
      <c r="H686" s="82"/>
      <c r="I686" s="90"/>
    </row>
    <row r="687" spans="1:9" ht="23.25">
      <c r="A687" s="84">
        <v>261</v>
      </c>
      <c r="B687" s="21">
        <v>751</v>
      </c>
      <c r="C687" s="21" t="s">
        <v>1918</v>
      </c>
      <c r="D687" s="21" t="s">
        <v>1919</v>
      </c>
      <c r="E687" s="21" t="s">
        <v>151</v>
      </c>
      <c r="F687" s="85">
        <v>4</v>
      </c>
      <c r="G687" s="86">
        <v>0</v>
      </c>
      <c r="H687" s="86">
        <f aca="true" t="shared" si="29" ref="H687">F687*G687</f>
        <v>0</v>
      </c>
      <c r="I687" s="24" t="s">
        <v>30</v>
      </c>
    </row>
    <row r="688" spans="1:9" ht="15">
      <c r="A688" s="84"/>
      <c r="B688" s="21"/>
      <c r="C688" s="21"/>
      <c r="D688" s="28" t="s">
        <v>1920</v>
      </c>
      <c r="E688" s="21"/>
      <c r="F688" s="85"/>
      <c r="G688" s="86"/>
      <c r="H688" s="86"/>
      <c r="I688" s="24"/>
    </row>
    <row r="689" spans="1:9" ht="15">
      <c r="A689" s="84">
        <v>262</v>
      </c>
      <c r="B689" s="21">
        <v>751</v>
      </c>
      <c r="C689" s="21" t="s">
        <v>1921</v>
      </c>
      <c r="D689" s="21" t="s">
        <v>1922</v>
      </c>
      <c r="E689" s="21" t="s">
        <v>151</v>
      </c>
      <c r="F689" s="85">
        <f>F690</f>
        <v>2</v>
      </c>
      <c r="G689" s="86">
        <v>0</v>
      </c>
      <c r="H689" s="86">
        <f>F689*G689</f>
        <v>0</v>
      </c>
      <c r="I689" s="24" t="s">
        <v>30</v>
      </c>
    </row>
    <row r="690" spans="1:9" ht="15">
      <c r="A690" s="128"/>
      <c r="B690" s="130"/>
      <c r="C690" s="130"/>
      <c r="D690" s="28" t="s">
        <v>1923</v>
      </c>
      <c r="E690" s="130"/>
      <c r="F690" s="73">
        <v>2</v>
      </c>
      <c r="G690" s="132"/>
      <c r="H690" s="86"/>
      <c r="I690" s="90"/>
    </row>
    <row r="691" spans="1:9" ht="23.25">
      <c r="A691" s="84">
        <v>263</v>
      </c>
      <c r="B691" s="21">
        <v>751</v>
      </c>
      <c r="C691" s="21" t="s">
        <v>1924</v>
      </c>
      <c r="D691" s="21" t="s">
        <v>1560</v>
      </c>
      <c r="E691" s="21" t="s">
        <v>151</v>
      </c>
      <c r="F691" s="85">
        <f>F692</f>
        <v>7</v>
      </c>
      <c r="G691" s="86">
        <v>0</v>
      </c>
      <c r="H691" s="86">
        <f>F691*G691</f>
        <v>0</v>
      </c>
      <c r="I691" s="24" t="s">
        <v>30</v>
      </c>
    </row>
    <row r="692" spans="1:9" ht="15">
      <c r="A692" s="128"/>
      <c r="B692" s="130"/>
      <c r="C692" s="130"/>
      <c r="D692" s="28" t="s">
        <v>1561</v>
      </c>
      <c r="E692" s="130"/>
      <c r="F692" s="73">
        <v>7</v>
      </c>
      <c r="G692" s="132"/>
      <c r="H692" s="86"/>
      <c r="I692" s="90"/>
    </row>
    <row r="693" spans="1:9" ht="15">
      <c r="A693" s="84">
        <v>264</v>
      </c>
      <c r="B693" s="21">
        <v>751</v>
      </c>
      <c r="C693" s="21" t="s">
        <v>1925</v>
      </c>
      <c r="D693" s="21" t="s">
        <v>1465</v>
      </c>
      <c r="E693" s="21" t="s">
        <v>151</v>
      </c>
      <c r="F693" s="85">
        <v>1</v>
      </c>
      <c r="G693" s="86">
        <v>0</v>
      </c>
      <c r="H693" s="86">
        <f>F693*G693</f>
        <v>0</v>
      </c>
      <c r="I693" s="24" t="s">
        <v>30</v>
      </c>
    </row>
    <row r="694" spans="1:9" ht="23.25">
      <c r="A694" s="84">
        <v>265</v>
      </c>
      <c r="B694" s="127" t="s">
        <v>1562</v>
      </c>
      <c r="C694" s="21" t="s">
        <v>1926</v>
      </c>
      <c r="D694" s="21" t="s">
        <v>1564</v>
      </c>
      <c r="E694" s="21" t="s">
        <v>151</v>
      </c>
      <c r="F694" s="85">
        <f>F695</f>
        <v>2</v>
      </c>
      <c r="G694" s="86">
        <v>0</v>
      </c>
      <c r="H694" s="86">
        <f>F694*G694</f>
        <v>0</v>
      </c>
      <c r="I694" s="24" t="s">
        <v>30</v>
      </c>
    </row>
    <row r="695" spans="1:9" ht="15">
      <c r="A695" s="84"/>
      <c r="B695" s="127"/>
      <c r="C695" s="21"/>
      <c r="D695" s="28" t="s">
        <v>1565</v>
      </c>
      <c r="E695" s="21"/>
      <c r="F695" s="73">
        <v>2</v>
      </c>
      <c r="G695" s="86"/>
      <c r="H695" s="86"/>
      <c r="I695" s="90"/>
    </row>
    <row r="696" spans="1:9" ht="23.25">
      <c r="A696" s="84">
        <v>266</v>
      </c>
      <c r="B696" s="127" t="s">
        <v>1562</v>
      </c>
      <c r="C696" s="21" t="s">
        <v>1927</v>
      </c>
      <c r="D696" s="21" t="s">
        <v>1567</v>
      </c>
      <c r="E696" s="21" t="s">
        <v>151</v>
      </c>
      <c r="F696" s="85">
        <f>F697</f>
        <v>1</v>
      </c>
      <c r="G696" s="86">
        <v>0</v>
      </c>
      <c r="H696" s="86">
        <f>F696*G696</f>
        <v>0</v>
      </c>
      <c r="I696" s="24" t="s">
        <v>30</v>
      </c>
    </row>
    <row r="697" spans="1:9" ht="15">
      <c r="A697" s="84"/>
      <c r="B697" s="127"/>
      <c r="C697" s="21"/>
      <c r="D697" s="28" t="s">
        <v>1565</v>
      </c>
      <c r="E697" s="21"/>
      <c r="F697" s="73">
        <v>1</v>
      </c>
      <c r="G697" s="86"/>
      <c r="H697" s="86"/>
      <c r="I697" s="90"/>
    </row>
    <row r="698" spans="1:9" ht="15">
      <c r="A698" s="84">
        <v>267</v>
      </c>
      <c r="B698" s="21">
        <v>751</v>
      </c>
      <c r="C698" s="21" t="s">
        <v>1928</v>
      </c>
      <c r="D698" s="21" t="s">
        <v>1532</v>
      </c>
      <c r="E698" s="21" t="s">
        <v>29</v>
      </c>
      <c r="F698" s="85">
        <f>F699</f>
        <v>1.1</v>
      </c>
      <c r="G698" s="86">
        <v>0</v>
      </c>
      <c r="H698" s="86">
        <f>F698*G698</f>
        <v>0</v>
      </c>
      <c r="I698" s="24" t="s">
        <v>30</v>
      </c>
    </row>
    <row r="699" spans="1:9" ht="23.25">
      <c r="A699" s="90"/>
      <c r="B699" s="90"/>
      <c r="C699" s="90"/>
      <c r="D699" s="28" t="s">
        <v>1286</v>
      </c>
      <c r="E699" s="199"/>
      <c r="F699" s="73">
        <v>1.1</v>
      </c>
      <c r="G699" s="200"/>
      <c r="H699" s="200"/>
      <c r="I699" s="90"/>
    </row>
    <row r="700" spans="1:9" ht="15">
      <c r="A700" s="84">
        <v>268</v>
      </c>
      <c r="B700" s="21">
        <v>751</v>
      </c>
      <c r="C700" s="21" t="s">
        <v>1929</v>
      </c>
      <c r="D700" s="21" t="s">
        <v>1582</v>
      </c>
      <c r="E700" s="21" t="s">
        <v>29</v>
      </c>
      <c r="F700" s="85">
        <f>F701</f>
        <v>2.2</v>
      </c>
      <c r="G700" s="86">
        <v>0</v>
      </c>
      <c r="H700" s="86">
        <f>F700*G700</f>
        <v>0</v>
      </c>
      <c r="I700" s="24" t="s">
        <v>30</v>
      </c>
    </row>
    <row r="701" spans="1:9" ht="23.25">
      <c r="A701" s="90"/>
      <c r="B701" s="90"/>
      <c r="C701" s="90"/>
      <c r="D701" s="28" t="s">
        <v>1286</v>
      </c>
      <c r="E701" s="199"/>
      <c r="F701" s="73">
        <v>2.2</v>
      </c>
      <c r="G701" s="200"/>
      <c r="H701" s="200"/>
      <c r="I701" s="90"/>
    </row>
    <row r="702" spans="1:9" ht="15">
      <c r="A702" s="84">
        <v>269</v>
      </c>
      <c r="B702" s="21">
        <v>751</v>
      </c>
      <c r="C702" s="21" t="s">
        <v>1930</v>
      </c>
      <c r="D702" s="21" t="s">
        <v>1584</v>
      </c>
      <c r="E702" s="21" t="s">
        <v>29</v>
      </c>
      <c r="F702" s="85">
        <f>F703</f>
        <v>1.1</v>
      </c>
      <c r="G702" s="86">
        <v>0</v>
      </c>
      <c r="H702" s="86">
        <f>F702*G702</f>
        <v>0</v>
      </c>
      <c r="I702" s="24" t="s">
        <v>30</v>
      </c>
    </row>
    <row r="703" spans="1:9" ht="23.25">
      <c r="A703" s="90"/>
      <c r="B703" s="90"/>
      <c r="C703" s="90"/>
      <c r="D703" s="28" t="s">
        <v>1286</v>
      </c>
      <c r="E703" s="199"/>
      <c r="F703" s="73">
        <v>1.1</v>
      </c>
      <c r="G703" s="200"/>
      <c r="H703" s="200"/>
      <c r="I703" s="90"/>
    </row>
    <row r="704" spans="1:9" ht="15">
      <c r="A704" s="84">
        <v>270</v>
      </c>
      <c r="B704" s="21">
        <v>751</v>
      </c>
      <c r="C704" s="21" t="s">
        <v>1931</v>
      </c>
      <c r="D704" s="21" t="s">
        <v>1628</v>
      </c>
      <c r="E704" s="21" t="s">
        <v>29</v>
      </c>
      <c r="F704" s="85">
        <f>F706</f>
        <v>1.1</v>
      </c>
      <c r="G704" s="86">
        <v>0</v>
      </c>
      <c r="H704" s="86">
        <f>F704*G704</f>
        <v>0</v>
      </c>
      <c r="I704" s="24" t="s">
        <v>30</v>
      </c>
    </row>
    <row r="705" spans="1:9" ht="23.25">
      <c r="A705" s="84"/>
      <c r="B705" s="21"/>
      <c r="C705" s="21"/>
      <c r="D705" s="28" t="s">
        <v>1484</v>
      </c>
      <c r="E705" s="21"/>
      <c r="F705" s="85"/>
      <c r="G705" s="86"/>
      <c r="H705" s="86"/>
      <c r="I705" s="90"/>
    </row>
    <row r="706" spans="1:9" ht="23.25">
      <c r="A706" s="90"/>
      <c r="B706" s="90"/>
      <c r="C706" s="90"/>
      <c r="D706" s="28" t="s">
        <v>1286</v>
      </c>
      <c r="E706" s="199"/>
      <c r="F706" s="73">
        <v>1.1</v>
      </c>
      <c r="G706" s="200"/>
      <c r="H706" s="200"/>
      <c r="I706" s="90"/>
    </row>
    <row r="707" spans="1:9" ht="15">
      <c r="A707" s="84">
        <v>271</v>
      </c>
      <c r="B707" s="21">
        <v>751</v>
      </c>
      <c r="C707" s="21" t="s">
        <v>1932</v>
      </c>
      <c r="D707" s="21" t="s">
        <v>1625</v>
      </c>
      <c r="E707" s="21" t="s">
        <v>29</v>
      </c>
      <c r="F707" s="85">
        <f>F709</f>
        <v>9.9</v>
      </c>
      <c r="G707" s="86">
        <v>0</v>
      </c>
      <c r="H707" s="86">
        <f>F707*G707</f>
        <v>0</v>
      </c>
      <c r="I707" s="24" t="s">
        <v>30</v>
      </c>
    </row>
    <row r="708" spans="1:9" ht="23.25">
      <c r="A708" s="84"/>
      <c r="B708" s="21"/>
      <c r="C708" s="21"/>
      <c r="D708" s="28" t="s">
        <v>1484</v>
      </c>
      <c r="E708" s="21"/>
      <c r="F708" s="85"/>
      <c r="G708" s="86"/>
      <c r="H708" s="86"/>
      <c r="I708" s="90"/>
    </row>
    <row r="709" spans="1:9" ht="23.25">
      <c r="A709" s="90"/>
      <c r="B709" s="90"/>
      <c r="C709" s="90"/>
      <c r="D709" s="28" t="s">
        <v>1286</v>
      </c>
      <c r="E709" s="199"/>
      <c r="F709" s="73">
        <v>9.9</v>
      </c>
      <c r="G709" s="200"/>
      <c r="H709" s="200"/>
      <c r="I709" s="90"/>
    </row>
    <row r="710" spans="1:9" ht="15">
      <c r="A710" s="84">
        <v>272</v>
      </c>
      <c r="B710" s="21">
        <v>751</v>
      </c>
      <c r="C710" s="21" t="s">
        <v>1933</v>
      </c>
      <c r="D710" s="21" t="s">
        <v>1488</v>
      </c>
      <c r="E710" s="21" t="s">
        <v>29</v>
      </c>
      <c r="F710" s="85">
        <f>F712</f>
        <v>8.8</v>
      </c>
      <c r="G710" s="86">
        <v>0</v>
      </c>
      <c r="H710" s="86">
        <f>F710*G710</f>
        <v>0</v>
      </c>
      <c r="I710" s="24" t="s">
        <v>30</v>
      </c>
    </row>
    <row r="711" spans="1:9" ht="23.25">
      <c r="A711" s="84"/>
      <c r="B711" s="21"/>
      <c r="C711" s="21"/>
      <c r="D711" s="28" t="s">
        <v>1484</v>
      </c>
      <c r="E711" s="21"/>
      <c r="F711" s="85"/>
      <c r="G711" s="86"/>
      <c r="H711" s="86"/>
      <c r="I711" s="90"/>
    </row>
    <row r="712" spans="1:9" ht="23.25">
      <c r="A712" s="90"/>
      <c r="B712" s="90"/>
      <c r="C712" s="90"/>
      <c r="D712" s="28" t="s">
        <v>1286</v>
      </c>
      <c r="E712" s="199"/>
      <c r="F712" s="73">
        <v>8.8</v>
      </c>
      <c r="G712" s="200"/>
      <c r="H712" s="200"/>
      <c r="I712" s="90"/>
    </row>
    <row r="713" spans="1:9" ht="15">
      <c r="A713" s="84">
        <v>273</v>
      </c>
      <c r="B713" s="21">
        <v>751</v>
      </c>
      <c r="C713" s="21" t="s">
        <v>1934</v>
      </c>
      <c r="D713" s="21" t="s">
        <v>1692</v>
      </c>
      <c r="E713" s="21" t="s">
        <v>29</v>
      </c>
      <c r="F713" s="85">
        <f>F715</f>
        <v>3.3</v>
      </c>
      <c r="G713" s="86">
        <v>0</v>
      </c>
      <c r="H713" s="86">
        <f>F713*G713</f>
        <v>0</v>
      </c>
      <c r="I713" s="24" t="s">
        <v>30</v>
      </c>
    </row>
    <row r="714" spans="1:9" ht="23.25">
      <c r="A714" s="84"/>
      <c r="B714" s="21"/>
      <c r="C714" s="21"/>
      <c r="D714" s="28" t="s">
        <v>1484</v>
      </c>
      <c r="E714" s="21"/>
      <c r="F714" s="85"/>
      <c r="G714" s="86"/>
      <c r="H714" s="86"/>
      <c r="I714" s="90"/>
    </row>
    <row r="715" spans="1:9" ht="23.25">
      <c r="A715" s="90"/>
      <c r="B715" s="90"/>
      <c r="C715" s="90"/>
      <c r="D715" s="28" t="s">
        <v>1286</v>
      </c>
      <c r="E715" s="199"/>
      <c r="F715" s="73">
        <v>3.3</v>
      </c>
      <c r="G715" s="200"/>
      <c r="H715" s="200"/>
      <c r="I715" s="90"/>
    </row>
    <row r="716" spans="1:9" ht="15">
      <c r="A716" s="84">
        <v>274</v>
      </c>
      <c r="B716" s="21">
        <v>751</v>
      </c>
      <c r="C716" s="21" t="s">
        <v>1935</v>
      </c>
      <c r="D716" s="21" t="s">
        <v>1504</v>
      </c>
      <c r="E716" s="21" t="s">
        <v>29</v>
      </c>
      <c r="F716" s="85">
        <f>F718</f>
        <v>5.5</v>
      </c>
      <c r="G716" s="86">
        <v>0</v>
      </c>
      <c r="H716" s="86">
        <f>F716*G716</f>
        <v>0</v>
      </c>
      <c r="I716" s="24" t="s">
        <v>30</v>
      </c>
    </row>
    <row r="717" spans="1:9" ht="23.25">
      <c r="A717" s="84"/>
      <c r="B717" s="21"/>
      <c r="C717" s="21"/>
      <c r="D717" s="28" t="s">
        <v>1484</v>
      </c>
      <c r="E717" s="21"/>
      <c r="F717" s="85"/>
      <c r="G717" s="86"/>
      <c r="H717" s="86"/>
      <c r="I717" s="90"/>
    </row>
    <row r="718" spans="1:9" ht="23.25">
      <c r="A718" s="90"/>
      <c r="B718" s="90"/>
      <c r="C718" s="90"/>
      <c r="D718" s="28" t="s">
        <v>1286</v>
      </c>
      <c r="E718" s="199"/>
      <c r="F718" s="73">
        <v>5.5</v>
      </c>
      <c r="G718" s="200"/>
      <c r="H718" s="200"/>
      <c r="I718" s="90"/>
    </row>
    <row r="719" spans="1:9" ht="15">
      <c r="A719" s="84">
        <v>275</v>
      </c>
      <c r="B719" s="21">
        <v>751</v>
      </c>
      <c r="C719" s="21" t="s">
        <v>1936</v>
      </c>
      <c r="D719" s="21" t="s">
        <v>1833</v>
      </c>
      <c r="E719" s="21" t="s">
        <v>29</v>
      </c>
      <c r="F719" s="85">
        <f>F721</f>
        <v>2.2</v>
      </c>
      <c r="G719" s="86">
        <v>0</v>
      </c>
      <c r="H719" s="86">
        <f>F719*G719</f>
        <v>0</v>
      </c>
      <c r="I719" s="24" t="s">
        <v>30</v>
      </c>
    </row>
    <row r="720" spans="1:9" ht="23.25">
      <c r="A720" s="84"/>
      <c r="B720" s="21"/>
      <c r="C720" s="21"/>
      <c r="D720" s="28" t="s">
        <v>1484</v>
      </c>
      <c r="E720" s="21"/>
      <c r="F720" s="85"/>
      <c r="G720" s="86"/>
      <c r="H720" s="86"/>
      <c r="I720" s="90"/>
    </row>
    <row r="721" spans="1:9" ht="23.25">
      <c r="A721" s="90"/>
      <c r="B721" s="90"/>
      <c r="C721" s="90"/>
      <c r="D721" s="28" t="s">
        <v>1286</v>
      </c>
      <c r="E721" s="199"/>
      <c r="F721" s="73">
        <v>2.2</v>
      </c>
      <c r="G721" s="200"/>
      <c r="H721" s="200"/>
      <c r="I721" s="90"/>
    </row>
    <row r="722" spans="1:9" s="150" customFormat="1" ht="15">
      <c r="A722" s="84">
        <v>276</v>
      </c>
      <c r="B722" s="21">
        <v>751</v>
      </c>
      <c r="C722" s="21" t="s">
        <v>3407</v>
      </c>
      <c r="D722" s="21" t="s">
        <v>3408</v>
      </c>
      <c r="E722" s="21" t="s">
        <v>93</v>
      </c>
      <c r="F722" s="85">
        <v>1</v>
      </c>
      <c r="G722" s="86">
        <v>0</v>
      </c>
      <c r="H722" s="86">
        <f>F722*G722</f>
        <v>0</v>
      </c>
      <c r="I722" s="24" t="s">
        <v>30</v>
      </c>
    </row>
    <row r="723" spans="1:9" ht="15">
      <c r="A723" s="84">
        <v>277</v>
      </c>
      <c r="B723" s="21">
        <v>751</v>
      </c>
      <c r="C723" s="21" t="s">
        <v>1937</v>
      </c>
      <c r="D723" s="21" t="s">
        <v>1547</v>
      </c>
      <c r="E723" s="21" t="s">
        <v>93</v>
      </c>
      <c r="F723" s="85">
        <v>1</v>
      </c>
      <c r="G723" s="86">
        <v>0</v>
      </c>
      <c r="H723" s="86">
        <f>F723*G723</f>
        <v>0</v>
      </c>
      <c r="I723" s="24" t="s">
        <v>30</v>
      </c>
    </row>
    <row r="724" spans="1:9" ht="23.25">
      <c r="A724" s="128"/>
      <c r="B724" s="130"/>
      <c r="C724" s="130"/>
      <c r="D724" s="28" t="s">
        <v>1548</v>
      </c>
      <c r="E724" s="130"/>
      <c r="F724" s="73"/>
      <c r="G724" s="132"/>
      <c r="H724" s="86"/>
      <c r="I724" s="90"/>
    </row>
    <row r="725" spans="1:9" ht="15">
      <c r="A725" s="87"/>
      <c r="B725" s="15"/>
      <c r="C725" s="15">
        <v>751</v>
      </c>
      <c r="D725" s="15" t="s">
        <v>1938</v>
      </c>
      <c r="E725" s="15"/>
      <c r="F725" s="185"/>
      <c r="G725" s="82"/>
      <c r="H725" s="82">
        <f>SUM(H726:H755)</f>
        <v>0</v>
      </c>
      <c r="I725" s="90"/>
    </row>
    <row r="726" spans="1:9" ht="15">
      <c r="A726" s="84">
        <v>278</v>
      </c>
      <c r="B726" s="21">
        <v>751</v>
      </c>
      <c r="C726" s="21" t="s">
        <v>1939</v>
      </c>
      <c r="D726" s="21" t="s">
        <v>1940</v>
      </c>
      <c r="E726" s="21" t="s">
        <v>151</v>
      </c>
      <c r="F726" s="85">
        <v>1</v>
      </c>
      <c r="G726" s="86">
        <v>0</v>
      </c>
      <c r="H726" s="86">
        <f aca="true" t="shared" si="30" ref="H726">F726*G726</f>
        <v>0</v>
      </c>
      <c r="I726" s="24" t="s">
        <v>30</v>
      </c>
    </row>
    <row r="727" spans="1:9" ht="15">
      <c r="A727" s="84"/>
      <c r="B727" s="21"/>
      <c r="C727" s="21"/>
      <c r="D727" s="28" t="s">
        <v>1941</v>
      </c>
      <c r="E727" s="21"/>
      <c r="F727" s="85"/>
      <c r="G727" s="86"/>
      <c r="H727" s="86"/>
      <c r="I727" s="24"/>
    </row>
    <row r="728" spans="1:9" ht="15">
      <c r="A728" s="84">
        <v>279</v>
      </c>
      <c r="B728" s="21">
        <v>751</v>
      </c>
      <c r="C728" s="21" t="s">
        <v>1942</v>
      </c>
      <c r="D728" s="21" t="s">
        <v>1465</v>
      </c>
      <c r="E728" s="21" t="s">
        <v>151</v>
      </c>
      <c r="F728" s="85">
        <v>1</v>
      </c>
      <c r="G728" s="86">
        <v>0</v>
      </c>
      <c r="H728" s="86">
        <f>F728*G728</f>
        <v>0</v>
      </c>
      <c r="I728" s="24" t="s">
        <v>30</v>
      </c>
    </row>
    <row r="729" spans="1:9" ht="15">
      <c r="A729" s="84">
        <v>280</v>
      </c>
      <c r="B729" s="21">
        <v>751</v>
      </c>
      <c r="C729" s="21" t="s">
        <v>1943</v>
      </c>
      <c r="D729" s="21" t="s">
        <v>1467</v>
      </c>
      <c r="E729" s="21" t="s">
        <v>151</v>
      </c>
      <c r="F729" s="85">
        <v>9</v>
      </c>
      <c r="G729" s="86">
        <v>0</v>
      </c>
      <c r="H729" s="86">
        <f>F729*G729</f>
        <v>0</v>
      </c>
      <c r="I729" s="24" t="s">
        <v>30</v>
      </c>
    </row>
    <row r="730" spans="1:9" ht="23.25">
      <c r="A730" s="84">
        <v>281</v>
      </c>
      <c r="B730" s="21">
        <v>751</v>
      </c>
      <c r="C730" s="21" t="s">
        <v>1944</v>
      </c>
      <c r="D730" s="21" t="s">
        <v>1945</v>
      </c>
      <c r="E730" s="21" t="s">
        <v>151</v>
      </c>
      <c r="F730" s="85">
        <v>1</v>
      </c>
      <c r="G730" s="86">
        <v>0</v>
      </c>
      <c r="H730" s="86">
        <f>F730*G730</f>
        <v>0</v>
      </c>
      <c r="I730" s="24" t="s">
        <v>30</v>
      </c>
    </row>
    <row r="731" spans="1:9" ht="15">
      <c r="A731" s="84"/>
      <c r="B731" s="21"/>
      <c r="C731" s="21"/>
      <c r="D731" s="28" t="s">
        <v>1946</v>
      </c>
      <c r="E731" s="21"/>
      <c r="F731" s="85"/>
      <c r="G731" s="86"/>
      <c r="H731" s="86"/>
      <c r="I731" s="24"/>
    </row>
    <row r="732" spans="1:9" ht="23.25">
      <c r="A732" s="84">
        <v>282</v>
      </c>
      <c r="B732" s="21">
        <v>751</v>
      </c>
      <c r="C732" s="21" t="s">
        <v>1947</v>
      </c>
      <c r="D732" s="21" t="s">
        <v>1948</v>
      </c>
      <c r="E732" s="21" t="s">
        <v>151</v>
      </c>
      <c r="F732" s="85">
        <v>1</v>
      </c>
      <c r="G732" s="86">
        <v>0</v>
      </c>
      <c r="H732" s="86">
        <f>F732*G732</f>
        <v>0</v>
      </c>
      <c r="I732" s="24" t="s">
        <v>30</v>
      </c>
    </row>
    <row r="733" spans="1:9" ht="15">
      <c r="A733" s="84"/>
      <c r="B733" s="21"/>
      <c r="C733" s="21"/>
      <c r="D733" s="28" t="s">
        <v>1946</v>
      </c>
      <c r="E733" s="21"/>
      <c r="F733" s="85"/>
      <c r="G733" s="86"/>
      <c r="H733" s="86"/>
      <c r="I733" s="24"/>
    </row>
    <row r="734" spans="1:9" ht="23.25">
      <c r="A734" s="84">
        <v>283</v>
      </c>
      <c r="B734" s="21">
        <v>751</v>
      </c>
      <c r="C734" s="21" t="s">
        <v>1949</v>
      </c>
      <c r="D734" s="21" t="s">
        <v>1950</v>
      </c>
      <c r="E734" s="21" t="s">
        <v>151</v>
      </c>
      <c r="F734" s="85">
        <v>1</v>
      </c>
      <c r="G734" s="86">
        <v>0</v>
      </c>
      <c r="H734" s="86">
        <f>F734*G734</f>
        <v>0</v>
      </c>
      <c r="I734" s="24" t="s">
        <v>30</v>
      </c>
    </row>
    <row r="735" spans="1:9" ht="15">
      <c r="A735" s="84"/>
      <c r="B735" s="21"/>
      <c r="C735" s="21"/>
      <c r="D735" s="28" t="s">
        <v>1946</v>
      </c>
      <c r="E735" s="21"/>
      <c r="F735" s="85"/>
      <c r="G735" s="86"/>
      <c r="H735" s="86"/>
      <c r="I735" s="24"/>
    </row>
    <row r="736" spans="1:9" ht="15">
      <c r="A736" s="84">
        <v>284</v>
      </c>
      <c r="B736" s="21">
        <v>751</v>
      </c>
      <c r="C736" s="21" t="s">
        <v>1951</v>
      </c>
      <c r="D736" s="21" t="s">
        <v>1952</v>
      </c>
      <c r="E736" s="21" t="s">
        <v>151</v>
      </c>
      <c r="F736" s="85">
        <f>F737</f>
        <v>1</v>
      </c>
      <c r="G736" s="86">
        <v>0</v>
      </c>
      <c r="H736" s="86">
        <f>F736*G736</f>
        <v>0</v>
      </c>
      <c r="I736" s="24" t="s">
        <v>30</v>
      </c>
    </row>
    <row r="737" spans="1:9" ht="15">
      <c r="A737" s="84"/>
      <c r="B737" s="21"/>
      <c r="C737" s="21"/>
      <c r="D737" s="28" t="s">
        <v>1575</v>
      </c>
      <c r="E737" s="21"/>
      <c r="F737" s="73">
        <v>1</v>
      </c>
      <c r="G737" s="86"/>
      <c r="H737" s="86"/>
      <c r="I737" s="90"/>
    </row>
    <row r="738" spans="1:9" ht="15">
      <c r="A738" s="84">
        <v>285</v>
      </c>
      <c r="B738" s="21">
        <v>751</v>
      </c>
      <c r="C738" s="21" t="s">
        <v>1953</v>
      </c>
      <c r="D738" s="21" t="s">
        <v>1954</v>
      </c>
      <c r="E738" s="21" t="s">
        <v>151</v>
      </c>
      <c r="F738" s="85">
        <v>1</v>
      </c>
      <c r="G738" s="86">
        <v>0</v>
      </c>
      <c r="H738" s="86">
        <f>F738*G738</f>
        <v>0</v>
      </c>
      <c r="I738" s="24" t="s">
        <v>30</v>
      </c>
    </row>
    <row r="739" spans="1:9" ht="15">
      <c r="A739" s="84">
        <v>286</v>
      </c>
      <c r="B739" s="21">
        <v>751</v>
      </c>
      <c r="C739" s="21" t="s">
        <v>1955</v>
      </c>
      <c r="D739" s="21" t="s">
        <v>1956</v>
      </c>
      <c r="E739" s="21" t="s">
        <v>151</v>
      </c>
      <c r="F739" s="85">
        <v>2</v>
      </c>
      <c r="G739" s="86">
        <v>0</v>
      </c>
      <c r="H739" s="86">
        <f>F739*G739</f>
        <v>0</v>
      </c>
      <c r="I739" s="24" t="s">
        <v>30</v>
      </c>
    </row>
    <row r="740" spans="1:9" ht="15">
      <c r="A740" s="84">
        <v>287</v>
      </c>
      <c r="B740" s="21">
        <v>751</v>
      </c>
      <c r="C740" s="21" t="s">
        <v>1957</v>
      </c>
      <c r="D740" s="21" t="s">
        <v>1506</v>
      </c>
      <c r="E740" s="21" t="s">
        <v>29</v>
      </c>
      <c r="F740" s="85">
        <f>F742</f>
        <v>22</v>
      </c>
      <c r="G740" s="86">
        <v>0</v>
      </c>
      <c r="H740" s="86">
        <f>F740*G740</f>
        <v>0</v>
      </c>
      <c r="I740" s="24" t="s">
        <v>30</v>
      </c>
    </row>
    <row r="741" spans="1:9" ht="23.25">
      <c r="A741" s="84"/>
      <c r="B741" s="21"/>
      <c r="C741" s="21"/>
      <c r="D741" s="28" t="s">
        <v>1484</v>
      </c>
      <c r="E741" s="21"/>
      <c r="F741" s="85"/>
      <c r="G741" s="86"/>
      <c r="H741" s="86"/>
      <c r="I741" s="90"/>
    </row>
    <row r="742" spans="1:9" ht="23.25">
      <c r="A742" s="90"/>
      <c r="B742" s="90"/>
      <c r="C742" s="90"/>
      <c r="D742" s="28" t="s">
        <v>1286</v>
      </c>
      <c r="E742" s="199"/>
      <c r="F742" s="73">
        <v>22</v>
      </c>
      <c r="G742" s="200"/>
      <c r="H742" s="200"/>
      <c r="I742" s="90"/>
    </row>
    <row r="743" spans="1:9" ht="15">
      <c r="A743" s="84">
        <v>288</v>
      </c>
      <c r="B743" s="21">
        <v>751</v>
      </c>
      <c r="C743" s="21" t="s">
        <v>1958</v>
      </c>
      <c r="D743" s="21" t="s">
        <v>1500</v>
      </c>
      <c r="E743" s="21" t="s">
        <v>29</v>
      </c>
      <c r="F743" s="85">
        <f>F745</f>
        <v>16.5</v>
      </c>
      <c r="G743" s="86">
        <v>0</v>
      </c>
      <c r="H743" s="86">
        <f>F743*G743</f>
        <v>0</v>
      </c>
      <c r="I743" s="24" t="s">
        <v>30</v>
      </c>
    </row>
    <row r="744" spans="1:9" ht="23.25">
      <c r="A744" s="84"/>
      <c r="B744" s="21"/>
      <c r="C744" s="21"/>
      <c r="D744" s="28" t="s">
        <v>1484</v>
      </c>
      <c r="E744" s="21"/>
      <c r="F744" s="85"/>
      <c r="G744" s="86"/>
      <c r="H744" s="86"/>
      <c r="I744" s="90"/>
    </row>
    <row r="745" spans="1:9" ht="23.25">
      <c r="A745" s="90"/>
      <c r="B745" s="90"/>
      <c r="C745" s="90"/>
      <c r="D745" s="28" t="s">
        <v>1286</v>
      </c>
      <c r="E745" s="199"/>
      <c r="F745" s="73">
        <v>16.5</v>
      </c>
      <c r="G745" s="200"/>
      <c r="H745" s="200"/>
      <c r="I745" s="90"/>
    </row>
    <row r="746" spans="1:9" ht="15">
      <c r="A746" s="84">
        <v>289</v>
      </c>
      <c r="B746" s="21">
        <v>751</v>
      </c>
      <c r="C746" s="21" t="s">
        <v>1959</v>
      </c>
      <c r="D746" s="21" t="s">
        <v>1628</v>
      </c>
      <c r="E746" s="21" t="s">
        <v>29</v>
      </c>
      <c r="F746" s="85">
        <f>F748</f>
        <v>11</v>
      </c>
      <c r="G746" s="86">
        <v>0</v>
      </c>
      <c r="H746" s="86">
        <f>F746*G746</f>
        <v>0</v>
      </c>
      <c r="I746" s="24" t="s">
        <v>30</v>
      </c>
    </row>
    <row r="747" spans="1:9" ht="23.25">
      <c r="A747" s="84"/>
      <c r="B747" s="21"/>
      <c r="C747" s="21"/>
      <c r="D747" s="28" t="s">
        <v>1484</v>
      </c>
      <c r="E747" s="21"/>
      <c r="F747" s="85"/>
      <c r="G747" s="86"/>
      <c r="H747" s="86"/>
      <c r="I747" s="90"/>
    </row>
    <row r="748" spans="1:9" ht="23.25">
      <c r="A748" s="90"/>
      <c r="B748" s="90"/>
      <c r="C748" s="90"/>
      <c r="D748" s="28" t="s">
        <v>1286</v>
      </c>
      <c r="E748" s="199"/>
      <c r="F748" s="73">
        <v>11</v>
      </c>
      <c r="G748" s="200"/>
      <c r="H748" s="200"/>
      <c r="I748" s="90"/>
    </row>
    <row r="749" spans="1:9" ht="15">
      <c r="A749" s="84">
        <v>290</v>
      </c>
      <c r="B749" s="21">
        <v>751</v>
      </c>
      <c r="C749" s="21" t="s">
        <v>1960</v>
      </c>
      <c r="D749" s="21" t="s">
        <v>1961</v>
      </c>
      <c r="E749" s="21" t="s">
        <v>29</v>
      </c>
      <c r="F749" s="85">
        <f>F751</f>
        <v>19.8</v>
      </c>
      <c r="G749" s="86">
        <v>0</v>
      </c>
      <c r="H749" s="86">
        <f>F749*G749</f>
        <v>0</v>
      </c>
      <c r="I749" s="24" t="s">
        <v>30</v>
      </c>
    </row>
    <row r="750" spans="1:9" ht="23.25">
      <c r="A750" s="84"/>
      <c r="B750" s="21"/>
      <c r="C750" s="21"/>
      <c r="D750" s="28" t="s">
        <v>1526</v>
      </c>
      <c r="E750" s="21"/>
      <c r="F750" s="85"/>
      <c r="G750" s="86"/>
      <c r="H750" s="86"/>
      <c r="I750" s="90"/>
    </row>
    <row r="751" spans="1:9" ht="23.25">
      <c r="A751" s="90"/>
      <c r="B751" s="90"/>
      <c r="C751" s="90"/>
      <c r="D751" s="28" t="s">
        <v>1286</v>
      </c>
      <c r="E751" s="199"/>
      <c r="F751" s="73">
        <v>19.8</v>
      </c>
      <c r="G751" s="200"/>
      <c r="H751" s="200"/>
      <c r="I751" s="90"/>
    </row>
    <row r="752" spans="1:9" ht="15">
      <c r="A752" s="84">
        <v>291</v>
      </c>
      <c r="B752" s="21">
        <v>751</v>
      </c>
      <c r="C752" s="21" t="s">
        <v>1962</v>
      </c>
      <c r="D752" s="21" t="s">
        <v>1963</v>
      </c>
      <c r="E752" s="21" t="s">
        <v>151</v>
      </c>
      <c r="F752" s="85">
        <v>1</v>
      </c>
      <c r="G752" s="86">
        <v>0</v>
      </c>
      <c r="H752" s="86">
        <f>F752*G752</f>
        <v>0</v>
      </c>
      <c r="I752" s="24" t="s">
        <v>30</v>
      </c>
    </row>
    <row r="753" spans="1:9" s="150" customFormat="1" ht="15">
      <c r="A753" s="84">
        <v>292</v>
      </c>
      <c r="B753" s="21">
        <v>751</v>
      </c>
      <c r="C753" s="21" t="s">
        <v>3407</v>
      </c>
      <c r="D753" s="21" t="s">
        <v>3408</v>
      </c>
      <c r="E753" s="21" t="s">
        <v>93</v>
      </c>
      <c r="F753" s="85">
        <v>1</v>
      </c>
      <c r="G753" s="86">
        <v>0</v>
      </c>
      <c r="H753" s="86">
        <f>F753*G753</f>
        <v>0</v>
      </c>
      <c r="I753" s="24" t="s">
        <v>30</v>
      </c>
    </row>
    <row r="754" spans="1:9" ht="15">
      <c r="A754" s="84">
        <v>293</v>
      </c>
      <c r="B754" s="21">
        <v>751</v>
      </c>
      <c r="C754" s="21" t="s">
        <v>1964</v>
      </c>
      <c r="D754" s="21" t="s">
        <v>1547</v>
      </c>
      <c r="E754" s="21" t="s">
        <v>93</v>
      </c>
      <c r="F754" s="85">
        <v>1</v>
      </c>
      <c r="G754" s="86">
        <v>0</v>
      </c>
      <c r="H754" s="86">
        <f>F754*G754</f>
        <v>0</v>
      </c>
      <c r="I754" s="24" t="s">
        <v>30</v>
      </c>
    </row>
    <row r="755" spans="1:9" ht="23.25">
      <c r="A755" s="128"/>
      <c r="B755" s="130"/>
      <c r="C755" s="130"/>
      <c r="D755" s="28" t="s">
        <v>1548</v>
      </c>
      <c r="E755" s="130"/>
      <c r="F755" s="73"/>
      <c r="G755" s="132"/>
      <c r="H755" s="86"/>
      <c r="I755" s="90"/>
    </row>
    <row r="756" spans="1:9" ht="15">
      <c r="A756" s="87"/>
      <c r="B756" s="15"/>
      <c r="C756" s="15">
        <v>751</v>
      </c>
      <c r="D756" s="15" t="s">
        <v>1965</v>
      </c>
      <c r="E756" s="15"/>
      <c r="F756" s="185"/>
      <c r="G756" s="82"/>
      <c r="H756" s="82">
        <f>SUM(H757:H781)</f>
        <v>0</v>
      </c>
      <c r="I756" s="90"/>
    </row>
    <row r="757" spans="1:9" ht="15">
      <c r="A757" s="84">
        <v>294</v>
      </c>
      <c r="B757" s="21">
        <v>751</v>
      </c>
      <c r="C757" s="21" t="s">
        <v>1966</v>
      </c>
      <c r="D757" s="21" t="s">
        <v>1465</v>
      </c>
      <c r="E757" s="21" t="s">
        <v>151</v>
      </c>
      <c r="F757" s="85">
        <v>1</v>
      </c>
      <c r="G757" s="86">
        <v>0</v>
      </c>
      <c r="H757" s="86">
        <f>F757*G757</f>
        <v>0</v>
      </c>
      <c r="I757" s="24" t="s">
        <v>30</v>
      </c>
    </row>
    <row r="758" spans="1:9" ht="15">
      <c r="A758" s="84">
        <v>295</v>
      </c>
      <c r="B758" s="21">
        <v>751</v>
      </c>
      <c r="C758" s="21" t="s">
        <v>1967</v>
      </c>
      <c r="D758" s="21" t="s">
        <v>1463</v>
      </c>
      <c r="E758" s="21" t="s">
        <v>151</v>
      </c>
      <c r="F758" s="85">
        <v>8</v>
      </c>
      <c r="G758" s="86">
        <v>0</v>
      </c>
      <c r="H758" s="86">
        <f>F758*G758</f>
        <v>0</v>
      </c>
      <c r="I758" s="24" t="s">
        <v>30</v>
      </c>
    </row>
    <row r="759" spans="1:9" ht="15">
      <c r="A759" s="84">
        <v>296</v>
      </c>
      <c r="B759" s="21">
        <v>751</v>
      </c>
      <c r="C759" s="21" t="s">
        <v>1968</v>
      </c>
      <c r="D759" s="21" t="s">
        <v>1969</v>
      </c>
      <c r="E759" s="21" t="s">
        <v>151</v>
      </c>
      <c r="F759" s="85">
        <v>3</v>
      </c>
      <c r="G759" s="86">
        <v>0</v>
      </c>
      <c r="H759" s="86">
        <f>F759*G759</f>
        <v>0</v>
      </c>
      <c r="I759" s="24" t="s">
        <v>30</v>
      </c>
    </row>
    <row r="760" spans="1:9" ht="15">
      <c r="A760" s="84">
        <v>297</v>
      </c>
      <c r="B760" s="21">
        <v>751</v>
      </c>
      <c r="C760" s="21" t="s">
        <v>1970</v>
      </c>
      <c r="D760" s="21" t="s">
        <v>1807</v>
      </c>
      <c r="E760" s="21" t="s">
        <v>151</v>
      </c>
      <c r="F760" s="85">
        <v>1</v>
      </c>
      <c r="G760" s="86">
        <v>0</v>
      </c>
      <c r="H760" s="86">
        <f>F760*G760</f>
        <v>0</v>
      </c>
      <c r="I760" s="24" t="s">
        <v>30</v>
      </c>
    </row>
    <row r="761" spans="1:9" ht="23.25">
      <c r="A761" s="84">
        <v>298</v>
      </c>
      <c r="B761" s="21">
        <v>751</v>
      </c>
      <c r="C761" s="21" t="s">
        <v>1971</v>
      </c>
      <c r="D761" s="21" t="s">
        <v>1972</v>
      </c>
      <c r="E761" s="21" t="s">
        <v>151</v>
      </c>
      <c r="F761" s="85">
        <v>1</v>
      </c>
      <c r="G761" s="86">
        <v>0</v>
      </c>
      <c r="H761" s="86">
        <f>F761*G761</f>
        <v>0</v>
      </c>
      <c r="I761" s="24" t="s">
        <v>30</v>
      </c>
    </row>
    <row r="762" spans="1:9" ht="15">
      <c r="A762" s="84"/>
      <c r="B762" s="21"/>
      <c r="C762" s="21"/>
      <c r="D762" s="28" t="s">
        <v>1946</v>
      </c>
      <c r="E762" s="21"/>
      <c r="F762" s="85"/>
      <c r="G762" s="86"/>
      <c r="H762" s="86"/>
      <c r="I762" s="24"/>
    </row>
    <row r="763" spans="1:9" ht="15">
      <c r="A763" s="84">
        <v>299</v>
      </c>
      <c r="B763" s="21">
        <v>751</v>
      </c>
      <c r="C763" s="21" t="s">
        <v>1973</v>
      </c>
      <c r="D763" s="21" t="s">
        <v>1974</v>
      </c>
      <c r="E763" s="21" t="s">
        <v>151</v>
      </c>
      <c r="F763" s="85">
        <v>1</v>
      </c>
      <c r="G763" s="86">
        <v>0</v>
      </c>
      <c r="H763" s="86">
        <f aca="true" t="shared" si="31" ref="H763">F763*G763</f>
        <v>0</v>
      </c>
      <c r="I763" s="24" t="s">
        <v>30</v>
      </c>
    </row>
    <row r="764" spans="1:9" ht="15">
      <c r="A764" s="84"/>
      <c r="B764" s="21"/>
      <c r="C764" s="21"/>
      <c r="D764" s="28" t="s">
        <v>1941</v>
      </c>
      <c r="E764" s="21"/>
      <c r="F764" s="85"/>
      <c r="G764" s="86"/>
      <c r="H764" s="86"/>
      <c r="I764" s="24"/>
    </row>
    <row r="765" spans="1:9" ht="15">
      <c r="A765" s="84">
        <v>300</v>
      </c>
      <c r="B765" s="21">
        <v>751</v>
      </c>
      <c r="C765" s="21" t="s">
        <v>1975</v>
      </c>
      <c r="D765" s="21" t="s">
        <v>1504</v>
      </c>
      <c r="E765" s="21" t="s">
        <v>29</v>
      </c>
      <c r="F765" s="85">
        <f>F767</f>
        <v>39.6</v>
      </c>
      <c r="G765" s="86">
        <v>0</v>
      </c>
      <c r="H765" s="86">
        <f>F765*G765</f>
        <v>0</v>
      </c>
      <c r="I765" s="24" t="s">
        <v>30</v>
      </c>
    </row>
    <row r="766" spans="1:9" ht="23.25">
      <c r="A766" s="84"/>
      <c r="B766" s="21"/>
      <c r="C766" s="21"/>
      <c r="D766" s="28" t="s">
        <v>1484</v>
      </c>
      <c r="E766" s="21"/>
      <c r="F766" s="85"/>
      <c r="G766" s="86"/>
      <c r="H766" s="86"/>
      <c r="I766" s="90"/>
    </row>
    <row r="767" spans="1:9" ht="23.25">
      <c r="A767" s="90"/>
      <c r="B767" s="90"/>
      <c r="C767" s="90"/>
      <c r="D767" s="28" t="s">
        <v>1286</v>
      </c>
      <c r="E767" s="199"/>
      <c r="F767" s="73">
        <v>39.6</v>
      </c>
      <c r="G767" s="200"/>
      <c r="H767" s="200"/>
      <c r="I767" s="90"/>
    </row>
    <row r="768" spans="1:9" ht="15">
      <c r="A768" s="84">
        <v>301</v>
      </c>
      <c r="B768" s="21">
        <v>751</v>
      </c>
      <c r="C768" s="21" t="s">
        <v>1976</v>
      </c>
      <c r="D768" s="21" t="s">
        <v>1977</v>
      </c>
      <c r="E768" s="21" t="s">
        <v>29</v>
      </c>
      <c r="F768" s="85">
        <f>F770</f>
        <v>19.8</v>
      </c>
      <c r="G768" s="86">
        <v>0</v>
      </c>
      <c r="H768" s="86">
        <f>F768*G768</f>
        <v>0</v>
      </c>
      <c r="I768" s="24" t="s">
        <v>30</v>
      </c>
    </row>
    <row r="769" spans="1:9" ht="23.25">
      <c r="A769" s="84"/>
      <c r="B769" s="21"/>
      <c r="C769" s="21"/>
      <c r="D769" s="28" t="s">
        <v>1526</v>
      </c>
      <c r="E769" s="21"/>
      <c r="F769" s="85"/>
      <c r="G769" s="86"/>
      <c r="H769" s="86"/>
      <c r="I769" s="90"/>
    </row>
    <row r="770" spans="1:9" ht="23.25">
      <c r="A770" s="90"/>
      <c r="B770" s="90"/>
      <c r="C770" s="90"/>
      <c r="D770" s="28" t="s">
        <v>1286</v>
      </c>
      <c r="E770" s="199"/>
      <c r="F770" s="73">
        <v>19.8</v>
      </c>
      <c r="G770" s="200"/>
      <c r="H770" s="200"/>
      <c r="I770" s="90"/>
    </row>
    <row r="771" spans="1:9" ht="15">
      <c r="A771" s="84">
        <v>302</v>
      </c>
      <c r="B771" s="21">
        <v>751</v>
      </c>
      <c r="C771" s="21" t="s">
        <v>1978</v>
      </c>
      <c r="D771" s="21" t="s">
        <v>1628</v>
      </c>
      <c r="E771" s="21" t="s">
        <v>29</v>
      </c>
      <c r="F771" s="85">
        <f>F773</f>
        <v>1.7</v>
      </c>
      <c r="G771" s="86">
        <v>0</v>
      </c>
      <c r="H771" s="86">
        <f>F771*G771</f>
        <v>0</v>
      </c>
      <c r="I771" s="24" t="s">
        <v>30</v>
      </c>
    </row>
    <row r="772" spans="1:9" ht="23.25">
      <c r="A772" s="84"/>
      <c r="B772" s="21"/>
      <c r="C772" s="21"/>
      <c r="D772" s="28" t="s">
        <v>1484</v>
      </c>
      <c r="E772" s="21"/>
      <c r="F772" s="85"/>
      <c r="G772" s="86"/>
      <c r="H772" s="86"/>
      <c r="I772" s="90"/>
    </row>
    <row r="773" spans="1:9" ht="23.25">
      <c r="A773" s="90"/>
      <c r="B773" s="90"/>
      <c r="C773" s="90"/>
      <c r="D773" s="28" t="s">
        <v>1286</v>
      </c>
      <c r="E773" s="199"/>
      <c r="F773" s="73">
        <v>1.7</v>
      </c>
      <c r="G773" s="200"/>
      <c r="H773" s="200"/>
      <c r="I773" s="90"/>
    </row>
    <row r="774" spans="1:9" ht="15">
      <c r="A774" s="84">
        <v>303</v>
      </c>
      <c r="B774" s="21">
        <v>751</v>
      </c>
      <c r="C774" s="21" t="s">
        <v>1979</v>
      </c>
      <c r="D774" s="21" t="s">
        <v>1532</v>
      </c>
      <c r="E774" s="21" t="s">
        <v>29</v>
      </c>
      <c r="F774" s="85">
        <f>F775</f>
        <v>1.1</v>
      </c>
      <c r="G774" s="86">
        <v>0</v>
      </c>
      <c r="H774" s="86">
        <f>F774*G774</f>
        <v>0</v>
      </c>
      <c r="I774" s="24" t="s">
        <v>30</v>
      </c>
    </row>
    <row r="775" spans="1:9" ht="23.25">
      <c r="A775" s="90"/>
      <c r="B775" s="90"/>
      <c r="C775" s="90"/>
      <c r="D775" s="28" t="s">
        <v>1286</v>
      </c>
      <c r="E775" s="199"/>
      <c r="F775" s="73">
        <v>1.1</v>
      </c>
      <c r="G775" s="200"/>
      <c r="H775" s="200"/>
      <c r="I775" s="90"/>
    </row>
    <row r="776" spans="1:9" ht="15">
      <c r="A776" s="84">
        <v>304</v>
      </c>
      <c r="B776" s="21">
        <v>751</v>
      </c>
      <c r="C776" s="21" t="s">
        <v>1980</v>
      </c>
      <c r="D776" s="21" t="s">
        <v>1536</v>
      </c>
      <c r="E776" s="21" t="s">
        <v>29</v>
      </c>
      <c r="F776" s="85">
        <f>F777</f>
        <v>8.8</v>
      </c>
      <c r="G776" s="86">
        <v>0</v>
      </c>
      <c r="H776" s="86">
        <f>F776*G776</f>
        <v>0</v>
      </c>
      <c r="I776" s="24" t="s">
        <v>30</v>
      </c>
    </row>
    <row r="777" spans="1:9" ht="23.25">
      <c r="A777" s="90"/>
      <c r="B777" s="90"/>
      <c r="C777" s="90"/>
      <c r="D777" s="28" t="s">
        <v>1286</v>
      </c>
      <c r="E777" s="199"/>
      <c r="F777" s="73">
        <v>8.8</v>
      </c>
      <c r="G777" s="200"/>
      <c r="H777" s="200"/>
      <c r="I777" s="90"/>
    </row>
    <row r="778" spans="1:9" ht="15">
      <c r="A778" s="84">
        <v>305</v>
      </c>
      <c r="B778" s="21">
        <v>751</v>
      </c>
      <c r="C778" s="21" t="s">
        <v>1981</v>
      </c>
      <c r="D778" s="21" t="s">
        <v>1982</v>
      </c>
      <c r="E778" s="21" t="s">
        <v>151</v>
      </c>
      <c r="F778" s="85">
        <v>1</v>
      </c>
      <c r="G778" s="86">
        <v>0</v>
      </c>
      <c r="H778" s="86">
        <f>F778*G778</f>
        <v>0</v>
      </c>
      <c r="I778" s="24" t="s">
        <v>30</v>
      </c>
    </row>
    <row r="779" spans="1:9" s="150" customFormat="1" ht="15">
      <c r="A779" s="84">
        <v>306</v>
      </c>
      <c r="B779" s="21">
        <v>751</v>
      </c>
      <c r="C779" s="21" t="s">
        <v>3407</v>
      </c>
      <c r="D779" s="21" t="s">
        <v>3408</v>
      </c>
      <c r="E779" s="21" t="s">
        <v>93</v>
      </c>
      <c r="F779" s="85">
        <v>1</v>
      </c>
      <c r="G779" s="86">
        <v>0</v>
      </c>
      <c r="H779" s="86">
        <f>F779*G779</f>
        <v>0</v>
      </c>
      <c r="I779" s="24" t="s">
        <v>30</v>
      </c>
    </row>
    <row r="780" spans="1:9" ht="15">
      <c r="A780" s="84">
        <v>307</v>
      </c>
      <c r="B780" s="21">
        <v>751</v>
      </c>
      <c r="C780" s="21" t="s">
        <v>1983</v>
      </c>
      <c r="D780" s="21" t="s">
        <v>1547</v>
      </c>
      <c r="E780" s="21" t="s">
        <v>93</v>
      </c>
      <c r="F780" s="85">
        <v>1</v>
      </c>
      <c r="G780" s="86">
        <v>0</v>
      </c>
      <c r="H780" s="86">
        <f>F780*G780</f>
        <v>0</v>
      </c>
      <c r="I780" s="24" t="s">
        <v>30</v>
      </c>
    </row>
    <row r="781" spans="1:9" ht="23.25">
      <c r="A781" s="128"/>
      <c r="B781" s="130"/>
      <c r="C781" s="130"/>
      <c r="D781" s="28" t="s">
        <v>1548</v>
      </c>
      <c r="E781" s="130"/>
      <c r="F781" s="73"/>
      <c r="G781" s="132"/>
      <c r="H781" s="86"/>
      <c r="I781" s="90"/>
    </row>
    <row r="782" spans="1:9" ht="15">
      <c r="A782" s="87"/>
      <c r="B782" s="15"/>
      <c r="C782" s="15">
        <v>751</v>
      </c>
      <c r="D782" s="15" t="s">
        <v>1984</v>
      </c>
      <c r="E782" s="15"/>
      <c r="F782" s="185"/>
      <c r="G782" s="82"/>
      <c r="H782" s="82">
        <f>SUM(H783:H793)</f>
        <v>0</v>
      </c>
      <c r="I782" s="90"/>
    </row>
    <row r="783" spans="1:9" ht="23.25">
      <c r="A783" s="84">
        <v>308</v>
      </c>
      <c r="B783" s="21">
        <v>751</v>
      </c>
      <c r="C783" s="21" t="s">
        <v>1985</v>
      </c>
      <c r="D783" s="21" t="s">
        <v>1986</v>
      </c>
      <c r="E783" s="21" t="s">
        <v>361</v>
      </c>
      <c r="F783" s="85">
        <f>F786</f>
        <v>2</v>
      </c>
      <c r="G783" s="86">
        <v>0</v>
      </c>
      <c r="H783" s="86">
        <f>F783*G783</f>
        <v>0</v>
      </c>
      <c r="I783" s="24" t="s">
        <v>30</v>
      </c>
    </row>
    <row r="784" spans="1:9" ht="15">
      <c r="A784" s="84"/>
      <c r="B784" s="21"/>
      <c r="C784" s="21"/>
      <c r="D784" s="28" t="s">
        <v>1987</v>
      </c>
      <c r="E784" s="21"/>
      <c r="F784" s="85"/>
      <c r="G784" s="86"/>
      <c r="H784" s="86"/>
      <c r="I784" s="24"/>
    </row>
    <row r="785" spans="1:9" ht="15">
      <c r="A785" s="84"/>
      <c r="B785" s="21"/>
      <c r="C785" s="21"/>
      <c r="D785" s="28" t="s">
        <v>1988</v>
      </c>
      <c r="E785" s="21"/>
      <c r="F785" s="85"/>
      <c r="G785" s="86"/>
      <c r="H785" s="86"/>
      <c r="I785" s="24"/>
    </row>
    <row r="786" spans="1:9" ht="23.25">
      <c r="A786" s="84"/>
      <c r="B786" s="21"/>
      <c r="C786" s="21"/>
      <c r="D786" s="28" t="s">
        <v>1989</v>
      </c>
      <c r="E786" s="21"/>
      <c r="F786" s="73">
        <v>2</v>
      </c>
      <c r="G786" s="86"/>
      <c r="H786" s="86"/>
      <c r="I786" s="24"/>
    </row>
    <row r="787" spans="1:9" ht="15">
      <c r="A787" s="84">
        <v>309</v>
      </c>
      <c r="B787" s="21">
        <v>751</v>
      </c>
      <c r="C787" s="21" t="s">
        <v>1990</v>
      </c>
      <c r="D787" s="21" t="s">
        <v>1991</v>
      </c>
      <c r="E787" s="21" t="s">
        <v>361</v>
      </c>
      <c r="F787" s="85">
        <f>F788</f>
        <v>110</v>
      </c>
      <c r="G787" s="86">
        <v>0</v>
      </c>
      <c r="H787" s="86">
        <f>F787*G787</f>
        <v>0</v>
      </c>
      <c r="I787" s="24" t="s">
        <v>30</v>
      </c>
    </row>
    <row r="788" spans="1:9" ht="23.25">
      <c r="A788" s="84"/>
      <c r="B788" s="21"/>
      <c r="C788" s="21"/>
      <c r="D788" s="28" t="s">
        <v>1286</v>
      </c>
      <c r="E788" s="21"/>
      <c r="F788" s="73">
        <v>110</v>
      </c>
      <c r="G788" s="86"/>
      <c r="H788" s="86"/>
      <c r="I788" s="90"/>
    </row>
    <row r="789" spans="1:9" ht="15">
      <c r="A789" s="84">
        <v>310</v>
      </c>
      <c r="B789" s="21">
        <v>751</v>
      </c>
      <c r="C789" s="21" t="s">
        <v>1992</v>
      </c>
      <c r="D789" s="21" t="s">
        <v>1993</v>
      </c>
      <c r="E789" s="21" t="s">
        <v>361</v>
      </c>
      <c r="F789" s="85">
        <f>F790</f>
        <v>110</v>
      </c>
      <c r="G789" s="86">
        <v>0</v>
      </c>
      <c r="H789" s="86">
        <f>F789*G789</f>
        <v>0</v>
      </c>
      <c r="I789" s="24" t="s">
        <v>30</v>
      </c>
    </row>
    <row r="790" spans="1:9" ht="23.25">
      <c r="A790" s="84"/>
      <c r="B790" s="21"/>
      <c r="C790" s="21"/>
      <c r="D790" s="28" t="s">
        <v>1286</v>
      </c>
      <c r="E790" s="21"/>
      <c r="F790" s="73">
        <v>110</v>
      </c>
      <c r="G790" s="86"/>
      <c r="H790" s="86"/>
      <c r="I790" s="90"/>
    </row>
    <row r="791" spans="1:9" s="150" customFormat="1" ht="15">
      <c r="A791" s="84">
        <v>311</v>
      </c>
      <c r="B791" s="21">
        <v>751</v>
      </c>
      <c r="C791" s="21" t="s">
        <v>3407</v>
      </c>
      <c r="D791" s="21" t="s">
        <v>3408</v>
      </c>
      <c r="E791" s="21" t="s">
        <v>93</v>
      </c>
      <c r="F791" s="85">
        <v>1</v>
      </c>
      <c r="G791" s="86">
        <v>0</v>
      </c>
      <c r="H791" s="86">
        <f>F791*G791</f>
        <v>0</v>
      </c>
      <c r="I791" s="24" t="s">
        <v>30</v>
      </c>
    </row>
    <row r="792" spans="1:9" ht="15">
      <c r="A792" s="84">
        <v>312</v>
      </c>
      <c r="B792" s="21">
        <v>751</v>
      </c>
      <c r="C792" s="21" t="s">
        <v>1994</v>
      </c>
      <c r="D792" s="21" t="s">
        <v>1547</v>
      </c>
      <c r="E792" s="21" t="s">
        <v>93</v>
      </c>
      <c r="F792" s="85">
        <v>1</v>
      </c>
      <c r="G792" s="86">
        <v>0</v>
      </c>
      <c r="H792" s="86">
        <f>F792*G792</f>
        <v>0</v>
      </c>
      <c r="I792" s="24" t="s">
        <v>30</v>
      </c>
    </row>
    <row r="793" spans="1:9" ht="23.25">
      <c r="A793" s="128"/>
      <c r="B793" s="130"/>
      <c r="C793" s="130"/>
      <c r="D793" s="28" t="s">
        <v>1548</v>
      </c>
      <c r="E793" s="130"/>
      <c r="F793" s="73"/>
      <c r="G793" s="132"/>
      <c r="H793" s="86"/>
      <c r="I793" s="90"/>
    </row>
    <row r="794" spans="1:9" ht="15">
      <c r="A794" s="87"/>
      <c r="B794" s="15"/>
      <c r="C794" s="15">
        <v>751</v>
      </c>
      <c r="D794" s="15" t="s">
        <v>1995</v>
      </c>
      <c r="E794" s="15"/>
      <c r="F794" s="185"/>
      <c r="G794" s="82"/>
      <c r="H794" s="82">
        <f>SUM(H795:H832)</f>
        <v>0</v>
      </c>
      <c r="I794" s="90"/>
    </row>
    <row r="795" spans="1:9" ht="15">
      <c r="A795" s="84">
        <v>313</v>
      </c>
      <c r="B795" s="21">
        <v>751</v>
      </c>
      <c r="C795" s="21" t="s">
        <v>1996</v>
      </c>
      <c r="D795" s="21" t="s">
        <v>1997</v>
      </c>
      <c r="E795" s="21" t="s">
        <v>151</v>
      </c>
      <c r="F795" s="85">
        <f>F798</f>
        <v>1</v>
      </c>
      <c r="G795" s="86">
        <v>0</v>
      </c>
      <c r="H795" s="86">
        <f>F795*G795</f>
        <v>0</v>
      </c>
      <c r="I795" s="24" t="s">
        <v>30</v>
      </c>
    </row>
    <row r="796" spans="1:9" ht="15">
      <c r="A796" s="90"/>
      <c r="B796" s="90"/>
      <c r="C796" s="90"/>
      <c r="D796" s="28" t="s">
        <v>1575</v>
      </c>
      <c r="E796" s="90"/>
      <c r="F796" s="90"/>
      <c r="G796" s="90"/>
      <c r="H796" s="90"/>
      <c r="I796" s="90"/>
    </row>
    <row r="797" spans="1:9" ht="15">
      <c r="A797" s="90"/>
      <c r="B797" s="90"/>
      <c r="C797" s="90"/>
      <c r="D797" s="28" t="s">
        <v>1998</v>
      </c>
      <c r="E797" s="90"/>
      <c r="F797" s="90"/>
      <c r="G797" s="90"/>
      <c r="H797" s="90"/>
      <c r="I797" s="90"/>
    </row>
    <row r="798" spans="1:9" ht="15">
      <c r="A798" s="90"/>
      <c r="B798" s="90"/>
      <c r="C798" s="90"/>
      <c r="D798" s="28" t="s">
        <v>1999</v>
      </c>
      <c r="E798" s="90"/>
      <c r="F798" s="73">
        <v>1</v>
      </c>
      <c r="G798" s="90"/>
      <c r="H798" s="90"/>
      <c r="I798" s="90"/>
    </row>
    <row r="799" spans="1:9" ht="15">
      <c r="A799" s="84">
        <v>314</v>
      </c>
      <c r="B799" s="21">
        <v>751</v>
      </c>
      <c r="C799" s="21" t="s">
        <v>2000</v>
      </c>
      <c r="D799" s="21" t="s">
        <v>1997</v>
      </c>
      <c r="E799" s="21" t="s">
        <v>151</v>
      </c>
      <c r="F799" s="85">
        <f>F802</f>
        <v>1</v>
      </c>
      <c r="G799" s="86">
        <v>0</v>
      </c>
      <c r="H799" s="86">
        <f>F799*G799</f>
        <v>0</v>
      </c>
      <c r="I799" s="24" t="s">
        <v>30</v>
      </c>
    </row>
    <row r="800" spans="1:9" ht="15">
      <c r="A800" s="90"/>
      <c r="B800" s="90"/>
      <c r="C800" s="90"/>
      <c r="D800" s="28" t="s">
        <v>1575</v>
      </c>
      <c r="E800" s="90"/>
      <c r="F800" s="90"/>
      <c r="G800" s="90"/>
      <c r="H800" s="90"/>
      <c r="I800" s="90"/>
    </row>
    <row r="801" spans="1:9" ht="15">
      <c r="A801" s="90"/>
      <c r="B801" s="90"/>
      <c r="C801" s="90"/>
      <c r="D801" s="28" t="s">
        <v>1998</v>
      </c>
      <c r="E801" s="90"/>
      <c r="F801" s="90"/>
      <c r="G801" s="90"/>
      <c r="H801" s="90"/>
      <c r="I801" s="90"/>
    </row>
    <row r="802" spans="1:9" ht="15">
      <c r="A802" s="90"/>
      <c r="B802" s="90"/>
      <c r="C802" s="90"/>
      <c r="D802" s="28" t="s">
        <v>2001</v>
      </c>
      <c r="E802" s="90"/>
      <c r="F802" s="73">
        <v>1</v>
      </c>
      <c r="G802" s="90"/>
      <c r="H802" s="90"/>
      <c r="I802" s="90"/>
    </row>
    <row r="803" spans="1:9" ht="23.25">
      <c r="A803" s="84">
        <v>315</v>
      </c>
      <c r="B803" s="21">
        <v>751</v>
      </c>
      <c r="C803" s="21" t="s">
        <v>2002</v>
      </c>
      <c r="D803" s="21" t="s">
        <v>2003</v>
      </c>
      <c r="E803" s="21" t="s">
        <v>151</v>
      </c>
      <c r="F803" s="85">
        <f>F804</f>
        <v>1</v>
      </c>
      <c r="G803" s="86">
        <v>0</v>
      </c>
      <c r="H803" s="86">
        <f>F803*G803</f>
        <v>0</v>
      </c>
      <c r="I803" s="24" t="s">
        <v>30</v>
      </c>
    </row>
    <row r="804" spans="1:9" ht="15">
      <c r="A804" s="84"/>
      <c r="B804" s="21"/>
      <c r="C804" s="21"/>
      <c r="D804" s="28" t="s">
        <v>1946</v>
      </c>
      <c r="E804" s="21"/>
      <c r="F804" s="73">
        <v>1</v>
      </c>
      <c r="G804" s="86"/>
      <c r="H804" s="86"/>
      <c r="I804" s="24"/>
    </row>
    <row r="805" spans="1:9" ht="15">
      <c r="A805" s="84">
        <v>316</v>
      </c>
      <c r="B805" s="21">
        <v>751</v>
      </c>
      <c r="C805" s="21" t="s">
        <v>2004</v>
      </c>
      <c r="D805" s="21" t="s">
        <v>2005</v>
      </c>
      <c r="E805" s="21" t="s">
        <v>151</v>
      </c>
      <c r="F805" s="85">
        <v>1</v>
      </c>
      <c r="G805" s="86">
        <v>0</v>
      </c>
      <c r="H805" s="86">
        <f aca="true" t="shared" si="32" ref="H805:H807">F805*G805</f>
        <v>0</v>
      </c>
      <c r="I805" s="24" t="s">
        <v>30</v>
      </c>
    </row>
    <row r="806" spans="1:9" ht="15">
      <c r="A806" s="84">
        <v>317</v>
      </c>
      <c r="B806" s="21">
        <v>751</v>
      </c>
      <c r="C806" s="21" t="s">
        <v>2006</v>
      </c>
      <c r="D806" s="21" t="s">
        <v>2007</v>
      </c>
      <c r="E806" s="21" t="s">
        <v>151</v>
      </c>
      <c r="F806" s="85">
        <v>1</v>
      </c>
      <c r="G806" s="86">
        <v>0</v>
      </c>
      <c r="H806" s="86">
        <f t="shared" si="32"/>
        <v>0</v>
      </c>
      <c r="I806" s="24" t="s">
        <v>30</v>
      </c>
    </row>
    <row r="807" spans="1:9" ht="15">
      <c r="A807" s="84">
        <v>318</v>
      </c>
      <c r="B807" s="21">
        <v>751</v>
      </c>
      <c r="C807" s="21" t="s">
        <v>2008</v>
      </c>
      <c r="D807" s="21" t="s">
        <v>2009</v>
      </c>
      <c r="E807" s="21" t="s">
        <v>151</v>
      </c>
      <c r="F807" s="85">
        <v>1</v>
      </c>
      <c r="G807" s="86">
        <v>0</v>
      </c>
      <c r="H807" s="86">
        <f t="shared" si="32"/>
        <v>0</v>
      </c>
      <c r="I807" s="24" t="s">
        <v>30</v>
      </c>
    </row>
    <row r="808" spans="1:9" ht="23.25">
      <c r="A808" s="84">
        <v>319</v>
      </c>
      <c r="B808" s="21">
        <v>751</v>
      </c>
      <c r="C808" s="21" t="s">
        <v>2010</v>
      </c>
      <c r="D808" s="21" t="s">
        <v>2011</v>
      </c>
      <c r="E808" s="21" t="s">
        <v>151</v>
      </c>
      <c r="F808" s="85">
        <v>1</v>
      </c>
      <c r="G808" s="86">
        <v>0</v>
      </c>
      <c r="H808" s="86">
        <f>F808*G808</f>
        <v>0</v>
      </c>
      <c r="I808" s="24" t="s">
        <v>30</v>
      </c>
    </row>
    <row r="809" spans="1:9" ht="23.25">
      <c r="A809" s="84">
        <v>320</v>
      </c>
      <c r="B809" s="21">
        <v>751</v>
      </c>
      <c r="C809" s="21" t="s">
        <v>2012</v>
      </c>
      <c r="D809" s="21" t="s">
        <v>2013</v>
      </c>
      <c r="E809" s="21" t="s">
        <v>151</v>
      </c>
      <c r="F809" s="85">
        <v>1</v>
      </c>
      <c r="G809" s="86">
        <v>0</v>
      </c>
      <c r="H809" s="86">
        <f>F809*G809</f>
        <v>0</v>
      </c>
      <c r="I809" s="24" t="s">
        <v>30</v>
      </c>
    </row>
    <row r="810" spans="1:9" ht="15">
      <c r="A810" s="84">
        <v>321</v>
      </c>
      <c r="B810" s="21">
        <v>751</v>
      </c>
      <c r="C810" s="21" t="s">
        <v>2014</v>
      </c>
      <c r="D810" s="21" t="s">
        <v>2015</v>
      </c>
      <c r="E810" s="21" t="s">
        <v>151</v>
      </c>
      <c r="F810" s="85">
        <f>F811</f>
        <v>1</v>
      </c>
      <c r="G810" s="86">
        <v>0</v>
      </c>
      <c r="H810" s="86">
        <f aca="true" t="shared" si="33" ref="H810">F810*G810</f>
        <v>0</v>
      </c>
      <c r="I810" s="24" t="s">
        <v>30</v>
      </c>
    </row>
    <row r="811" spans="1:9" ht="15">
      <c r="A811" s="90"/>
      <c r="B811" s="90"/>
      <c r="C811" s="90"/>
      <c r="D811" s="28" t="s">
        <v>2016</v>
      </c>
      <c r="E811" s="90"/>
      <c r="F811" s="73">
        <v>1</v>
      </c>
      <c r="G811" s="90"/>
      <c r="H811" s="90"/>
      <c r="I811" s="90"/>
    </row>
    <row r="812" spans="1:9" ht="15">
      <c r="A812" s="84">
        <v>322</v>
      </c>
      <c r="B812" s="21">
        <v>751</v>
      </c>
      <c r="C812" s="21" t="s">
        <v>2017</v>
      </c>
      <c r="D812" s="21" t="s">
        <v>2018</v>
      </c>
      <c r="E812" s="21" t="s">
        <v>151</v>
      </c>
      <c r="F812" s="85">
        <f>F813</f>
        <v>1</v>
      </c>
      <c r="G812" s="86">
        <v>0</v>
      </c>
      <c r="H812" s="86">
        <f aca="true" t="shared" si="34" ref="H812">F812*G812</f>
        <v>0</v>
      </c>
      <c r="I812" s="24" t="s">
        <v>30</v>
      </c>
    </row>
    <row r="813" spans="1:9" ht="15">
      <c r="A813" s="90"/>
      <c r="B813" s="90"/>
      <c r="C813" s="90"/>
      <c r="D813" s="28" t="s">
        <v>2016</v>
      </c>
      <c r="E813" s="90"/>
      <c r="F813" s="73">
        <v>1</v>
      </c>
      <c r="G813" s="90"/>
      <c r="H813" s="90"/>
      <c r="I813" s="90"/>
    </row>
    <row r="814" spans="1:9" ht="15">
      <c r="A814" s="84">
        <v>323</v>
      </c>
      <c r="B814" s="21">
        <v>751</v>
      </c>
      <c r="C814" s="21" t="s">
        <v>2019</v>
      </c>
      <c r="D814" s="21" t="s">
        <v>2020</v>
      </c>
      <c r="E814" s="21" t="s">
        <v>151</v>
      </c>
      <c r="F814" s="85">
        <f>F815</f>
        <v>4</v>
      </c>
      <c r="G814" s="86">
        <v>0</v>
      </c>
      <c r="H814" s="86">
        <f>F814*G814</f>
        <v>0</v>
      </c>
      <c r="I814" s="24" t="s">
        <v>30</v>
      </c>
    </row>
    <row r="815" spans="1:9" ht="15">
      <c r="A815" s="128"/>
      <c r="B815" s="130"/>
      <c r="C815" s="130"/>
      <c r="D815" s="28" t="s">
        <v>2021</v>
      </c>
      <c r="E815" s="130"/>
      <c r="F815" s="73">
        <v>4</v>
      </c>
      <c r="G815" s="132"/>
      <c r="H815" s="86"/>
      <c r="I815" s="90"/>
    </row>
    <row r="816" spans="1:9" ht="15">
      <c r="A816" s="84">
        <v>324</v>
      </c>
      <c r="B816" s="21">
        <v>751</v>
      </c>
      <c r="C816" s="21" t="s">
        <v>2022</v>
      </c>
      <c r="D816" s="21" t="s">
        <v>2023</v>
      </c>
      <c r="E816" s="21" t="s">
        <v>151</v>
      </c>
      <c r="F816" s="85">
        <f>F817</f>
        <v>3</v>
      </c>
      <c r="G816" s="86">
        <v>0</v>
      </c>
      <c r="H816" s="86">
        <f>F816*G816</f>
        <v>0</v>
      </c>
      <c r="I816" s="24" t="s">
        <v>30</v>
      </c>
    </row>
    <row r="817" spans="1:9" ht="15">
      <c r="A817" s="128"/>
      <c r="B817" s="130"/>
      <c r="C817" s="130"/>
      <c r="D817" s="28" t="s">
        <v>2021</v>
      </c>
      <c r="E817" s="130"/>
      <c r="F817" s="73">
        <v>3</v>
      </c>
      <c r="G817" s="132"/>
      <c r="H817" s="86"/>
      <c r="I817" s="90"/>
    </row>
    <row r="818" spans="1:9" ht="15">
      <c r="A818" s="84">
        <v>325</v>
      </c>
      <c r="B818" s="21">
        <v>751</v>
      </c>
      <c r="C818" s="21" t="s">
        <v>2024</v>
      </c>
      <c r="D818" s="21" t="s">
        <v>2025</v>
      </c>
      <c r="E818" s="21" t="s">
        <v>151</v>
      </c>
      <c r="F818" s="85">
        <f>F819</f>
        <v>2</v>
      </c>
      <c r="G818" s="86">
        <v>0</v>
      </c>
      <c r="H818" s="86">
        <f>F818*G818</f>
        <v>0</v>
      </c>
      <c r="I818" s="24" t="s">
        <v>30</v>
      </c>
    </row>
    <row r="819" spans="1:9" ht="15">
      <c r="A819" s="128"/>
      <c r="B819" s="130"/>
      <c r="C819" s="130"/>
      <c r="D819" s="28" t="s">
        <v>2021</v>
      </c>
      <c r="E819" s="130"/>
      <c r="F819" s="73">
        <v>2</v>
      </c>
      <c r="G819" s="132"/>
      <c r="H819" s="86"/>
      <c r="I819" s="90"/>
    </row>
    <row r="820" spans="1:9" ht="15">
      <c r="A820" s="84">
        <v>326</v>
      </c>
      <c r="B820" s="21">
        <v>751</v>
      </c>
      <c r="C820" s="21" t="s">
        <v>2026</v>
      </c>
      <c r="D820" s="21" t="s">
        <v>2027</v>
      </c>
      <c r="E820" s="21" t="s">
        <v>151</v>
      </c>
      <c r="F820" s="85">
        <f>F821</f>
        <v>1</v>
      </c>
      <c r="G820" s="86">
        <v>0</v>
      </c>
      <c r="H820" s="86">
        <f>F820*G820</f>
        <v>0</v>
      </c>
      <c r="I820" s="24" t="s">
        <v>30</v>
      </c>
    </row>
    <row r="821" spans="1:9" ht="15">
      <c r="A821" s="128"/>
      <c r="B821" s="130"/>
      <c r="C821" s="130"/>
      <c r="D821" s="28" t="s">
        <v>2021</v>
      </c>
      <c r="E821" s="130"/>
      <c r="F821" s="73">
        <v>1</v>
      </c>
      <c r="G821" s="132"/>
      <c r="H821" s="86"/>
      <c r="I821" s="90"/>
    </row>
    <row r="822" spans="1:9" ht="15">
      <c r="A822" s="84">
        <v>327</v>
      </c>
      <c r="B822" s="21">
        <v>751</v>
      </c>
      <c r="C822" s="21" t="s">
        <v>2028</v>
      </c>
      <c r="D822" s="21" t="s">
        <v>2029</v>
      </c>
      <c r="E822" s="21" t="s">
        <v>151</v>
      </c>
      <c r="F822" s="85">
        <f>F823</f>
        <v>1</v>
      </c>
      <c r="G822" s="86">
        <v>0</v>
      </c>
      <c r="H822" s="86">
        <f>F822*G822</f>
        <v>0</v>
      </c>
      <c r="I822" s="24" t="s">
        <v>30</v>
      </c>
    </row>
    <row r="823" spans="1:9" ht="15">
      <c r="A823" s="128"/>
      <c r="B823" s="130"/>
      <c r="C823" s="130"/>
      <c r="D823" s="28" t="s">
        <v>2021</v>
      </c>
      <c r="E823" s="130"/>
      <c r="F823" s="73">
        <v>1</v>
      </c>
      <c r="G823" s="132"/>
      <c r="H823" s="86"/>
      <c r="I823" s="90"/>
    </row>
    <row r="824" spans="1:9" ht="15">
      <c r="A824" s="84">
        <v>328</v>
      </c>
      <c r="B824" s="21">
        <v>751</v>
      </c>
      <c r="C824" s="21" t="s">
        <v>2030</v>
      </c>
      <c r="D824" s="21" t="s">
        <v>2031</v>
      </c>
      <c r="E824" s="21" t="s">
        <v>151</v>
      </c>
      <c r="F824" s="85">
        <f>F825</f>
        <v>1</v>
      </c>
      <c r="G824" s="86">
        <v>0</v>
      </c>
      <c r="H824" s="86">
        <f>F824*G824</f>
        <v>0</v>
      </c>
      <c r="I824" s="24" t="s">
        <v>30</v>
      </c>
    </row>
    <row r="825" spans="1:9" ht="15">
      <c r="A825" s="128"/>
      <c r="B825" s="130"/>
      <c r="C825" s="130"/>
      <c r="D825" s="28" t="s">
        <v>1923</v>
      </c>
      <c r="E825" s="130"/>
      <c r="F825" s="73">
        <v>1</v>
      </c>
      <c r="G825" s="132"/>
      <c r="H825" s="86"/>
      <c r="I825" s="90"/>
    </row>
    <row r="826" spans="1:9" ht="15">
      <c r="A826" s="84">
        <v>329</v>
      </c>
      <c r="B826" s="21">
        <v>751</v>
      </c>
      <c r="C826" s="21" t="s">
        <v>2032</v>
      </c>
      <c r="D826" s="21" t="s">
        <v>2033</v>
      </c>
      <c r="E826" s="21" t="s">
        <v>151</v>
      </c>
      <c r="F826" s="85">
        <f>F827</f>
        <v>1</v>
      </c>
      <c r="G826" s="86">
        <v>0</v>
      </c>
      <c r="H826" s="86">
        <f>F826*G826</f>
        <v>0</v>
      </c>
      <c r="I826" s="24" t="s">
        <v>30</v>
      </c>
    </row>
    <row r="827" spans="1:9" ht="15">
      <c r="A827" s="128"/>
      <c r="B827" s="130"/>
      <c r="C827" s="130"/>
      <c r="D827" s="28" t="s">
        <v>1923</v>
      </c>
      <c r="E827" s="130"/>
      <c r="F827" s="73">
        <v>1</v>
      </c>
      <c r="G827" s="132"/>
      <c r="H827" s="86"/>
      <c r="I827" s="90"/>
    </row>
    <row r="828" spans="1:9" ht="15">
      <c r="A828" s="84">
        <v>330</v>
      </c>
      <c r="B828" s="21">
        <v>751</v>
      </c>
      <c r="C828" s="21" t="s">
        <v>2034</v>
      </c>
      <c r="D828" s="21" t="s">
        <v>2035</v>
      </c>
      <c r="E828" s="21" t="s">
        <v>151</v>
      </c>
      <c r="F828" s="85">
        <f>F829</f>
        <v>1</v>
      </c>
      <c r="G828" s="86">
        <v>0</v>
      </c>
      <c r="H828" s="86">
        <f>F828*G828</f>
        <v>0</v>
      </c>
      <c r="I828" s="24" t="s">
        <v>30</v>
      </c>
    </row>
    <row r="829" spans="1:9" ht="15">
      <c r="A829" s="128"/>
      <c r="B829" s="130"/>
      <c r="C829" s="130"/>
      <c r="D829" s="28" t="s">
        <v>1923</v>
      </c>
      <c r="E829" s="130"/>
      <c r="F829" s="73">
        <v>1</v>
      </c>
      <c r="G829" s="132"/>
      <c r="H829" s="86"/>
      <c r="I829" s="90"/>
    </row>
    <row r="830" spans="1:9" s="150" customFormat="1" ht="15">
      <c r="A830" s="84">
        <v>331</v>
      </c>
      <c r="B830" s="21">
        <v>751</v>
      </c>
      <c r="C830" s="21" t="s">
        <v>3407</v>
      </c>
      <c r="D830" s="21" t="s">
        <v>3408</v>
      </c>
      <c r="E830" s="21" t="s">
        <v>93</v>
      </c>
      <c r="F830" s="85">
        <v>1</v>
      </c>
      <c r="G830" s="86">
        <v>0</v>
      </c>
      <c r="H830" s="86">
        <f>F830*G830</f>
        <v>0</v>
      </c>
      <c r="I830" s="24" t="s">
        <v>30</v>
      </c>
    </row>
    <row r="831" spans="1:9" ht="15">
      <c r="A831" s="84">
        <v>332</v>
      </c>
      <c r="B831" s="21">
        <v>751</v>
      </c>
      <c r="C831" s="21" t="s">
        <v>2036</v>
      </c>
      <c r="D831" s="21" t="s">
        <v>1547</v>
      </c>
      <c r="E831" s="21" t="s">
        <v>93</v>
      </c>
      <c r="F831" s="85">
        <v>1</v>
      </c>
      <c r="G831" s="86">
        <v>0</v>
      </c>
      <c r="H831" s="86">
        <f>F831*G831</f>
        <v>0</v>
      </c>
      <c r="I831" s="24" t="s">
        <v>30</v>
      </c>
    </row>
    <row r="832" spans="1:9" ht="23.25">
      <c r="A832" s="128"/>
      <c r="B832" s="130"/>
      <c r="C832" s="130"/>
      <c r="D832" s="28" t="s">
        <v>1548</v>
      </c>
      <c r="E832" s="130"/>
      <c r="F832" s="73"/>
      <c r="G832" s="132"/>
      <c r="H832" s="86"/>
      <c r="I832" s="90"/>
    </row>
    <row r="833" spans="1:9" ht="15">
      <c r="A833" s="90"/>
      <c r="B833" s="90"/>
      <c r="C833" s="15">
        <v>751</v>
      </c>
      <c r="D833" s="15" t="s">
        <v>2037</v>
      </c>
      <c r="E833" s="15"/>
      <c r="F833" s="185"/>
      <c r="G833" s="82"/>
      <c r="H833" s="82">
        <f>SUM(H834:H854)</f>
        <v>0</v>
      </c>
      <c r="I833" s="90"/>
    </row>
    <row r="834" spans="1:9" ht="15">
      <c r="A834" s="84">
        <v>333</v>
      </c>
      <c r="B834" s="21">
        <v>751</v>
      </c>
      <c r="C834" s="21" t="s">
        <v>2038</v>
      </c>
      <c r="D834" s="21" t="s">
        <v>2039</v>
      </c>
      <c r="E834" s="21" t="s">
        <v>151</v>
      </c>
      <c r="F834" s="85">
        <v>1</v>
      </c>
      <c r="G834" s="86">
        <v>0</v>
      </c>
      <c r="H834" s="86">
        <f aca="true" t="shared" si="35" ref="H834">F834*G834</f>
        <v>0</v>
      </c>
      <c r="I834" s="24" t="s">
        <v>30</v>
      </c>
    </row>
    <row r="835" spans="1:9" ht="15">
      <c r="A835" s="84"/>
      <c r="B835" s="21"/>
      <c r="C835" s="21"/>
      <c r="D835" s="28" t="s">
        <v>1539</v>
      </c>
      <c r="E835" s="21"/>
      <c r="F835" s="85"/>
      <c r="G835" s="86"/>
      <c r="H835" s="86"/>
      <c r="I835" s="24"/>
    </row>
    <row r="836" spans="1:9" ht="15">
      <c r="A836" s="84">
        <v>334</v>
      </c>
      <c r="B836" s="21">
        <v>751</v>
      </c>
      <c r="C836" s="21" t="s">
        <v>2040</v>
      </c>
      <c r="D836" s="21" t="s">
        <v>2041</v>
      </c>
      <c r="E836" s="21" t="s">
        <v>151</v>
      </c>
      <c r="F836" s="85">
        <f>F837</f>
        <v>1</v>
      </c>
      <c r="G836" s="86">
        <v>0</v>
      </c>
      <c r="H836" s="86">
        <f>F836*G836</f>
        <v>0</v>
      </c>
      <c r="I836" s="24" t="s">
        <v>30</v>
      </c>
    </row>
    <row r="837" spans="1:9" ht="15">
      <c r="A837" s="128"/>
      <c r="B837" s="130"/>
      <c r="C837" s="130"/>
      <c r="D837" s="28" t="s">
        <v>2021</v>
      </c>
      <c r="E837" s="130"/>
      <c r="F837" s="73">
        <v>1</v>
      </c>
      <c r="G837" s="132"/>
      <c r="H837" s="86"/>
      <c r="I837" s="90"/>
    </row>
    <row r="838" spans="1:9" ht="23.25">
      <c r="A838" s="84">
        <v>335</v>
      </c>
      <c r="B838" s="21">
        <v>751</v>
      </c>
      <c r="C838" s="21" t="s">
        <v>2042</v>
      </c>
      <c r="D838" s="21" t="s">
        <v>2043</v>
      </c>
      <c r="E838" s="21" t="s">
        <v>151</v>
      </c>
      <c r="F838" s="85">
        <f>F839</f>
        <v>2</v>
      </c>
      <c r="G838" s="86">
        <v>0</v>
      </c>
      <c r="H838" s="86">
        <f>F838*G838</f>
        <v>0</v>
      </c>
      <c r="I838" s="24" t="s">
        <v>30</v>
      </c>
    </row>
    <row r="839" spans="1:9" ht="23.25">
      <c r="A839" s="84"/>
      <c r="B839" s="21"/>
      <c r="C839" s="21"/>
      <c r="D839" s="28" t="s">
        <v>1526</v>
      </c>
      <c r="E839" s="21"/>
      <c r="F839" s="73">
        <v>2</v>
      </c>
      <c r="G839" s="86"/>
      <c r="H839" s="86"/>
      <c r="I839" s="24"/>
    </row>
    <row r="840" spans="1:9" ht="23.25">
      <c r="A840" s="84">
        <v>336</v>
      </c>
      <c r="B840" s="21">
        <v>751</v>
      </c>
      <c r="C840" s="21" t="s">
        <v>2044</v>
      </c>
      <c r="D840" s="21" t="s">
        <v>2045</v>
      </c>
      <c r="E840" s="21" t="s">
        <v>151</v>
      </c>
      <c r="F840" s="85">
        <f>F841</f>
        <v>1</v>
      </c>
      <c r="G840" s="86">
        <v>0</v>
      </c>
      <c r="H840" s="86">
        <f>F840*G840</f>
        <v>0</v>
      </c>
      <c r="I840" s="24" t="s">
        <v>30</v>
      </c>
    </row>
    <row r="841" spans="1:9" ht="23.25">
      <c r="A841" s="84"/>
      <c r="B841" s="21"/>
      <c r="C841" s="21"/>
      <c r="D841" s="28" t="s">
        <v>1526</v>
      </c>
      <c r="E841" s="21"/>
      <c r="F841" s="73">
        <v>1</v>
      </c>
      <c r="G841" s="86"/>
      <c r="H841" s="86"/>
      <c r="I841" s="24"/>
    </row>
    <row r="842" spans="1:9" ht="23.25">
      <c r="A842" s="84">
        <v>337</v>
      </c>
      <c r="B842" s="21">
        <v>751</v>
      </c>
      <c r="C842" s="21" t="s">
        <v>2046</v>
      </c>
      <c r="D842" s="21" t="s">
        <v>2047</v>
      </c>
      <c r="E842" s="21" t="s">
        <v>151</v>
      </c>
      <c r="F842" s="85">
        <f>F843</f>
        <v>1</v>
      </c>
      <c r="G842" s="86">
        <v>0</v>
      </c>
      <c r="H842" s="86">
        <f>F842*G842</f>
        <v>0</v>
      </c>
      <c r="I842" s="24" t="s">
        <v>30</v>
      </c>
    </row>
    <row r="843" spans="1:9" ht="15">
      <c r="A843" s="84"/>
      <c r="B843" s="21"/>
      <c r="C843" s="21"/>
      <c r="D843" s="28" t="s">
        <v>1946</v>
      </c>
      <c r="E843" s="21"/>
      <c r="F843" s="73">
        <v>1</v>
      </c>
      <c r="G843" s="86"/>
      <c r="H843" s="86"/>
      <c r="I843" s="24"/>
    </row>
    <row r="844" spans="1:9" ht="15">
      <c r="A844" s="84">
        <v>338</v>
      </c>
      <c r="B844" s="21">
        <v>751</v>
      </c>
      <c r="C844" s="21" t="s">
        <v>2048</v>
      </c>
      <c r="D844" s="21" t="s">
        <v>2049</v>
      </c>
      <c r="E844" s="21" t="s">
        <v>29</v>
      </c>
      <c r="F844" s="85">
        <f>F846</f>
        <v>11</v>
      </c>
      <c r="G844" s="86">
        <v>0</v>
      </c>
      <c r="H844" s="86">
        <f>F844*G844</f>
        <v>0</v>
      </c>
      <c r="I844" s="24" t="s">
        <v>30</v>
      </c>
    </row>
    <row r="845" spans="1:9" ht="23.25">
      <c r="A845" s="84"/>
      <c r="B845" s="21"/>
      <c r="C845" s="21"/>
      <c r="D845" s="28" t="s">
        <v>1484</v>
      </c>
      <c r="E845" s="21"/>
      <c r="F845" s="85"/>
      <c r="G845" s="86"/>
      <c r="H845" s="86"/>
      <c r="I845" s="90"/>
    </row>
    <row r="846" spans="1:9" ht="23.25">
      <c r="A846" s="90"/>
      <c r="B846" s="90"/>
      <c r="C846" s="90"/>
      <c r="D846" s="28" t="s">
        <v>1286</v>
      </c>
      <c r="E846" s="199"/>
      <c r="F846" s="73">
        <v>11</v>
      </c>
      <c r="G846" s="200"/>
      <c r="H846" s="200"/>
      <c r="I846" s="90"/>
    </row>
    <row r="847" spans="1:9" ht="15">
      <c r="A847" s="84">
        <v>339</v>
      </c>
      <c r="B847" s="21">
        <v>751</v>
      </c>
      <c r="C847" s="21" t="s">
        <v>2050</v>
      </c>
      <c r="D847" s="21" t="s">
        <v>2051</v>
      </c>
      <c r="E847" s="21" t="s">
        <v>29</v>
      </c>
      <c r="F847" s="85">
        <f>F849</f>
        <v>13.2</v>
      </c>
      <c r="G847" s="86">
        <v>0</v>
      </c>
      <c r="H847" s="86">
        <f>F847*G847</f>
        <v>0</v>
      </c>
      <c r="I847" s="24" t="s">
        <v>30</v>
      </c>
    </row>
    <row r="848" spans="1:9" ht="23.25">
      <c r="A848" s="84"/>
      <c r="B848" s="21"/>
      <c r="C848" s="21"/>
      <c r="D848" s="28" t="s">
        <v>1484</v>
      </c>
      <c r="E848" s="21"/>
      <c r="F848" s="85"/>
      <c r="G848" s="86"/>
      <c r="H848" s="86"/>
      <c r="I848" s="90"/>
    </row>
    <row r="849" spans="1:9" ht="23.25">
      <c r="A849" s="90"/>
      <c r="B849" s="90"/>
      <c r="C849" s="90"/>
      <c r="D849" s="28" t="s">
        <v>1286</v>
      </c>
      <c r="E849" s="199"/>
      <c r="F849" s="73">
        <v>13.2</v>
      </c>
      <c r="G849" s="200"/>
      <c r="H849" s="200"/>
      <c r="I849" s="90"/>
    </row>
    <row r="850" spans="1:9" ht="15">
      <c r="A850" s="84">
        <v>340</v>
      </c>
      <c r="B850" s="21">
        <v>751</v>
      </c>
      <c r="C850" s="21" t="s">
        <v>2052</v>
      </c>
      <c r="D850" s="21" t="s">
        <v>2053</v>
      </c>
      <c r="E850" s="21" t="s">
        <v>151</v>
      </c>
      <c r="F850" s="85">
        <f>F851</f>
        <v>1</v>
      </c>
      <c r="G850" s="86">
        <v>0</v>
      </c>
      <c r="H850" s="86">
        <f>F850*G850</f>
        <v>0</v>
      </c>
      <c r="I850" s="24" t="s">
        <v>30</v>
      </c>
    </row>
    <row r="851" spans="1:9" ht="15">
      <c r="A851" s="128"/>
      <c r="B851" s="130"/>
      <c r="C851" s="130"/>
      <c r="D851" s="28" t="s">
        <v>1923</v>
      </c>
      <c r="E851" s="130"/>
      <c r="F851" s="73">
        <v>1</v>
      </c>
      <c r="G851" s="132"/>
      <c r="H851" s="86"/>
      <c r="I851" s="90"/>
    </row>
    <row r="852" spans="1:9" s="150" customFormat="1" ht="15">
      <c r="A852" s="84">
        <v>341</v>
      </c>
      <c r="B852" s="21">
        <v>751</v>
      </c>
      <c r="C852" s="21" t="s">
        <v>3407</v>
      </c>
      <c r="D852" s="21" t="s">
        <v>3408</v>
      </c>
      <c r="E852" s="21" t="s">
        <v>93</v>
      </c>
      <c r="F852" s="85">
        <v>1</v>
      </c>
      <c r="G852" s="86">
        <v>0</v>
      </c>
      <c r="H852" s="86">
        <f>F852*G852</f>
        <v>0</v>
      </c>
      <c r="I852" s="24" t="s">
        <v>30</v>
      </c>
    </row>
    <row r="853" spans="1:9" ht="15">
      <c r="A853" s="84">
        <v>342</v>
      </c>
      <c r="B853" s="21">
        <v>751</v>
      </c>
      <c r="C853" s="21" t="s">
        <v>2054</v>
      </c>
      <c r="D853" s="21" t="s">
        <v>1547</v>
      </c>
      <c r="E853" s="21" t="s">
        <v>93</v>
      </c>
      <c r="F853" s="85">
        <v>1</v>
      </c>
      <c r="G853" s="86">
        <v>0</v>
      </c>
      <c r="H853" s="86">
        <f>F853*G853</f>
        <v>0</v>
      </c>
      <c r="I853" s="24" t="s">
        <v>30</v>
      </c>
    </row>
    <row r="854" spans="1:9" ht="23.25">
      <c r="A854" s="128"/>
      <c r="B854" s="130"/>
      <c r="C854" s="130"/>
      <c r="D854" s="28" t="s">
        <v>1548</v>
      </c>
      <c r="E854" s="130"/>
      <c r="F854" s="73"/>
      <c r="G854" s="132"/>
      <c r="H854" s="86"/>
      <c r="I854" s="90"/>
    </row>
    <row r="855" spans="1:9" ht="15">
      <c r="A855" s="90"/>
      <c r="B855" s="90"/>
      <c r="C855" s="15">
        <v>751</v>
      </c>
      <c r="D855" s="15" t="s">
        <v>2055</v>
      </c>
      <c r="E855" s="15"/>
      <c r="F855" s="185"/>
      <c r="G855" s="82"/>
      <c r="H855" s="82">
        <f>SUM(H856:H873)</f>
        <v>0</v>
      </c>
      <c r="I855" s="90"/>
    </row>
    <row r="856" spans="1:9" ht="15">
      <c r="A856" s="84">
        <v>343</v>
      </c>
      <c r="B856" s="21">
        <v>751</v>
      </c>
      <c r="C856" s="21" t="s">
        <v>2056</v>
      </c>
      <c r="D856" s="21" t="s">
        <v>1463</v>
      </c>
      <c r="E856" s="21" t="s">
        <v>151</v>
      </c>
      <c r="F856" s="85">
        <v>3</v>
      </c>
      <c r="G856" s="86">
        <v>0</v>
      </c>
      <c r="H856" s="86">
        <f>F856*G856</f>
        <v>0</v>
      </c>
      <c r="I856" s="24" t="s">
        <v>30</v>
      </c>
    </row>
    <row r="857" spans="1:9" ht="23.25">
      <c r="A857" s="84">
        <v>344</v>
      </c>
      <c r="B857" s="21">
        <v>751</v>
      </c>
      <c r="C857" s="21" t="s">
        <v>2057</v>
      </c>
      <c r="D857" s="21" t="s">
        <v>2058</v>
      </c>
      <c r="E857" s="21" t="s">
        <v>151</v>
      </c>
      <c r="F857" s="85">
        <v>1</v>
      </c>
      <c r="G857" s="86">
        <v>0</v>
      </c>
      <c r="H857" s="86">
        <f>F857*G857</f>
        <v>0</v>
      </c>
      <c r="I857" s="24" t="s">
        <v>30</v>
      </c>
    </row>
    <row r="858" spans="1:9" ht="15">
      <c r="A858" s="84"/>
      <c r="B858" s="21"/>
      <c r="C858" s="21"/>
      <c r="D858" s="28" t="s">
        <v>1946</v>
      </c>
      <c r="E858" s="21"/>
      <c r="F858" s="85"/>
      <c r="G858" s="86"/>
      <c r="H858" s="86"/>
      <c r="I858" s="24"/>
    </row>
    <row r="859" spans="1:9" ht="15">
      <c r="A859" s="84">
        <v>345</v>
      </c>
      <c r="B859" s="21">
        <v>751</v>
      </c>
      <c r="C859" s="21" t="s">
        <v>2059</v>
      </c>
      <c r="D859" s="21" t="s">
        <v>1504</v>
      </c>
      <c r="E859" s="21" t="s">
        <v>29</v>
      </c>
      <c r="F859" s="85">
        <f>F861</f>
        <v>22</v>
      </c>
      <c r="G859" s="86">
        <v>0</v>
      </c>
      <c r="H859" s="86">
        <f>F859*G859</f>
        <v>0</v>
      </c>
      <c r="I859" s="24" t="s">
        <v>30</v>
      </c>
    </row>
    <row r="860" spans="1:9" ht="23.25">
      <c r="A860" s="84"/>
      <c r="B860" s="21"/>
      <c r="C860" s="21"/>
      <c r="D860" s="28" t="s">
        <v>1484</v>
      </c>
      <c r="E860" s="21"/>
      <c r="F860" s="85"/>
      <c r="G860" s="86"/>
      <c r="H860" s="86"/>
      <c r="I860" s="90"/>
    </row>
    <row r="861" spans="1:9" ht="23.25">
      <c r="A861" s="90"/>
      <c r="B861" s="90"/>
      <c r="C861" s="90"/>
      <c r="D861" s="28" t="s">
        <v>1286</v>
      </c>
      <c r="E861" s="199"/>
      <c r="F861" s="73">
        <v>22</v>
      </c>
      <c r="G861" s="200"/>
      <c r="H861" s="200"/>
      <c r="I861" s="90"/>
    </row>
    <row r="862" spans="1:9" ht="15">
      <c r="A862" s="84">
        <v>346</v>
      </c>
      <c r="B862" s="21">
        <v>751</v>
      </c>
      <c r="C862" s="21" t="s">
        <v>2060</v>
      </c>
      <c r="D862" s="21" t="s">
        <v>1492</v>
      </c>
      <c r="E862" s="21" t="s">
        <v>29</v>
      </c>
      <c r="F862" s="85">
        <f>F864</f>
        <v>2.2</v>
      </c>
      <c r="G862" s="86">
        <v>0</v>
      </c>
      <c r="H862" s="86">
        <f>F862*G862</f>
        <v>0</v>
      </c>
      <c r="I862" s="24" t="s">
        <v>30</v>
      </c>
    </row>
    <row r="863" spans="1:9" ht="23.25">
      <c r="A863" s="84"/>
      <c r="B863" s="21"/>
      <c r="C863" s="21"/>
      <c r="D863" s="28" t="s">
        <v>1484</v>
      </c>
      <c r="E863" s="21"/>
      <c r="F863" s="85"/>
      <c r="G863" s="86"/>
      <c r="H863" s="86"/>
      <c r="I863" s="90"/>
    </row>
    <row r="864" spans="1:9" ht="23.25">
      <c r="A864" s="90"/>
      <c r="B864" s="90"/>
      <c r="C864" s="90"/>
      <c r="D864" s="28" t="s">
        <v>1286</v>
      </c>
      <c r="E864" s="199"/>
      <c r="F864" s="73">
        <v>2.2</v>
      </c>
      <c r="G864" s="200"/>
      <c r="H864" s="200"/>
      <c r="I864" s="90"/>
    </row>
    <row r="865" spans="1:9" ht="15">
      <c r="A865" s="84">
        <v>347</v>
      </c>
      <c r="B865" s="21">
        <v>751</v>
      </c>
      <c r="C865" s="21" t="s">
        <v>2061</v>
      </c>
      <c r="D865" s="21" t="s">
        <v>2062</v>
      </c>
      <c r="E865" s="21" t="s">
        <v>151</v>
      </c>
      <c r="F865" s="85">
        <v>1</v>
      </c>
      <c r="G865" s="86">
        <v>0</v>
      </c>
      <c r="H865" s="86">
        <f>F865*G865</f>
        <v>0</v>
      </c>
      <c r="I865" s="24" t="s">
        <v>30</v>
      </c>
    </row>
    <row r="866" spans="1:9" ht="15">
      <c r="A866" s="84">
        <v>348</v>
      </c>
      <c r="B866" s="21">
        <v>751</v>
      </c>
      <c r="C866" s="21" t="s">
        <v>2063</v>
      </c>
      <c r="D866" s="21" t="s">
        <v>1974</v>
      </c>
      <c r="E866" s="21" t="s">
        <v>151</v>
      </c>
      <c r="F866" s="85">
        <v>1</v>
      </c>
      <c r="G866" s="86">
        <v>0</v>
      </c>
      <c r="H866" s="86">
        <f aca="true" t="shared" si="36" ref="H866">F866*G866</f>
        <v>0</v>
      </c>
      <c r="I866" s="24" t="s">
        <v>30</v>
      </c>
    </row>
    <row r="867" spans="1:9" ht="15">
      <c r="A867" s="84"/>
      <c r="B867" s="21"/>
      <c r="C867" s="21"/>
      <c r="D867" s="28" t="s">
        <v>1539</v>
      </c>
      <c r="E867" s="21"/>
      <c r="F867" s="85"/>
      <c r="G867" s="86"/>
      <c r="H867" s="86"/>
      <c r="I867" s="24"/>
    </row>
    <row r="868" spans="1:9" ht="15">
      <c r="A868" s="84">
        <v>349</v>
      </c>
      <c r="B868" s="21">
        <v>751</v>
      </c>
      <c r="C868" s="21" t="s">
        <v>2064</v>
      </c>
      <c r="D868" s="21" t="s">
        <v>2065</v>
      </c>
      <c r="E868" s="21" t="s">
        <v>29</v>
      </c>
      <c r="F868" s="85">
        <f>F870</f>
        <v>19.8</v>
      </c>
      <c r="G868" s="86">
        <v>0</v>
      </c>
      <c r="H868" s="86">
        <f>F868*G868</f>
        <v>0</v>
      </c>
      <c r="I868" s="24" t="s">
        <v>30</v>
      </c>
    </row>
    <row r="869" spans="1:9" ht="23.25">
      <c r="A869" s="84"/>
      <c r="B869" s="21"/>
      <c r="C869" s="21"/>
      <c r="D869" s="28" t="s">
        <v>1526</v>
      </c>
      <c r="E869" s="21"/>
      <c r="F869" s="85"/>
      <c r="G869" s="86"/>
      <c r="H869" s="86"/>
      <c r="I869" s="90"/>
    </row>
    <row r="870" spans="1:9" ht="23.25">
      <c r="A870" s="90"/>
      <c r="B870" s="90"/>
      <c r="C870" s="90"/>
      <c r="D870" s="28" t="s">
        <v>1286</v>
      </c>
      <c r="E870" s="199"/>
      <c r="F870" s="73">
        <v>19.8</v>
      </c>
      <c r="G870" s="200"/>
      <c r="H870" s="200"/>
      <c r="I870" s="90"/>
    </row>
    <row r="871" spans="1:9" s="150" customFormat="1" ht="15">
      <c r="A871" s="84">
        <v>350</v>
      </c>
      <c r="B871" s="21">
        <v>751</v>
      </c>
      <c r="C871" s="21" t="s">
        <v>3407</v>
      </c>
      <c r="D871" s="21" t="s">
        <v>3408</v>
      </c>
      <c r="E871" s="21" t="s">
        <v>93</v>
      </c>
      <c r="F871" s="85">
        <v>1</v>
      </c>
      <c r="G871" s="86">
        <v>0</v>
      </c>
      <c r="H871" s="86">
        <f>F871*G871</f>
        <v>0</v>
      </c>
      <c r="I871" s="24" t="s">
        <v>30</v>
      </c>
    </row>
    <row r="872" spans="1:9" ht="15">
      <c r="A872" s="84">
        <v>351</v>
      </c>
      <c r="B872" s="21">
        <v>751</v>
      </c>
      <c r="C872" s="21" t="s">
        <v>2066</v>
      </c>
      <c r="D872" s="21" t="s">
        <v>1547</v>
      </c>
      <c r="E872" s="21" t="s">
        <v>93</v>
      </c>
      <c r="F872" s="85">
        <v>1</v>
      </c>
      <c r="G872" s="86">
        <v>0</v>
      </c>
      <c r="H872" s="86">
        <f>F872*G872</f>
        <v>0</v>
      </c>
      <c r="I872" s="24" t="s">
        <v>30</v>
      </c>
    </row>
    <row r="873" spans="1:9" ht="23.25">
      <c r="A873" s="128"/>
      <c r="B873" s="130"/>
      <c r="C873" s="130"/>
      <c r="D873" s="28" t="s">
        <v>1548</v>
      </c>
      <c r="E873" s="130"/>
      <c r="F873" s="73"/>
      <c r="G873" s="132"/>
      <c r="H873" s="86"/>
      <c r="I873" s="90"/>
    </row>
    <row r="874" spans="1:9" ht="15">
      <c r="A874" s="90"/>
      <c r="B874" s="90"/>
      <c r="C874" s="15">
        <v>751</v>
      </c>
      <c r="D874" s="15" t="s">
        <v>2067</v>
      </c>
      <c r="E874" s="15"/>
      <c r="F874" s="185"/>
      <c r="G874" s="82"/>
      <c r="H874" s="82">
        <f>SUM(H875:H883)</f>
        <v>0</v>
      </c>
      <c r="I874" s="90"/>
    </row>
    <row r="875" spans="1:9" ht="15">
      <c r="A875" s="84">
        <v>352</v>
      </c>
      <c r="B875" s="21">
        <v>751</v>
      </c>
      <c r="C875" s="21" t="s">
        <v>2068</v>
      </c>
      <c r="D875" s="21" t="s">
        <v>2069</v>
      </c>
      <c r="E875" s="21" t="s">
        <v>29</v>
      </c>
      <c r="F875" s="85">
        <f>F876</f>
        <v>11</v>
      </c>
      <c r="G875" s="86">
        <v>0</v>
      </c>
      <c r="H875" s="86">
        <f>F875*G875</f>
        <v>0</v>
      </c>
      <c r="I875" s="24" t="s">
        <v>30</v>
      </c>
    </row>
    <row r="876" spans="1:9" ht="23.25">
      <c r="A876" s="90"/>
      <c r="B876" s="90"/>
      <c r="C876" s="90"/>
      <c r="D876" s="28" t="s">
        <v>1286</v>
      </c>
      <c r="E876" s="199"/>
      <c r="F876" s="73">
        <v>11</v>
      </c>
      <c r="G876" s="200"/>
      <c r="H876" s="200"/>
      <c r="I876" s="90"/>
    </row>
    <row r="877" spans="1:9" ht="15">
      <c r="A877" s="84">
        <v>353</v>
      </c>
      <c r="B877" s="21">
        <v>751</v>
      </c>
      <c r="C877" s="21" t="s">
        <v>2070</v>
      </c>
      <c r="D877" s="21" t="s">
        <v>2071</v>
      </c>
      <c r="E877" s="21" t="s">
        <v>29</v>
      </c>
      <c r="F877" s="85">
        <f>F878</f>
        <v>4.4</v>
      </c>
      <c r="G877" s="86">
        <v>0</v>
      </c>
      <c r="H877" s="86">
        <f>F877*G877</f>
        <v>0</v>
      </c>
      <c r="I877" s="24" t="s">
        <v>30</v>
      </c>
    </row>
    <row r="878" spans="1:9" ht="23.25">
      <c r="A878" s="90"/>
      <c r="B878" s="90"/>
      <c r="C878" s="90"/>
      <c r="D878" s="28" t="s">
        <v>1286</v>
      </c>
      <c r="E878" s="199"/>
      <c r="F878" s="73">
        <v>4.4</v>
      </c>
      <c r="G878" s="200"/>
      <c r="H878" s="200"/>
      <c r="I878" s="90"/>
    </row>
    <row r="879" spans="1:9" ht="15">
      <c r="A879" s="84">
        <v>354</v>
      </c>
      <c r="B879" s="21">
        <v>751</v>
      </c>
      <c r="C879" s="21" t="s">
        <v>2072</v>
      </c>
      <c r="D879" s="21" t="s">
        <v>2073</v>
      </c>
      <c r="E879" s="21" t="s">
        <v>151</v>
      </c>
      <c r="F879" s="85">
        <f>F880</f>
        <v>1</v>
      </c>
      <c r="G879" s="86">
        <v>0</v>
      </c>
      <c r="H879" s="86">
        <f>F879*G879</f>
        <v>0</v>
      </c>
      <c r="I879" s="24" t="s">
        <v>30</v>
      </c>
    </row>
    <row r="880" spans="1:9" ht="15">
      <c r="A880" s="128"/>
      <c r="B880" s="130"/>
      <c r="C880" s="130"/>
      <c r="D880" s="28" t="s">
        <v>1923</v>
      </c>
      <c r="E880" s="130"/>
      <c r="F880" s="73">
        <v>1</v>
      </c>
      <c r="G880" s="132"/>
      <c r="H880" s="86"/>
      <c r="I880" s="90"/>
    </row>
    <row r="881" spans="1:9" s="150" customFormat="1" ht="15">
      <c r="A881" s="84">
        <v>355</v>
      </c>
      <c r="B881" s="21">
        <v>751</v>
      </c>
      <c r="C881" s="21" t="s">
        <v>3407</v>
      </c>
      <c r="D881" s="21" t="s">
        <v>3408</v>
      </c>
      <c r="E881" s="21" t="s">
        <v>93</v>
      </c>
      <c r="F881" s="85">
        <v>1</v>
      </c>
      <c r="G881" s="86">
        <v>0</v>
      </c>
      <c r="H881" s="86">
        <f>F881*G881</f>
        <v>0</v>
      </c>
      <c r="I881" s="24" t="s">
        <v>30</v>
      </c>
    </row>
    <row r="882" spans="1:9" ht="15">
      <c r="A882" s="84">
        <v>356</v>
      </c>
      <c r="B882" s="21">
        <v>751</v>
      </c>
      <c r="C882" s="21" t="s">
        <v>2074</v>
      </c>
      <c r="D882" s="21" t="s">
        <v>1547</v>
      </c>
      <c r="E882" s="21" t="s">
        <v>93</v>
      </c>
      <c r="F882" s="85">
        <v>1</v>
      </c>
      <c r="G882" s="86">
        <v>0</v>
      </c>
      <c r="H882" s="86">
        <f>F882*G882</f>
        <v>0</v>
      </c>
      <c r="I882" s="24" t="s">
        <v>30</v>
      </c>
    </row>
    <row r="883" spans="1:9" ht="23.25">
      <c r="A883" s="128"/>
      <c r="B883" s="130"/>
      <c r="C883" s="130"/>
      <c r="D883" s="28" t="s">
        <v>1548</v>
      </c>
      <c r="E883" s="130"/>
      <c r="F883" s="73"/>
      <c r="G883" s="132"/>
      <c r="H883" s="86"/>
      <c r="I883" s="90"/>
    </row>
    <row r="884" spans="1:9" ht="15">
      <c r="A884" s="87"/>
      <c r="B884" s="15"/>
      <c r="C884" s="15">
        <v>751</v>
      </c>
      <c r="D884" s="15" t="s">
        <v>2075</v>
      </c>
      <c r="E884" s="15"/>
      <c r="F884" s="185"/>
      <c r="G884" s="82"/>
      <c r="H884" s="82">
        <f>SUM(H885:H913)</f>
        <v>0</v>
      </c>
      <c r="I884" s="90"/>
    </row>
    <row r="885" spans="1:9" ht="15">
      <c r="A885" s="84">
        <v>357</v>
      </c>
      <c r="B885" s="127" t="s">
        <v>1562</v>
      </c>
      <c r="C885" s="21" t="s">
        <v>2076</v>
      </c>
      <c r="D885" s="21" t="s">
        <v>2077</v>
      </c>
      <c r="E885" s="21" t="s">
        <v>731</v>
      </c>
      <c r="F885" s="85">
        <v>1</v>
      </c>
      <c r="G885" s="86">
        <v>0</v>
      </c>
      <c r="H885" s="86">
        <f>F885*G885</f>
        <v>0</v>
      </c>
      <c r="I885" s="24" t="s">
        <v>30</v>
      </c>
    </row>
    <row r="886" spans="1:9" ht="15">
      <c r="A886" s="224">
        <v>358</v>
      </c>
      <c r="B886" s="225">
        <v>751</v>
      </c>
      <c r="C886" s="21" t="s">
        <v>2078</v>
      </c>
      <c r="D886" s="225" t="s">
        <v>2079</v>
      </c>
      <c r="E886" s="225" t="s">
        <v>731</v>
      </c>
      <c r="F886" s="226">
        <v>1</v>
      </c>
      <c r="G886" s="86">
        <v>0</v>
      </c>
      <c r="H886" s="227">
        <f>F886*G886</f>
        <v>0</v>
      </c>
      <c r="I886" s="228" t="s">
        <v>30</v>
      </c>
    </row>
    <row r="887" spans="1:9" ht="15">
      <c r="A887" s="224">
        <v>359</v>
      </c>
      <c r="B887" s="225">
        <v>751</v>
      </c>
      <c r="C887" s="21" t="s">
        <v>2080</v>
      </c>
      <c r="D887" s="225" t="s">
        <v>2081</v>
      </c>
      <c r="E887" s="225" t="s">
        <v>731</v>
      </c>
      <c r="F887" s="226">
        <v>1</v>
      </c>
      <c r="G887" s="86">
        <v>0</v>
      </c>
      <c r="H887" s="227">
        <f>F887*G887</f>
        <v>0</v>
      </c>
      <c r="I887" s="228" t="s">
        <v>30</v>
      </c>
    </row>
    <row r="888" spans="1:9" ht="15">
      <c r="A888" s="84"/>
      <c r="B888" s="84"/>
      <c r="C888" s="28"/>
      <c r="D888" s="28" t="s">
        <v>2082</v>
      </c>
      <c r="E888" s="28"/>
      <c r="F888" s="229">
        <v>1</v>
      </c>
      <c r="G888" s="135"/>
      <c r="H888" s="135"/>
      <c r="I888" s="230"/>
    </row>
    <row r="889" spans="1:9" ht="15">
      <c r="A889" s="84">
        <v>360</v>
      </c>
      <c r="B889" s="127" t="s">
        <v>1562</v>
      </c>
      <c r="C889" s="21" t="s">
        <v>2083</v>
      </c>
      <c r="D889" s="21" t="s">
        <v>2084</v>
      </c>
      <c r="E889" s="21" t="s">
        <v>29</v>
      </c>
      <c r="F889" s="95">
        <f>F890</f>
        <v>3696.7</v>
      </c>
      <c r="G889" s="86">
        <v>0</v>
      </c>
      <c r="H889" s="86">
        <f>F889*G889</f>
        <v>0</v>
      </c>
      <c r="I889" s="228" t="s">
        <v>30</v>
      </c>
    </row>
    <row r="890" spans="1:9" ht="15">
      <c r="A890" s="84"/>
      <c r="B890" s="84"/>
      <c r="C890" s="28"/>
      <c r="D890" s="28" t="s">
        <v>2082</v>
      </c>
      <c r="E890" s="28"/>
      <c r="F890" s="229">
        <f>F877+F875+F868+F862+F859+F847+F844+F776+F774+F771+F768+F765+F749+F746+F743+F740+F719+F716+F713+F710+F707+F704+F702+F700+F698+F669+F667+F665+F662+F659+F656+F653+F650+F647+F644+F641+F638+F635+F632+F629+F626+F623+F620+F617+F614+F611+F608+F605+F602+F599+F596+F593+F590+F587+F584+F581+F578+F575+F572+F569+F566+F563+F560+F557+F554+F551+F548+F545+F542+F539+F536+F533+F530+F527+F524+F521+F518+F515+F512+F509+F506+F503+F500+F497+F492+F366+F363+F360+F357+F354+F351+F348+F345+F342+F339+F336+F333+F330+F327+F324+F321+F318+F315+F312+F309+F306+F303+F300+F297+F294+F291+F288+F285+F282+F227+F224+F221+F218+F215+F212+F209+F206+F203+F200+F197+F194+F191+F188+F185+F182+F179+F176+F173+F170+F167+F164+F161+F158+F155+F152+F149+F147+F145+F143+F141+F139+F137+F101+F99+F97+F94+F91+F88+F85+F82+F79+F76+F73+F70+F67+F64+F61+F58+F55+F52+F49+F46+F43+F40+F37+F34+F31+F28</f>
        <v>3696.7</v>
      </c>
      <c r="G890" s="135"/>
      <c r="H890" s="135"/>
      <c r="I890" s="230"/>
    </row>
    <row r="891" spans="1:9" ht="15">
      <c r="A891" s="84">
        <v>361</v>
      </c>
      <c r="B891" s="127" t="s">
        <v>1562</v>
      </c>
      <c r="C891" s="21" t="s">
        <v>2085</v>
      </c>
      <c r="D891" s="21" t="s">
        <v>2086</v>
      </c>
      <c r="E891" s="21" t="s">
        <v>731</v>
      </c>
      <c r="F891" s="85">
        <f>F892</f>
        <v>1</v>
      </c>
      <c r="G891" s="86">
        <v>0</v>
      </c>
      <c r="H891" s="86">
        <f>F891*G891</f>
        <v>0</v>
      </c>
      <c r="I891" s="24" t="s">
        <v>30</v>
      </c>
    </row>
    <row r="892" spans="1:9" ht="15">
      <c r="A892" s="84"/>
      <c r="B892" s="21"/>
      <c r="C892" s="21"/>
      <c r="D892" s="28" t="s">
        <v>1321</v>
      </c>
      <c r="E892" s="21"/>
      <c r="F892" s="190">
        <v>1</v>
      </c>
      <c r="G892" s="86"/>
      <c r="H892" s="86"/>
      <c r="I892" s="231"/>
    </row>
    <row r="893" spans="1:9" ht="15">
      <c r="A893" s="84">
        <v>362</v>
      </c>
      <c r="B893" s="21">
        <v>751</v>
      </c>
      <c r="C893" s="21" t="s">
        <v>2087</v>
      </c>
      <c r="D893" s="21" t="s">
        <v>1327</v>
      </c>
      <c r="E893" s="21" t="s">
        <v>731</v>
      </c>
      <c r="F893" s="85">
        <v>1</v>
      </c>
      <c r="G893" s="86">
        <v>0</v>
      </c>
      <c r="H893" s="86">
        <f>F893*G893</f>
        <v>0</v>
      </c>
      <c r="I893" s="24" t="s">
        <v>30</v>
      </c>
    </row>
    <row r="894" spans="1:9" ht="15">
      <c r="A894" s="84">
        <v>363</v>
      </c>
      <c r="B894" s="21">
        <v>751</v>
      </c>
      <c r="C894" s="21" t="s">
        <v>2088</v>
      </c>
      <c r="D894" s="21" t="s">
        <v>2089</v>
      </c>
      <c r="E894" s="21" t="s">
        <v>151</v>
      </c>
      <c r="F894" s="85">
        <v>158</v>
      </c>
      <c r="G894" s="86">
        <v>0</v>
      </c>
      <c r="H894" s="86">
        <f>F894*G894</f>
        <v>0</v>
      </c>
      <c r="I894" s="24" t="s">
        <v>30</v>
      </c>
    </row>
    <row r="895" spans="1:9" ht="23.25">
      <c r="A895" s="84">
        <v>364</v>
      </c>
      <c r="B895" s="21">
        <v>751</v>
      </c>
      <c r="C895" s="21" t="s">
        <v>2090</v>
      </c>
      <c r="D895" s="21" t="s">
        <v>2091</v>
      </c>
      <c r="E895" s="21" t="s">
        <v>151</v>
      </c>
      <c r="F895" s="85">
        <v>65</v>
      </c>
      <c r="G895" s="86">
        <v>0</v>
      </c>
      <c r="H895" s="86">
        <f>F895*G895</f>
        <v>0</v>
      </c>
      <c r="I895" s="24" t="s">
        <v>30</v>
      </c>
    </row>
    <row r="896" spans="1:9" ht="23.25">
      <c r="A896" s="84">
        <v>365</v>
      </c>
      <c r="B896" s="21">
        <v>751</v>
      </c>
      <c r="C896" s="21" t="s">
        <v>2092</v>
      </c>
      <c r="D896" s="21" t="s">
        <v>2093</v>
      </c>
      <c r="E896" s="21" t="s">
        <v>151</v>
      </c>
      <c r="F896" s="85">
        <f>F897</f>
        <v>1</v>
      </c>
      <c r="G896" s="86">
        <v>0</v>
      </c>
      <c r="H896" s="86">
        <f>F896*G896</f>
        <v>0</v>
      </c>
      <c r="I896" s="24" t="s">
        <v>30</v>
      </c>
    </row>
    <row r="897" spans="1:9" ht="15">
      <c r="A897" s="84"/>
      <c r="B897" s="21"/>
      <c r="C897" s="21"/>
      <c r="D897" s="28" t="s">
        <v>2094</v>
      </c>
      <c r="E897" s="21"/>
      <c r="F897" s="190">
        <v>1</v>
      </c>
      <c r="G897" s="86"/>
      <c r="H897" s="86"/>
      <c r="I897" s="24"/>
    </row>
    <row r="898" spans="1:9" ht="15">
      <c r="A898" s="84">
        <v>366</v>
      </c>
      <c r="B898" s="21">
        <v>751</v>
      </c>
      <c r="C898" s="21" t="s">
        <v>2095</v>
      </c>
      <c r="D898" s="21" t="s">
        <v>2096</v>
      </c>
      <c r="E898" s="21" t="s">
        <v>2097</v>
      </c>
      <c r="F898" s="85">
        <v>5</v>
      </c>
      <c r="G898" s="86">
        <v>0</v>
      </c>
      <c r="H898" s="86">
        <f>F898*G898</f>
        <v>0</v>
      </c>
      <c r="I898" s="24" t="s">
        <v>30</v>
      </c>
    </row>
    <row r="899" spans="1:9" ht="15">
      <c r="A899" s="84">
        <v>367</v>
      </c>
      <c r="B899" s="21">
        <v>751</v>
      </c>
      <c r="C899" s="21" t="s">
        <v>2098</v>
      </c>
      <c r="D899" s="21" t="s">
        <v>2099</v>
      </c>
      <c r="E899" s="21" t="s">
        <v>151</v>
      </c>
      <c r="F899" s="85">
        <f>F900</f>
        <v>3</v>
      </c>
      <c r="G899" s="86">
        <v>0</v>
      </c>
      <c r="H899" s="86">
        <f>F899*G899</f>
        <v>0</v>
      </c>
      <c r="I899" s="24" t="s">
        <v>30</v>
      </c>
    </row>
    <row r="900" spans="1:9" ht="15">
      <c r="A900" s="128"/>
      <c r="B900" s="130"/>
      <c r="C900" s="130"/>
      <c r="D900" s="28" t="s">
        <v>2021</v>
      </c>
      <c r="E900" s="130"/>
      <c r="F900" s="73">
        <v>3</v>
      </c>
      <c r="G900" s="132"/>
      <c r="H900" s="86"/>
      <c r="I900" s="90"/>
    </row>
    <row r="901" spans="1:9" ht="15">
      <c r="A901" s="84">
        <v>368</v>
      </c>
      <c r="B901" s="21">
        <v>751</v>
      </c>
      <c r="C901" s="21" t="s">
        <v>2100</v>
      </c>
      <c r="D901" s="21" t="s">
        <v>2101</v>
      </c>
      <c r="E901" s="21" t="s">
        <v>151</v>
      </c>
      <c r="F901" s="85">
        <f>F902</f>
        <v>1</v>
      </c>
      <c r="G901" s="86">
        <v>0</v>
      </c>
      <c r="H901" s="86">
        <f>F901*G901</f>
        <v>0</v>
      </c>
      <c r="I901" s="24" t="s">
        <v>30</v>
      </c>
    </row>
    <row r="902" spans="1:9" ht="15">
      <c r="A902" s="128"/>
      <c r="B902" s="130"/>
      <c r="C902" s="130"/>
      <c r="D902" s="28" t="s">
        <v>2021</v>
      </c>
      <c r="E902" s="130"/>
      <c r="F902" s="73">
        <v>1</v>
      </c>
      <c r="G902" s="132"/>
      <c r="H902" s="86"/>
      <c r="I902" s="90"/>
    </row>
    <row r="903" spans="1:9" ht="15">
      <c r="A903" s="84">
        <v>369</v>
      </c>
      <c r="B903" s="21">
        <v>751</v>
      </c>
      <c r="C903" s="21" t="s">
        <v>2102</v>
      </c>
      <c r="D903" s="21" t="s">
        <v>2103</v>
      </c>
      <c r="E903" s="21" t="s">
        <v>151</v>
      </c>
      <c r="F903" s="85">
        <f>F904</f>
        <v>1</v>
      </c>
      <c r="G903" s="86">
        <v>0</v>
      </c>
      <c r="H903" s="86">
        <f>F903*G903</f>
        <v>0</v>
      </c>
      <c r="I903" s="24" t="s">
        <v>30</v>
      </c>
    </row>
    <row r="904" spans="1:9" ht="15">
      <c r="A904" s="128"/>
      <c r="B904" s="130"/>
      <c r="C904" s="130"/>
      <c r="D904" s="28" t="s">
        <v>2021</v>
      </c>
      <c r="E904" s="130"/>
      <c r="F904" s="73">
        <v>1</v>
      </c>
      <c r="G904" s="132"/>
      <c r="H904" s="86"/>
      <c r="I904" s="90"/>
    </row>
    <row r="905" spans="1:9" ht="15">
      <c r="A905" s="84">
        <v>370</v>
      </c>
      <c r="B905" s="21">
        <v>751</v>
      </c>
      <c r="C905" s="21" t="s">
        <v>2104</v>
      </c>
      <c r="D905" s="21" t="s">
        <v>2105</v>
      </c>
      <c r="E905" s="21" t="s">
        <v>151</v>
      </c>
      <c r="F905" s="85">
        <f>F906</f>
        <v>1</v>
      </c>
      <c r="G905" s="86">
        <v>0</v>
      </c>
      <c r="H905" s="86">
        <f>F905*G905</f>
        <v>0</v>
      </c>
      <c r="I905" s="24" t="s">
        <v>30</v>
      </c>
    </row>
    <row r="906" spans="1:9" ht="15">
      <c r="A906" s="128"/>
      <c r="B906" s="130"/>
      <c r="C906" s="130"/>
      <c r="D906" s="28" t="s">
        <v>2021</v>
      </c>
      <c r="E906" s="130"/>
      <c r="F906" s="73">
        <v>1</v>
      </c>
      <c r="G906" s="132"/>
      <c r="H906" s="86"/>
      <c r="I906" s="90"/>
    </row>
    <row r="907" spans="1:9" ht="15">
      <c r="A907" s="84">
        <v>371</v>
      </c>
      <c r="B907" s="21">
        <v>751</v>
      </c>
      <c r="C907" s="21" t="s">
        <v>2106</v>
      </c>
      <c r="D907" s="21" t="s">
        <v>2107</v>
      </c>
      <c r="E907" s="21" t="s">
        <v>151</v>
      </c>
      <c r="F907" s="85">
        <f>F908</f>
        <v>3</v>
      </c>
      <c r="G907" s="86">
        <v>0</v>
      </c>
      <c r="H907" s="86">
        <f>F907*G907</f>
        <v>0</v>
      </c>
      <c r="I907" s="24" t="s">
        <v>30</v>
      </c>
    </row>
    <row r="908" spans="1:9" ht="15">
      <c r="A908" s="128"/>
      <c r="B908" s="130"/>
      <c r="C908" s="130"/>
      <c r="D908" s="28" t="s">
        <v>2021</v>
      </c>
      <c r="E908" s="130"/>
      <c r="F908" s="73">
        <v>3</v>
      </c>
      <c r="G908" s="132"/>
      <c r="H908" s="86"/>
      <c r="I908" s="90"/>
    </row>
    <row r="909" spans="1:9" ht="15">
      <c r="A909" s="84">
        <v>372</v>
      </c>
      <c r="B909" s="21">
        <v>751</v>
      </c>
      <c r="C909" s="21" t="s">
        <v>2108</v>
      </c>
      <c r="D909" s="21" t="s">
        <v>2109</v>
      </c>
      <c r="E909" s="21" t="s">
        <v>151</v>
      </c>
      <c r="F909" s="85">
        <f>F910</f>
        <v>1</v>
      </c>
      <c r="G909" s="86">
        <v>0</v>
      </c>
      <c r="H909" s="86">
        <f>F909*G909</f>
        <v>0</v>
      </c>
      <c r="I909" s="24" t="s">
        <v>30</v>
      </c>
    </row>
    <row r="910" spans="1:9" ht="15">
      <c r="A910" s="128"/>
      <c r="B910" s="130"/>
      <c r="C910" s="130"/>
      <c r="D910" s="28" t="s">
        <v>2021</v>
      </c>
      <c r="E910" s="130"/>
      <c r="F910" s="73">
        <v>1</v>
      </c>
      <c r="G910" s="132"/>
      <c r="H910" s="86"/>
      <c r="I910" s="90"/>
    </row>
    <row r="911" spans="1:9" s="150" customFormat="1" ht="15">
      <c r="A911" s="84">
        <v>373</v>
      </c>
      <c r="B911" s="21">
        <v>751</v>
      </c>
      <c r="C911" s="21" t="s">
        <v>3407</v>
      </c>
      <c r="D911" s="21" t="s">
        <v>3408</v>
      </c>
      <c r="E911" s="21" t="s">
        <v>93</v>
      </c>
      <c r="F911" s="85">
        <v>1</v>
      </c>
      <c r="G911" s="86">
        <v>0</v>
      </c>
      <c r="H911" s="86">
        <f>F911*G911</f>
        <v>0</v>
      </c>
      <c r="I911" s="24" t="s">
        <v>30</v>
      </c>
    </row>
    <row r="912" spans="1:9" ht="15">
      <c r="A912" s="84">
        <v>374</v>
      </c>
      <c r="B912" s="21">
        <v>751</v>
      </c>
      <c r="C912" s="21">
        <v>9997511</v>
      </c>
      <c r="D912" s="21" t="s">
        <v>2110</v>
      </c>
      <c r="E912" s="21" t="s">
        <v>93</v>
      </c>
      <c r="F912" s="85">
        <f>F913</f>
        <v>1</v>
      </c>
      <c r="G912" s="86">
        <v>0</v>
      </c>
      <c r="H912" s="86">
        <f>F912*G912</f>
        <v>0</v>
      </c>
      <c r="I912" s="24" t="s">
        <v>30</v>
      </c>
    </row>
    <row r="913" spans="1:9" ht="23.25">
      <c r="A913" s="128"/>
      <c r="B913" s="130"/>
      <c r="C913" s="130"/>
      <c r="D913" s="232" t="s">
        <v>2111</v>
      </c>
      <c r="E913" s="130"/>
      <c r="F913" s="190">
        <v>1</v>
      </c>
      <c r="G913" s="132"/>
      <c r="H913" s="86"/>
      <c r="I913" s="90"/>
    </row>
    <row r="914" spans="1:9" ht="15">
      <c r="A914" s="233"/>
      <c r="B914" s="40"/>
      <c r="C914" s="40"/>
      <c r="D914" s="40" t="s">
        <v>3281</v>
      </c>
      <c r="E914" s="40"/>
      <c r="F914" s="234"/>
      <c r="G914" s="235"/>
      <c r="H914" s="235">
        <f>H9</f>
        <v>0</v>
      </c>
      <c r="I914" s="149"/>
    </row>
    <row r="916" spans="1:9" ht="15">
      <c r="A916" s="59" t="s">
        <v>95</v>
      </c>
      <c r="B916" s="241"/>
      <c r="C916" s="59"/>
      <c r="D916" s="59"/>
      <c r="E916" s="59"/>
      <c r="F916" s="59"/>
      <c r="G916" s="59"/>
      <c r="H916" s="59"/>
      <c r="I916" s="60"/>
    </row>
    <row r="917" spans="1:9" ht="24" customHeight="1">
      <c r="A917" s="685" t="s">
        <v>96</v>
      </c>
      <c r="B917" s="685"/>
      <c r="C917" s="685"/>
      <c r="D917" s="685"/>
      <c r="E917" s="685"/>
      <c r="F917" s="685"/>
      <c r="G917" s="685"/>
      <c r="H917" s="59"/>
      <c r="I917" s="222"/>
    </row>
    <row r="918" spans="1:9" ht="90" customHeight="1">
      <c r="A918" s="685" t="s">
        <v>97</v>
      </c>
      <c r="B918" s="685"/>
      <c r="C918" s="685"/>
      <c r="D918" s="685"/>
      <c r="E918" s="685"/>
      <c r="F918" s="685"/>
      <c r="G918" s="685"/>
      <c r="H918" s="59"/>
      <c r="I918" s="59"/>
    </row>
    <row r="919" spans="1:9" ht="15">
      <c r="A919" s="685" t="s">
        <v>98</v>
      </c>
      <c r="B919" s="685"/>
      <c r="C919" s="685"/>
      <c r="D919" s="685"/>
      <c r="E919" s="685"/>
      <c r="F919" s="685"/>
      <c r="G919" s="685"/>
      <c r="H919" s="242"/>
      <c r="I919" s="243"/>
    </row>
    <row r="920" spans="1:9" ht="15">
      <c r="A920" s="685" t="s">
        <v>99</v>
      </c>
      <c r="B920" s="685"/>
      <c r="C920" s="685"/>
      <c r="D920" s="685"/>
      <c r="E920" s="685"/>
      <c r="F920" s="685"/>
      <c r="G920" s="685"/>
      <c r="H920" s="242"/>
      <c r="I920" s="243"/>
    </row>
    <row r="921" spans="1:9" ht="15">
      <c r="A921" s="244"/>
      <c r="B921" s="52"/>
      <c r="C921" s="52"/>
      <c r="D921" s="52"/>
      <c r="E921" s="52"/>
      <c r="F921" s="245"/>
      <c r="G921" s="222"/>
      <c r="H921" s="222"/>
      <c r="I921" s="246"/>
    </row>
  </sheetData>
  <mergeCells count="4">
    <mergeCell ref="A917:G917"/>
    <mergeCell ref="A918:G918"/>
    <mergeCell ref="A919:G919"/>
    <mergeCell ref="A920:G920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9"/>
  <sheetViews>
    <sheetView workbookViewId="0" topLeftCell="A247"/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10.140625" style="176" customWidth="1"/>
    <col min="7" max="7" width="11.7109375" style="261" customWidth="1"/>
    <col min="8" max="8" width="15.7109375" style="176" customWidth="1"/>
    <col min="9" max="9" width="12.7109375" style="217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2112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6"/>
      <c r="B6" s="6"/>
      <c r="C6" s="6"/>
      <c r="D6" s="6"/>
      <c r="E6" s="5"/>
      <c r="F6" s="5"/>
      <c r="G6" s="5"/>
      <c r="H6" s="2"/>
      <c r="I6" s="247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248" t="s">
        <v>10</v>
      </c>
      <c r="I7" s="178" t="s">
        <v>11</v>
      </c>
    </row>
    <row r="8" spans="1:9" ht="15">
      <c r="A8" s="7" t="s">
        <v>12</v>
      </c>
      <c r="B8" s="7" t="s">
        <v>13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248">
        <v>7</v>
      </c>
      <c r="I8" s="178">
        <v>8</v>
      </c>
    </row>
    <row r="9" spans="1:9" ht="15">
      <c r="A9" s="2"/>
      <c r="B9" s="2"/>
      <c r="C9" s="2"/>
      <c r="D9" s="2"/>
      <c r="E9" s="249"/>
      <c r="F9" s="2"/>
      <c r="G9" s="2"/>
      <c r="H9" s="2"/>
      <c r="I9" s="250"/>
    </row>
    <row r="10" spans="1:9" ht="15">
      <c r="A10" s="479"/>
      <c r="B10" s="480"/>
      <c r="C10" s="481" t="s">
        <v>365</v>
      </c>
      <c r="D10" s="482" t="s">
        <v>366</v>
      </c>
      <c r="E10" s="481"/>
      <c r="F10" s="483"/>
      <c r="G10" s="484"/>
      <c r="H10" s="484">
        <f>H11+H28+H90+H112</f>
        <v>0</v>
      </c>
      <c r="I10" s="149"/>
    </row>
    <row r="11" spans="1:9" ht="15">
      <c r="A11" s="144"/>
      <c r="B11" s="146"/>
      <c r="C11" s="146">
        <v>730</v>
      </c>
      <c r="D11" s="15" t="s">
        <v>2113</v>
      </c>
      <c r="E11" s="146"/>
      <c r="F11" s="478"/>
      <c r="G11" s="148"/>
      <c r="H11" s="148">
        <f>SUM(H12:H27)</f>
        <v>0</v>
      </c>
      <c r="I11" s="107"/>
    </row>
    <row r="12" spans="1:9" ht="15">
      <c r="A12" s="84">
        <v>1</v>
      </c>
      <c r="B12" s="21" t="s">
        <v>2114</v>
      </c>
      <c r="C12" s="21" t="s">
        <v>2115</v>
      </c>
      <c r="D12" s="21" t="s">
        <v>2116</v>
      </c>
      <c r="E12" s="21" t="s">
        <v>731</v>
      </c>
      <c r="F12" s="85">
        <v>1</v>
      </c>
      <c r="G12" s="86">
        <v>0</v>
      </c>
      <c r="H12" s="86">
        <f>F12*G12</f>
        <v>0</v>
      </c>
      <c r="I12" s="24" t="s">
        <v>30</v>
      </c>
    </row>
    <row r="13" spans="1:9" ht="15">
      <c r="A13" s="84"/>
      <c r="B13" s="21"/>
      <c r="C13" s="21"/>
      <c r="D13" s="99" t="s">
        <v>2117</v>
      </c>
      <c r="E13" s="21"/>
      <c r="F13" s="85"/>
      <c r="G13" s="86"/>
      <c r="H13" s="86"/>
      <c r="I13" s="24"/>
    </row>
    <row r="14" spans="1:9" ht="15">
      <c r="A14" s="84"/>
      <c r="B14" s="21"/>
      <c r="C14" s="21"/>
      <c r="D14" s="99" t="s">
        <v>2118</v>
      </c>
      <c r="E14" s="21"/>
      <c r="F14" s="85"/>
      <c r="G14" s="86"/>
      <c r="H14" s="86"/>
      <c r="I14" s="24"/>
    </row>
    <row r="15" spans="1:9" ht="15">
      <c r="A15" s="84"/>
      <c r="B15" s="21"/>
      <c r="C15" s="21"/>
      <c r="D15" s="99" t="s">
        <v>2119</v>
      </c>
      <c r="E15" s="21"/>
      <c r="F15" s="85"/>
      <c r="G15" s="86"/>
      <c r="H15" s="86"/>
      <c r="I15" s="24"/>
    </row>
    <row r="16" spans="1:9" ht="15">
      <c r="A16" s="84"/>
      <c r="B16" s="21"/>
      <c r="C16" s="21"/>
      <c r="D16" s="99" t="s">
        <v>2120</v>
      </c>
      <c r="E16" s="21"/>
      <c r="F16" s="85"/>
      <c r="G16" s="86"/>
      <c r="H16" s="86"/>
      <c r="I16" s="24"/>
    </row>
    <row r="17" spans="1:9" ht="15">
      <c r="A17" s="84"/>
      <c r="B17" s="21"/>
      <c r="C17" s="21"/>
      <c r="D17" s="99" t="s">
        <v>2121</v>
      </c>
      <c r="E17" s="21"/>
      <c r="F17" s="85"/>
      <c r="G17" s="86"/>
      <c r="H17" s="86"/>
      <c r="I17" s="24"/>
    </row>
    <row r="18" spans="1:9" ht="15">
      <c r="A18" s="108">
        <v>2</v>
      </c>
      <c r="B18" s="115" t="s">
        <v>2122</v>
      </c>
      <c r="C18" s="21" t="s">
        <v>2123</v>
      </c>
      <c r="D18" s="251" t="s">
        <v>2124</v>
      </c>
      <c r="E18" s="21" t="s">
        <v>361</v>
      </c>
      <c r="F18" s="85">
        <f>F20</f>
        <v>13</v>
      </c>
      <c r="G18" s="252">
        <v>0</v>
      </c>
      <c r="H18" s="106">
        <f>F18*G18</f>
        <v>0</v>
      </c>
      <c r="I18" s="24" t="s">
        <v>30</v>
      </c>
    </row>
    <row r="19" spans="1:9" ht="15">
      <c r="A19" s="108"/>
      <c r="B19" s="115"/>
      <c r="C19" s="21"/>
      <c r="D19" s="91" t="s">
        <v>2125</v>
      </c>
      <c r="E19" s="21"/>
      <c r="F19" s="85"/>
      <c r="G19" s="252"/>
      <c r="H19" s="106"/>
      <c r="I19" s="24"/>
    </row>
    <row r="20" spans="1:9" ht="15">
      <c r="A20" s="108"/>
      <c r="B20" s="115"/>
      <c r="C20" s="21"/>
      <c r="D20" s="91" t="s">
        <v>2126</v>
      </c>
      <c r="E20" s="21"/>
      <c r="F20" s="188">
        <v>13</v>
      </c>
      <c r="G20" s="86"/>
      <c r="H20" s="106"/>
      <c r="I20" s="24"/>
    </row>
    <row r="21" spans="1:9" ht="15">
      <c r="A21" s="108">
        <v>3</v>
      </c>
      <c r="B21" s="115" t="s">
        <v>2127</v>
      </c>
      <c r="C21" s="21" t="s">
        <v>2128</v>
      </c>
      <c r="D21" s="20" t="s">
        <v>2129</v>
      </c>
      <c r="E21" s="21" t="s">
        <v>731</v>
      </c>
      <c r="F21" s="85">
        <f>F22</f>
        <v>1</v>
      </c>
      <c r="G21" s="23">
        <v>0</v>
      </c>
      <c r="H21" s="106">
        <f>F21*G21</f>
        <v>0</v>
      </c>
      <c r="I21" s="24" t="s">
        <v>30</v>
      </c>
    </row>
    <row r="22" spans="1:9" ht="15">
      <c r="A22" s="108"/>
      <c r="B22" s="115"/>
      <c r="C22" s="21"/>
      <c r="D22" s="91" t="s">
        <v>2130</v>
      </c>
      <c r="E22" s="21"/>
      <c r="F22" s="188">
        <v>1</v>
      </c>
      <c r="G22" s="86"/>
      <c r="H22" s="106"/>
      <c r="I22" s="24"/>
    </row>
    <row r="23" spans="1:9" ht="15">
      <c r="A23" s="108">
        <v>4</v>
      </c>
      <c r="B23" s="115" t="s">
        <v>2127</v>
      </c>
      <c r="C23" s="21" t="s">
        <v>3259</v>
      </c>
      <c r="D23" s="20" t="s">
        <v>3261</v>
      </c>
      <c r="E23" s="21" t="s">
        <v>361</v>
      </c>
      <c r="F23" s="85">
        <f>F24</f>
        <v>13</v>
      </c>
      <c r="G23" s="23">
        <v>0</v>
      </c>
      <c r="H23" s="106">
        <f>F23*G23</f>
        <v>0</v>
      </c>
      <c r="I23" s="24" t="s">
        <v>30</v>
      </c>
    </row>
    <row r="24" spans="1:9" ht="15">
      <c r="A24" s="108"/>
      <c r="B24" s="115"/>
      <c r="C24" s="21"/>
      <c r="D24" s="91" t="s">
        <v>3260</v>
      </c>
      <c r="E24" s="21"/>
      <c r="F24" s="188">
        <v>13</v>
      </c>
      <c r="G24" s="86"/>
      <c r="H24" s="106"/>
      <c r="I24" s="24"/>
    </row>
    <row r="25" spans="1:9" ht="15">
      <c r="A25" s="84">
        <v>4</v>
      </c>
      <c r="B25" s="21">
        <v>732</v>
      </c>
      <c r="C25" s="21" t="s">
        <v>3409</v>
      </c>
      <c r="D25" s="21" t="s">
        <v>2131</v>
      </c>
      <c r="E25" s="21" t="s">
        <v>93</v>
      </c>
      <c r="F25" s="85">
        <v>1</v>
      </c>
      <c r="G25" s="86">
        <v>0</v>
      </c>
      <c r="H25" s="86">
        <f>F25*G25</f>
        <v>0</v>
      </c>
      <c r="I25" s="24" t="s">
        <v>30</v>
      </c>
    </row>
    <row r="26" spans="1:9" ht="15">
      <c r="A26" s="84">
        <v>5</v>
      </c>
      <c r="B26" s="21">
        <v>732</v>
      </c>
      <c r="C26" s="21">
        <v>999732</v>
      </c>
      <c r="D26" s="21" t="s">
        <v>2132</v>
      </c>
      <c r="E26" s="21" t="s">
        <v>93</v>
      </c>
      <c r="F26" s="85">
        <v>1</v>
      </c>
      <c r="G26" s="86">
        <v>0</v>
      </c>
      <c r="H26" s="86">
        <f>F26*G26</f>
        <v>0</v>
      </c>
      <c r="I26" s="24" t="s">
        <v>30</v>
      </c>
    </row>
    <row r="27" spans="1:9" ht="23.25">
      <c r="A27" s="128"/>
      <c r="B27" s="130"/>
      <c r="C27" s="130"/>
      <c r="D27" s="99" t="s">
        <v>2133</v>
      </c>
      <c r="E27" s="130"/>
      <c r="F27" s="137">
        <v>1</v>
      </c>
      <c r="G27" s="132"/>
      <c r="H27" s="86"/>
      <c r="I27" s="24"/>
    </row>
    <row r="28" spans="1:9" ht="15">
      <c r="A28" s="144"/>
      <c r="B28" s="146"/>
      <c r="C28" s="146">
        <v>733</v>
      </c>
      <c r="D28" s="15" t="s">
        <v>2134</v>
      </c>
      <c r="E28" s="146"/>
      <c r="F28" s="147"/>
      <c r="G28" s="148"/>
      <c r="H28" s="148">
        <f>SUM(H29:H89)</f>
        <v>0</v>
      </c>
      <c r="I28" s="90"/>
    </row>
    <row r="29" spans="1:9" ht="23.25">
      <c r="A29" s="108">
        <v>6</v>
      </c>
      <c r="B29" s="109">
        <v>733</v>
      </c>
      <c r="C29" s="109" t="s">
        <v>2135</v>
      </c>
      <c r="D29" s="21" t="s">
        <v>3239</v>
      </c>
      <c r="E29" s="109" t="s">
        <v>29</v>
      </c>
      <c r="F29" s="85">
        <f>F31</f>
        <v>157.4</v>
      </c>
      <c r="G29" s="106">
        <v>0</v>
      </c>
      <c r="H29" s="106">
        <f>F29*G29</f>
        <v>0</v>
      </c>
      <c r="I29" s="24" t="s">
        <v>30</v>
      </c>
    </row>
    <row r="30" spans="1:9" ht="34.5">
      <c r="A30" s="108"/>
      <c r="B30" s="109"/>
      <c r="C30" s="109"/>
      <c r="D30" s="28" t="s">
        <v>2136</v>
      </c>
      <c r="E30" s="109"/>
      <c r="F30" s="85"/>
      <c r="G30" s="106"/>
      <c r="H30" s="106"/>
      <c r="I30" s="24"/>
    </row>
    <row r="31" spans="1:9" ht="23.25">
      <c r="A31" s="198"/>
      <c r="B31" s="253"/>
      <c r="C31" s="253"/>
      <c r="D31" s="28" t="s">
        <v>1286</v>
      </c>
      <c r="E31" s="253"/>
      <c r="F31" s="188">
        <v>157.4</v>
      </c>
      <c r="G31" s="254"/>
      <c r="H31" s="254"/>
      <c r="I31" s="90"/>
    </row>
    <row r="32" spans="1:9" ht="23.25">
      <c r="A32" s="108">
        <v>7</v>
      </c>
      <c r="B32" s="109">
        <v>733</v>
      </c>
      <c r="C32" s="109" t="s">
        <v>2137</v>
      </c>
      <c r="D32" s="21" t="s">
        <v>3238</v>
      </c>
      <c r="E32" s="109" t="s">
        <v>29</v>
      </c>
      <c r="F32" s="85">
        <f>F34</f>
        <v>1351</v>
      </c>
      <c r="G32" s="106">
        <v>0</v>
      </c>
      <c r="H32" s="106">
        <f>F32*G32</f>
        <v>0</v>
      </c>
      <c r="I32" s="24" t="s">
        <v>30</v>
      </c>
    </row>
    <row r="33" spans="1:9" ht="34.5">
      <c r="A33" s="108"/>
      <c r="B33" s="109"/>
      <c r="C33" s="109"/>
      <c r="D33" s="28" t="s">
        <v>2136</v>
      </c>
      <c r="E33" s="109"/>
      <c r="F33" s="85"/>
      <c r="G33" s="106"/>
      <c r="H33" s="106"/>
      <c r="I33" s="24"/>
    </row>
    <row r="34" spans="1:9" ht="23.25">
      <c r="A34" s="198"/>
      <c r="B34" s="253"/>
      <c r="C34" s="253"/>
      <c r="D34" s="28" t="s">
        <v>1286</v>
      </c>
      <c r="E34" s="253"/>
      <c r="F34" s="188">
        <v>1351</v>
      </c>
      <c r="G34" s="254"/>
      <c r="H34" s="254"/>
      <c r="I34" s="90"/>
    </row>
    <row r="35" spans="1:9" ht="23.25">
      <c r="A35" s="108">
        <v>8</v>
      </c>
      <c r="B35" s="109">
        <v>733</v>
      </c>
      <c r="C35" s="109" t="s">
        <v>2138</v>
      </c>
      <c r="D35" s="21" t="s">
        <v>3240</v>
      </c>
      <c r="E35" s="109" t="s">
        <v>29</v>
      </c>
      <c r="F35" s="85">
        <f>F37</f>
        <v>167.9</v>
      </c>
      <c r="G35" s="106">
        <v>0</v>
      </c>
      <c r="H35" s="106">
        <f>F35*G35</f>
        <v>0</v>
      </c>
      <c r="I35" s="24" t="s">
        <v>30</v>
      </c>
    </row>
    <row r="36" spans="1:9" ht="34.5">
      <c r="A36" s="108"/>
      <c r="B36" s="109"/>
      <c r="C36" s="109"/>
      <c r="D36" s="28" t="s">
        <v>2136</v>
      </c>
      <c r="E36" s="109"/>
      <c r="F36" s="85"/>
      <c r="G36" s="106"/>
      <c r="H36" s="106"/>
      <c r="I36" s="24"/>
    </row>
    <row r="37" spans="1:9" ht="23.25">
      <c r="A37" s="198"/>
      <c r="B37" s="253"/>
      <c r="C37" s="253"/>
      <c r="D37" s="28" t="s">
        <v>1286</v>
      </c>
      <c r="E37" s="253"/>
      <c r="F37" s="188">
        <v>167.9</v>
      </c>
      <c r="G37" s="254"/>
      <c r="H37" s="254"/>
      <c r="I37" s="90"/>
    </row>
    <row r="38" spans="1:9" ht="23.25">
      <c r="A38" s="108">
        <v>9</v>
      </c>
      <c r="B38" s="109">
        <v>733</v>
      </c>
      <c r="C38" s="109" t="s">
        <v>2139</v>
      </c>
      <c r="D38" s="21" t="s">
        <v>3241</v>
      </c>
      <c r="E38" s="109" t="s">
        <v>29</v>
      </c>
      <c r="F38" s="85">
        <f>F40</f>
        <v>159.3</v>
      </c>
      <c r="G38" s="106">
        <v>0</v>
      </c>
      <c r="H38" s="106">
        <f>F38*G38</f>
        <v>0</v>
      </c>
      <c r="I38" s="24" t="s">
        <v>30</v>
      </c>
    </row>
    <row r="39" spans="1:9" ht="34.5">
      <c r="A39" s="108"/>
      <c r="B39" s="109"/>
      <c r="C39" s="109"/>
      <c r="D39" s="28" t="s">
        <v>2136</v>
      </c>
      <c r="E39" s="109"/>
      <c r="F39" s="85"/>
      <c r="G39" s="106"/>
      <c r="H39" s="106"/>
      <c r="I39" s="24"/>
    </row>
    <row r="40" spans="1:9" ht="23.25">
      <c r="A40" s="198"/>
      <c r="B40" s="253"/>
      <c r="C40" s="253"/>
      <c r="D40" s="28" t="s">
        <v>1286</v>
      </c>
      <c r="E40" s="253"/>
      <c r="F40" s="188">
        <v>159.3</v>
      </c>
      <c r="G40" s="254"/>
      <c r="H40" s="254"/>
      <c r="I40" s="90"/>
    </row>
    <row r="41" spans="1:9" ht="23.25">
      <c r="A41" s="108">
        <v>10</v>
      </c>
      <c r="B41" s="109">
        <v>733</v>
      </c>
      <c r="C41" s="109" t="s">
        <v>2140</v>
      </c>
      <c r="D41" s="21" t="s">
        <v>3242</v>
      </c>
      <c r="E41" s="109" t="s">
        <v>29</v>
      </c>
      <c r="F41" s="85">
        <f>F43</f>
        <v>261</v>
      </c>
      <c r="G41" s="106">
        <v>0</v>
      </c>
      <c r="H41" s="106">
        <f>F41*G41</f>
        <v>0</v>
      </c>
      <c r="I41" s="24" t="s">
        <v>30</v>
      </c>
    </row>
    <row r="42" spans="1:9" ht="34.5">
      <c r="A42" s="108"/>
      <c r="B42" s="109"/>
      <c r="C42" s="109"/>
      <c r="D42" s="28" t="s">
        <v>2136</v>
      </c>
      <c r="E42" s="109"/>
      <c r="F42" s="85"/>
      <c r="G42" s="106"/>
      <c r="H42" s="106"/>
      <c r="I42" s="24"/>
    </row>
    <row r="43" spans="1:9" ht="23.25">
      <c r="A43" s="198"/>
      <c r="B43" s="253"/>
      <c r="C43" s="253"/>
      <c r="D43" s="28" t="s">
        <v>1286</v>
      </c>
      <c r="E43" s="253"/>
      <c r="F43" s="188">
        <v>261</v>
      </c>
      <c r="G43" s="254"/>
      <c r="H43" s="254"/>
      <c r="I43" s="90"/>
    </row>
    <row r="44" spans="1:9" ht="23.25">
      <c r="A44" s="108">
        <v>11</v>
      </c>
      <c r="B44" s="109">
        <v>733</v>
      </c>
      <c r="C44" s="109" t="s">
        <v>2141</v>
      </c>
      <c r="D44" s="21" t="s">
        <v>3243</v>
      </c>
      <c r="E44" s="109" t="s">
        <v>29</v>
      </c>
      <c r="F44" s="85">
        <f>F46</f>
        <v>83.3</v>
      </c>
      <c r="G44" s="106">
        <v>0</v>
      </c>
      <c r="H44" s="106">
        <f>F44*G44</f>
        <v>0</v>
      </c>
      <c r="I44" s="24" t="s">
        <v>30</v>
      </c>
    </row>
    <row r="45" spans="1:9" ht="34.5">
      <c r="A45" s="108"/>
      <c r="B45" s="109"/>
      <c r="C45" s="109"/>
      <c r="D45" s="28" t="s">
        <v>2136</v>
      </c>
      <c r="E45" s="109"/>
      <c r="F45" s="85"/>
      <c r="G45" s="106"/>
      <c r="H45" s="106"/>
      <c r="I45" s="24"/>
    </row>
    <row r="46" spans="1:9" ht="23.25">
      <c r="A46" s="198"/>
      <c r="B46" s="253"/>
      <c r="C46" s="253"/>
      <c r="D46" s="28" t="s">
        <v>1286</v>
      </c>
      <c r="E46" s="253"/>
      <c r="F46" s="188">
        <v>83.3</v>
      </c>
      <c r="G46" s="254"/>
      <c r="H46" s="254"/>
      <c r="I46" s="90"/>
    </row>
    <row r="47" spans="1:9" ht="23.25">
      <c r="A47" s="108">
        <v>12</v>
      </c>
      <c r="B47" s="109">
        <v>733</v>
      </c>
      <c r="C47" s="109" t="s">
        <v>2142</v>
      </c>
      <c r="D47" s="21" t="s">
        <v>3244</v>
      </c>
      <c r="E47" s="109" t="s">
        <v>29</v>
      </c>
      <c r="F47" s="85">
        <f>F49</f>
        <v>136.8</v>
      </c>
      <c r="G47" s="106">
        <v>0</v>
      </c>
      <c r="H47" s="106">
        <f>F47*G47</f>
        <v>0</v>
      </c>
      <c r="I47" s="24" t="s">
        <v>30</v>
      </c>
    </row>
    <row r="48" spans="1:9" ht="34.5">
      <c r="A48" s="108"/>
      <c r="B48" s="109"/>
      <c r="C48" s="109"/>
      <c r="D48" s="28" t="s">
        <v>2136</v>
      </c>
      <c r="E48" s="109"/>
      <c r="F48" s="85"/>
      <c r="G48" s="106"/>
      <c r="H48" s="106"/>
      <c r="I48" s="24"/>
    </row>
    <row r="49" spans="1:9" ht="23.25">
      <c r="A49" s="198"/>
      <c r="B49" s="253"/>
      <c r="C49" s="253"/>
      <c r="D49" s="28" t="s">
        <v>1286</v>
      </c>
      <c r="E49" s="253"/>
      <c r="F49" s="188">
        <v>136.8</v>
      </c>
      <c r="G49" s="254"/>
      <c r="H49" s="254"/>
      <c r="I49" s="90"/>
    </row>
    <row r="50" spans="1:9" ht="23.25">
      <c r="A50" s="108">
        <v>13</v>
      </c>
      <c r="B50" s="109">
        <v>733</v>
      </c>
      <c r="C50" s="109" t="s">
        <v>2143</v>
      </c>
      <c r="D50" s="21" t="s">
        <v>3245</v>
      </c>
      <c r="E50" s="109" t="s">
        <v>29</v>
      </c>
      <c r="F50" s="85">
        <f>F52</f>
        <v>370.8</v>
      </c>
      <c r="G50" s="106">
        <v>0</v>
      </c>
      <c r="H50" s="106">
        <f>F50*G50</f>
        <v>0</v>
      </c>
      <c r="I50" s="24" t="s">
        <v>30</v>
      </c>
    </row>
    <row r="51" spans="1:9" ht="34.5">
      <c r="A51" s="108"/>
      <c r="B51" s="109"/>
      <c r="C51" s="109"/>
      <c r="D51" s="28" t="s">
        <v>2136</v>
      </c>
      <c r="E51" s="109"/>
      <c r="F51" s="85"/>
      <c r="G51" s="106"/>
      <c r="H51" s="106"/>
      <c r="I51" s="24"/>
    </row>
    <row r="52" spans="1:9" ht="23.25">
      <c r="A52" s="198"/>
      <c r="B52" s="253"/>
      <c r="C52" s="253"/>
      <c r="D52" s="28" t="s">
        <v>1286</v>
      </c>
      <c r="E52" s="253"/>
      <c r="F52" s="188">
        <v>370.8</v>
      </c>
      <c r="G52" s="254"/>
      <c r="H52" s="254"/>
      <c r="I52" s="90"/>
    </row>
    <row r="53" spans="1:9" ht="23.25">
      <c r="A53" s="108">
        <v>14</v>
      </c>
      <c r="B53" s="109">
        <v>733</v>
      </c>
      <c r="C53" s="109" t="s">
        <v>2144</v>
      </c>
      <c r="D53" s="21" t="s">
        <v>3246</v>
      </c>
      <c r="E53" s="109" t="s">
        <v>29</v>
      </c>
      <c r="F53" s="85">
        <f>F55</f>
        <v>79.3</v>
      </c>
      <c r="G53" s="106">
        <v>0</v>
      </c>
      <c r="H53" s="106">
        <f>F53*G53</f>
        <v>0</v>
      </c>
      <c r="I53" s="24" t="s">
        <v>30</v>
      </c>
    </row>
    <row r="54" spans="1:9" ht="34.5">
      <c r="A54" s="108"/>
      <c r="B54" s="109"/>
      <c r="C54" s="109"/>
      <c r="D54" s="28" t="s">
        <v>2136</v>
      </c>
      <c r="E54" s="109"/>
      <c r="F54" s="85"/>
      <c r="G54" s="106"/>
      <c r="H54" s="106"/>
      <c r="I54" s="24"/>
    </row>
    <row r="55" spans="1:9" ht="23.25">
      <c r="A55" s="198"/>
      <c r="B55" s="253"/>
      <c r="C55" s="253"/>
      <c r="D55" s="28" t="s">
        <v>1286</v>
      </c>
      <c r="E55" s="253"/>
      <c r="F55" s="188">
        <v>79.3</v>
      </c>
      <c r="G55" s="254"/>
      <c r="H55" s="254"/>
      <c r="I55" s="90"/>
    </row>
    <row r="56" spans="1:9" ht="23.25">
      <c r="A56" s="108">
        <v>15</v>
      </c>
      <c r="B56" s="109">
        <v>733</v>
      </c>
      <c r="C56" s="109" t="s">
        <v>2145</v>
      </c>
      <c r="D56" s="21" t="s">
        <v>3247</v>
      </c>
      <c r="E56" s="109" t="s">
        <v>29</v>
      </c>
      <c r="F56" s="85">
        <f>F58</f>
        <v>51</v>
      </c>
      <c r="G56" s="106">
        <v>0</v>
      </c>
      <c r="H56" s="106">
        <f>F56*G56</f>
        <v>0</v>
      </c>
      <c r="I56" s="24" t="s">
        <v>30</v>
      </c>
    </row>
    <row r="57" spans="1:9" ht="34.5">
      <c r="A57" s="108"/>
      <c r="B57" s="109"/>
      <c r="C57" s="109"/>
      <c r="D57" s="28" t="s">
        <v>2136</v>
      </c>
      <c r="E57" s="109"/>
      <c r="F57" s="85"/>
      <c r="G57" s="106"/>
      <c r="H57" s="106"/>
      <c r="I57" s="24"/>
    </row>
    <row r="58" spans="1:9" ht="23.25">
      <c r="A58" s="198"/>
      <c r="B58" s="253"/>
      <c r="C58" s="253"/>
      <c r="D58" s="28" t="s">
        <v>1286</v>
      </c>
      <c r="E58" s="253"/>
      <c r="F58" s="188">
        <v>51</v>
      </c>
      <c r="G58" s="254"/>
      <c r="H58" s="254"/>
      <c r="I58" s="90"/>
    </row>
    <row r="59" spans="1:9" ht="23.25">
      <c r="A59" s="108">
        <v>16</v>
      </c>
      <c r="B59" s="109">
        <v>733</v>
      </c>
      <c r="C59" s="109" t="s">
        <v>2146</v>
      </c>
      <c r="D59" s="21" t="s">
        <v>3248</v>
      </c>
      <c r="E59" s="109" t="s">
        <v>29</v>
      </c>
      <c r="F59" s="85">
        <f>F62</f>
        <v>64.7</v>
      </c>
      <c r="G59" s="106">
        <v>0</v>
      </c>
      <c r="H59" s="106">
        <f>F59*G59</f>
        <v>0</v>
      </c>
      <c r="I59" s="24" t="s">
        <v>30</v>
      </c>
    </row>
    <row r="60" spans="1:9" ht="34.5">
      <c r="A60" s="108"/>
      <c r="B60" s="109"/>
      <c r="C60" s="109"/>
      <c r="D60" s="28" t="s">
        <v>2136</v>
      </c>
      <c r="E60" s="109"/>
      <c r="F60" s="85"/>
      <c r="G60" s="106"/>
      <c r="H60" s="106"/>
      <c r="I60" s="24"/>
    </row>
    <row r="61" spans="1:9" ht="15">
      <c r="A61" s="108"/>
      <c r="B61" s="109"/>
      <c r="C61" s="109"/>
      <c r="D61" s="28" t="s">
        <v>2147</v>
      </c>
      <c r="E61" s="109"/>
      <c r="F61" s="85"/>
      <c r="G61" s="106"/>
      <c r="H61" s="106"/>
      <c r="I61" s="24"/>
    </row>
    <row r="62" spans="1:9" ht="23.25">
      <c r="A62" s="198"/>
      <c r="B62" s="253"/>
      <c r="C62" s="253"/>
      <c r="D62" s="28" t="s">
        <v>1286</v>
      </c>
      <c r="E62" s="253"/>
      <c r="F62" s="188">
        <v>64.7</v>
      </c>
      <c r="G62" s="254"/>
      <c r="H62" s="254"/>
      <c r="I62" s="90"/>
    </row>
    <row r="63" spans="1:9" ht="23.25">
      <c r="A63" s="108">
        <v>17</v>
      </c>
      <c r="B63" s="109">
        <v>733</v>
      </c>
      <c r="C63" s="109" t="s">
        <v>2148</v>
      </c>
      <c r="D63" s="21" t="s">
        <v>3249</v>
      </c>
      <c r="E63" s="109" t="s">
        <v>29</v>
      </c>
      <c r="F63" s="85">
        <f>F66</f>
        <v>27.1</v>
      </c>
      <c r="G63" s="106">
        <v>0</v>
      </c>
      <c r="H63" s="106">
        <f>F63*G63</f>
        <v>0</v>
      </c>
      <c r="I63" s="24" t="s">
        <v>30</v>
      </c>
    </row>
    <row r="64" spans="1:9" ht="34.5">
      <c r="A64" s="108"/>
      <c r="B64" s="109"/>
      <c r="C64" s="109"/>
      <c r="D64" s="28" t="s">
        <v>2136</v>
      </c>
      <c r="E64" s="109"/>
      <c r="F64" s="85"/>
      <c r="G64" s="106"/>
      <c r="H64" s="106"/>
      <c r="I64" s="24"/>
    </row>
    <row r="65" spans="1:9" ht="15">
      <c r="A65" s="108"/>
      <c r="B65" s="109"/>
      <c r="C65" s="109"/>
      <c r="D65" s="28" t="s">
        <v>2147</v>
      </c>
      <c r="E65" s="109"/>
      <c r="F65" s="85"/>
      <c r="G65" s="106"/>
      <c r="H65" s="106"/>
      <c r="I65" s="24"/>
    </row>
    <row r="66" spans="1:9" ht="23.25">
      <c r="A66" s="198"/>
      <c r="B66" s="253"/>
      <c r="C66" s="253"/>
      <c r="D66" s="28" t="s">
        <v>1286</v>
      </c>
      <c r="E66" s="253"/>
      <c r="F66" s="188">
        <v>27.1</v>
      </c>
      <c r="G66" s="254"/>
      <c r="H66" s="254"/>
      <c r="I66" s="90"/>
    </row>
    <row r="67" spans="1:9" ht="23.25">
      <c r="A67" s="108">
        <v>18</v>
      </c>
      <c r="B67" s="109">
        <v>733</v>
      </c>
      <c r="C67" s="109" t="s">
        <v>2149</v>
      </c>
      <c r="D67" s="21" t="s">
        <v>3250</v>
      </c>
      <c r="E67" s="109" t="s">
        <v>29</v>
      </c>
      <c r="F67" s="85">
        <f>F70</f>
        <v>39.6</v>
      </c>
      <c r="G67" s="106">
        <v>0</v>
      </c>
      <c r="H67" s="106">
        <f>F67*G67</f>
        <v>0</v>
      </c>
      <c r="I67" s="24" t="s">
        <v>30</v>
      </c>
    </row>
    <row r="68" spans="1:9" ht="34.5">
      <c r="A68" s="108"/>
      <c r="B68" s="109"/>
      <c r="C68" s="109"/>
      <c r="D68" s="28" t="s">
        <v>2136</v>
      </c>
      <c r="E68" s="109"/>
      <c r="F68" s="85"/>
      <c r="G68" s="106"/>
      <c r="H68" s="106"/>
      <c r="I68" s="24"/>
    </row>
    <row r="69" spans="1:9" ht="15">
      <c r="A69" s="108"/>
      <c r="B69" s="109"/>
      <c r="C69" s="109"/>
      <c r="D69" s="28" t="s">
        <v>2147</v>
      </c>
      <c r="E69" s="109"/>
      <c r="F69" s="85"/>
      <c r="G69" s="106"/>
      <c r="H69" s="106"/>
      <c r="I69" s="24"/>
    </row>
    <row r="70" spans="1:9" ht="23.25">
      <c r="A70" s="198"/>
      <c r="B70" s="253"/>
      <c r="C70" s="253"/>
      <c r="D70" s="28" t="s">
        <v>1286</v>
      </c>
      <c r="E70" s="253"/>
      <c r="F70" s="188">
        <v>39.6</v>
      </c>
      <c r="G70" s="254"/>
      <c r="H70" s="254"/>
      <c r="I70" s="90"/>
    </row>
    <row r="71" spans="1:9" ht="23.25">
      <c r="A71" s="108">
        <v>19</v>
      </c>
      <c r="B71" s="109">
        <v>733</v>
      </c>
      <c r="C71" s="109" t="s">
        <v>2150</v>
      </c>
      <c r="D71" s="21" t="s">
        <v>3235</v>
      </c>
      <c r="E71" s="109" t="s">
        <v>29</v>
      </c>
      <c r="F71" s="110">
        <f>F72</f>
        <v>33.4</v>
      </c>
      <c r="G71" s="106">
        <v>0</v>
      </c>
      <c r="H71" s="106">
        <f>F71*G71</f>
        <v>0</v>
      </c>
      <c r="I71" s="24" t="s">
        <v>30</v>
      </c>
    </row>
    <row r="72" spans="1:9" ht="15">
      <c r="A72" s="198"/>
      <c r="B72" s="253"/>
      <c r="C72" s="253"/>
      <c r="D72" s="99" t="s">
        <v>2151</v>
      </c>
      <c r="E72" s="253"/>
      <c r="F72" s="255">
        <v>33.4</v>
      </c>
      <c r="G72" s="254"/>
      <c r="H72" s="254"/>
      <c r="I72" s="24"/>
    </row>
    <row r="73" spans="1:9" ht="15">
      <c r="A73" s="198"/>
      <c r="B73" s="253"/>
      <c r="C73" s="253"/>
      <c r="D73" s="99" t="s">
        <v>2152</v>
      </c>
      <c r="E73" s="253"/>
      <c r="F73" s="104"/>
      <c r="G73" s="254"/>
      <c r="H73" s="254"/>
      <c r="I73" s="106"/>
    </row>
    <row r="74" spans="1:9" ht="23.25">
      <c r="A74" s="108">
        <v>20</v>
      </c>
      <c r="B74" s="109">
        <v>733</v>
      </c>
      <c r="C74" s="109" t="s">
        <v>2153</v>
      </c>
      <c r="D74" s="21" t="s">
        <v>3236</v>
      </c>
      <c r="E74" s="109" t="s">
        <v>29</v>
      </c>
      <c r="F74" s="110">
        <f>F75</f>
        <v>6.8</v>
      </c>
      <c r="G74" s="106">
        <v>0</v>
      </c>
      <c r="H74" s="106">
        <f>F74*G74</f>
        <v>0</v>
      </c>
      <c r="I74" s="24" t="s">
        <v>30</v>
      </c>
    </row>
    <row r="75" spans="1:9" ht="15">
      <c r="A75" s="198"/>
      <c r="B75" s="253"/>
      <c r="C75" s="253"/>
      <c r="D75" s="99" t="s">
        <v>2151</v>
      </c>
      <c r="E75" s="253"/>
      <c r="F75" s="255">
        <v>6.8</v>
      </c>
      <c r="G75" s="254"/>
      <c r="H75" s="254"/>
      <c r="I75" s="106"/>
    </row>
    <row r="76" spans="1:9" ht="15">
      <c r="A76" s="198"/>
      <c r="B76" s="253"/>
      <c r="C76" s="253"/>
      <c r="D76" s="99" t="s">
        <v>2152</v>
      </c>
      <c r="E76" s="253"/>
      <c r="F76" s="104"/>
      <c r="G76" s="254"/>
      <c r="H76" s="254"/>
      <c r="I76" s="106"/>
    </row>
    <row r="77" spans="1:9" ht="23.25">
      <c r="A77" s="108">
        <v>20</v>
      </c>
      <c r="B77" s="109">
        <v>733</v>
      </c>
      <c r="C77" s="109" t="s">
        <v>2153</v>
      </c>
      <c r="D77" s="21" t="s">
        <v>3237</v>
      </c>
      <c r="E77" s="109" t="s">
        <v>29</v>
      </c>
      <c r="F77" s="110">
        <f>F78</f>
        <v>13.9</v>
      </c>
      <c r="G77" s="106">
        <v>0</v>
      </c>
      <c r="H77" s="106">
        <f>F77*G77</f>
        <v>0</v>
      </c>
      <c r="I77" s="24" t="s">
        <v>30</v>
      </c>
    </row>
    <row r="78" spans="1:9" ht="15">
      <c r="A78" s="198"/>
      <c r="B78" s="253"/>
      <c r="C78" s="253"/>
      <c r="D78" s="99" t="s">
        <v>2151</v>
      </c>
      <c r="E78" s="253"/>
      <c r="F78" s="255">
        <v>13.9</v>
      </c>
      <c r="G78" s="254"/>
      <c r="H78" s="254"/>
      <c r="I78" s="106"/>
    </row>
    <row r="79" spans="1:9" ht="15">
      <c r="A79" s="198"/>
      <c r="B79" s="253"/>
      <c r="C79" s="253"/>
      <c r="D79" s="99" t="s">
        <v>2152</v>
      </c>
      <c r="E79" s="253"/>
      <c r="F79" s="104"/>
      <c r="G79" s="254"/>
      <c r="H79" s="254"/>
      <c r="I79" s="106"/>
    </row>
    <row r="80" spans="1:9" ht="15">
      <c r="A80" s="108">
        <v>21</v>
      </c>
      <c r="B80" s="109">
        <v>733</v>
      </c>
      <c r="C80" s="109" t="s">
        <v>2154</v>
      </c>
      <c r="D80" s="21" t="s">
        <v>1324</v>
      </c>
      <c r="E80" s="109" t="s">
        <v>151</v>
      </c>
      <c r="F80" s="110">
        <v>4</v>
      </c>
      <c r="G80" s="106">
        <v>0</v>
      </c>
      <c r="H80" s="106">
        <f>F80*G80</f>
        <v>0</v>
      </c>
      <c r="I80" s="24" t="s">
        <v>30</v>
      </c>
    </row>
    <row r="81" spans="1:9" ht="23.25">
      <c r="A81" s="102"/>
      <c r="B81" s="103"/>
      <c r="C81" s="103"/>
      <c r="D81" s="28" t="s">
        <v>2155</v>
      </c>
      <c r="E81" s="103"/>
      <c r="F81" s="113"/>
      <c r="G81" s="105"/>
      <c r="H81" s="106"/>
      <c r="I81" s="107"/>
    </row>
    <row r="82" spans="1:9" ht="15">
      <c r="A82" s="108">
        <v>22</v>
      </c>
      <c r="B82" s="109">
        <v>733</v>
      </c>
      <c r="C82" s="109">
        <v>733190217</v>
      </c>
      <c r="D82" s="21" t="s">
        <v>2156</v>
      </c>
      <c r="E82" s="109" t="s">
        <v>29</v>
      </c>
      <c r="F82" s="110">
        <f>F71+F74</f>
        <v>40.199999999999996</v>
      </c>
      <c r="G82" s="106">
        <v>0</v>
      </c>
      <c r="H82" s="106">
        <f aca="true" t="shared" si="0" ref="H82:H88">F82*G82</f>
        <v>0</v>
      </c>
      <c r="I82" s="24" t="s">
        <v>3278</v>
      </c>
    </row>
    <row r="83" spans="1:9" ht="15">
      <c r="A83" s="108">
        <v>23</v>
      </c>
      <c r="B83" s="109">
        <v>733</v>
      </c>
      <c r="C83" s="109">
        <v>733190225</v>
      </c>
      <c r="D83" s="21" t="s">
        <v>2157</v>
      </c>
      <c r="E83" s="109" t="s">
        <v>29</v>
      </c>
      <c r="F83" s="110">
        <f>F77</f>
        <v>13.9</v>
      </c>
      <c r="G83" s="106">
        <v>0</v>
      </c>
      <c r="H83" s="106">
        <f t="shared" si="0"/>
        <v>0</v>
      </c>
      <c r="I83" s="24" t="s">
        <v>3278</v>
      </c>
    </row>
    <row r="84" spans="1:9" ht="15">
      <c r="A84" s="108">
        <v>24</v>
      </c>
      <c r="B84" s="109">
        <v>733</v>
      </c>
      <c r="C84" s="109">
        <v>733291101</v>
      </c>
      <c r="D84" s="21" t="s">
        <v>2158</v>
      </c>
      <c r="E84" s="109" t="s">
        <v>29</v>
      </c>
      <c r="F84" s="85">
        <f>F63+F59+F44+F41+F38+F35+F32+F29</f>
        <v>2271.7000000000003</v>
      </c>
      <c r="G84" s="106">
        <v>0</v>
      </c>
      <c r="H84" s="106">
        <f t="shared" si="0"/>
        <v>0</v>
      </c>
      <c r="I84" s="24" t="s">
        <v>3278</v>
      </c>
    </row>
    <row r="85" spans="1:9" ht="15">
      <c r="A85" s="108">
        <v>25</v>
      </c>
      <c r="B85" s="109">
        <v>733</v>
      </c>
      <c r="C85" s="109">
        <v>733291102</v>
      </c>
      <c r="D85" s="21" t="s">
        <v>2159</v>
      </c>
      <c r="E85" s="109" t="s">
        <v>29</v>
      </c>
      <c r="F85" s="85">
        <f>F67+F56+F53+F50+F47</f>
        <v>677.5</v>
      </c>
      <c r="G85" s="106">
        <v>0</v>
      </c>
      <c r="H85" s="106">
        <f t="shared" si="0"/>
        <v>0</v>
      </c>
      <c r="I85" s="24" t="s">
        <v>3278</v>
      </c>
    </row>
    <row r="86" spans="1:9" ht="15">
      <c r="A86" s="108">
        <v>26</v>
      </c>
      <c r="B86" s="109">
        <v>733</v>
      </c>
      <c r="C86" s="109" t="s">
        <v>2160</v>
      </c>
      <c r="D86" s="21" t="s">
        <v>2161</v>
      </c>
      <c r="E86" s="109" t="s">
        <v>731</v>
      </c>
      <c r="F86" s="110">
        <v>8</v>
      </c>
      <c r="G86" s="106">
        <v>0</v>
      </c>
      <c r="H86" s="106">
        <f t="shared" si="0"/>
        <v>0</v>
      </c>
      <c r="I86" s="24" t="s">
        <v>30</v>
      </c>
    </row>
    <row r="87" spans="1:9" ht="15">
      <c r="A87" s="108">
        <v>27</v>
      </c>
      <c r="B87" s="109">
        <v>733</v>
      </c>
      <c r="C87" s="109" t="s">
        <v>3411</v>
      </c>
      <c r="D87" s="21" t="s">
        <v>3410</v>
      </c>
      <c r="E87" s="109" t="s">
        <v>93</v>
      </c>
      <c r="F87" s="110">
        <v>1</v>
      </c>
      <c r="G87" s="86">
        <v>0</v>
      </c>
      <c r="H87" s="106">
        <f t="shared" si="0"/>
        <v>0</v>
      </c>
      <c r="I87" s="24" t="s">
        <v>30</v>
      </c>
    </row>
    <row r="88" spans="1:9" ht="15">
      <c r="A88" s="84">
        <v>28</v>
      </c>
      <c r="B88" s="115" t="s">
        <v>2162</v>
      </c>
      <c r="C88" s="109">
        <v>999733</v>
      </c>
      <c r="D88" s="21" t="s">
        <v>2163</v>
      </c>
      <c r="E88" s="109" t="s">
        <v>93</v>
      </c>
      <c r="F88" s="110">
        <v>1</v>
      </c>
      <c r="G88" s="106">
        <v>0</v>
      </c>
      <c r="H88" s="106">
        <f t="shared" si="0"/>
        <v>0</v>
      </c>
      <c r="I88" s="24" t="s">
        <v>30</v>
      </c>
    </row>
    <row r="89" spans="1:9" ht="23.25">
      <c r="A89" s="108"/>
      <c r="B89" s="115"/>
      <c r="C89" s="109"/>
      <c r="D89" s="28" t="s">
        <v>504</v>
      </c>
      <c r="E89" s="109"/>
      <c r="F89" s="188"/>
      <c r="G89" s="106"/>
      <c r="H89" s="106"/>
      <c r="I89" s="107"/>
    </row>
    <row r="90" spans="1:9" ht="15">
      <c r="A90" s="144"/>
      <c r="B90" s="146"/>
      <c r="C90" s="146" t="s">
        <v>2164</v>
      </c>
      <c r="D90" s="146" t="s">
        <v>2165</v>
      </c>
      <c r="E90" s="146"/>
      <c r="F90" s="147"/>
      <c r="G90" s="148"/>
      <c r="H90" s="148">
        <f>SUM(H91:H111)</f>
        <v>0</v>
      </c>
      <c r="I90" s="90"/>
    </row>
    <row r="91" spans="1:9" ht="15">
      <c r="A91" s="84">
        <v>29</v>
      </c>
      <c r="B91" s="115" t="s">
        <v>2164</v>
      </c>
      <c r="C91" s="109" t="s">
        <v>2166</v>
      </c>
      <c r="D91" s="21" t="s">
        <v>2167</v>
      </c>
      <c r="E91" s="109" t="s">
        <v>151</v>
      </c>
      <c r="F91" s="110">
        <v>26</v>
      </c>
      <c r="G91" s="106">
        <v>0</v>
      </c>
      <c r="H91" s="106">
        <f aca="true" t="shared" si="1" ref="H91:H109">F91*G91</f>
        <v>0</v>
      </c>
      <c r="I91" s="24" t="s">
        <v>30</v>
      </c>
    </row>
    <row r="92" spans="1:9" ht="15">
      <c r="A92" s="84">
        <v>30</v>
      </c>
      <c r="B92" s="115" t="s">
        <v>2164</v>
      </c>
      <c r="C92" s="109" t="s">
        <v>2168</v>
      </c>
      <c r="D92" s="21" t="s">
        <v>3254</v>
      </c>
      <c r="E92" s="109" t="s">
        <v>151</v>
      </c>
      <c r="F92" s="110">
        <v>30</v>
      </c>
      <c r="G92" s="106">
        <v>0</v>
      </c>
      <c r="H92" s="106">
        <f t="shared" si="1"/>
        <v>0</v>
      </c>
      <c r="I92" s="24" t="s">
        <v>30</v>
      </c>
    </row>
    <row r="93" spans="1:9" ht="15">
      <c r="A93" s="84">
        <v>31</v>
      </c>
      <c r="B93" s="115" t="s">
        <v>2164</v>
      </c>
      <c r="C93" s="109" t="s">
        <v>2169</v>
      </c>
      <c r="D93" s="21" t="s">
        <v>3255</v>
      </c>
      <c r="E93" s="109" t="s">
        <v>151</v>
      </c>
      <c r="F93" s="110">
        <v>16</v>
      </c>
      <c r="G93" s="106">
        <v>0</v>
      </c>
      <c r="H93" s="106">
        <f t="shared" si="1"/>
        <v>0</v>
      </c>
      <c r="I93" s="24" t="s">
        <v>30</v>
      </c>
    </row>
    <row r="94" spans="1:9" ht="15">
      <c r="A94" s="84">
        <v>32</v>
      </c>
      <c r="B94" s="115" t="s">
        <v>2164</v>
      </c>
      <c r="C94" s="109" t="s">
        <v>2170</v>
      </c>
      <c r="D94" s="21" t="s">
        <v>3256</v>
      </c>
      <c r="E94" s="109" t="s">
        <v>151</v>
      </c>
      <c r="F94" s="110">
        <v>4</v>
      </c>
      <c r="G94" s="106">
        <v>0</v>
      </c>
      <c r="H94" s="106">
        <f t="shared" si="1"/>
        <v>0</v>
      </c>
      <c r="I94" s="24" t="s">
        <v>30</v>
      </c>
    </row>
    <row r="95" spans="1:9" ht="15">
      <c r="A95" s="84">
        <v>33</v>
      </c>
      <c r="B95" s="115" t="s">
        <v>2164</v>
      </c>
      <c r="C95" s="109" t="s">
        <v>2171</v>
      </c>
      <c r="D95" s="21" t="s">
        <v>3257</v>
      </c>
      <c r="E95" s="109" t="s">
        <v>151</v>
      </c>
      <c r="F95" s="110">
        <v>36</v>
      </c>
      <c r="G95" s="106">
        <v>0</v>
      </c>
      <c r="H95" s="106">
        <f t="shared" si="1"/>
        <v>0</v>
      </c>
      <c r="I95" s="24" t="s">
        <v>30</v>
      </c>
    </row>
    <row r="96" spans="1:9" ht="15">
      <c r="A96" s="84">
        <v>34</v>
      </c>
      <c r="B96" s="115" t="s">
        <v>2164</v>
      </c>
      <c r="C96" s="109" t="s">
        <v>2172</v>
      </c>
      <c r="D96" s="21" t="s">
        <v>3258</v>
      </c>
      <c r="E96" s="109" t="s">
        <v>151</v>
      </c>
      <c r="F96" s="110">
        <v>36</v>
      </c>
      <c r="G96" s="106">
        <v>0</v>
      </c>
      <c r="H96" s="106">
        <f t="shared" si="1"/>
        <v>0</v>
      </c>
      <c r="I96" s="24" t="s">
        <v>30</v>
      </c>
    </row>
    <row r="97" spans="1:9" ht="15">
      <c r="A97" s="84">
        <v>35</v>
      </c>
      <c r="B97" s="115" t="s">
        <v>2164</v>
      </c>
      <c r="C97" s="109" t="s">
        <v>2173</v>
      </c>
      <c r="D97" s="21" t="s">
        <v>3253</v>
      </c>
      <c r="E97" s="109" t="s">
        <v>151</v>
      </c>
      <c r="F97" s="110">
        <v>18</v>
      </c>
      <c r="G97" s="106">
        <v>0</v>
      </c>
      <c r="H97" s="106">
        <f t="shared" si="1"/>
        <v>0</v>
      </c>
      <c r="I97" s="24" t="s">
        <v>30</v>
      </c>
    </row>
    <row r="98" spans="1:9" ht="15">
      <c r="A98" s="84">
        <v>36</v>
      </c>
      <c r="B98" s="115" t="s">
        <v>2164</v>
      </c>
      <c r="C98" s="109" t="s">
        <v>2174</v>
      </c>
      <c r="D98" s="21" t="s">
        <v>3251</v>
      </c>
      <c r="E98" s="109" t="s">
        <v>151</v>
      </c>
      <c r="F98" s="110">
        <v>18</v>
      </c>
      <c r="G98" s="106">
        <v>0</v>
      </c>
      <c r="H98" s="106">
        <f t="shared" si="1"/>
        <v>0</v>
      </c>
      <c r="I98" s="24" t="s">
        <v>30</v>
      </c>
    </row>
    <row r="99" spans="1:9" ht="23.25">
      <c r="A99" s="84">
        <v>37</v>
      </c>
      <c r="B99" s="115" t="s">
        <v>2164</v>
      </c>
      <c r="C99" s="109" t="s">
        <v>2175</v>
      </c>
      <c r="D99" s="21" t="s">
        <v>2176</v>
      </c>
      <c r="E99" s="109" t="s">
        <v>151</v>
      </c>
      <c r="F99" s="110">
        <v>1</v>
      </c>
      <c r="G99" s="106">
        <v>0</v>
      </c>
      <c r="H99" s="106">
        <f t="shared" si="1"/>
        <v>0</v>
      </c>
      <c r="I99" s="24" t="s">
        <v>30</v>
      </c>
    </row>
    <row r="100" spans="1:9" ht="23.25">
      <c r="A100" s="84">
        <v>38</v>
      </c>
      <c r="B100" s="115" t="s">
        <v>2164</v>
      </c>
      <c r="C100" s="109" t="s">
        <v>2177</v>
      </c>
      <c r="D100" s="21" t="s">
        <v>2178</v>
      </c>
      <c r="E100" s="109" t="s">
        <v>151</v>
      </c>
      <c r="F100" s="110">
        <v>6</v>
      </c>
      <c r="G100" s="106">
        <v>0</v>
      </c>
      <c r="H100" s="106">
        <f t="shared" si="1"/>
        <v>0</v>
      </c>
      <c r="I100" s="24" t="s">
        <v>30</v>
      </c>
    </row>
    <row r="101" spans="1:9" ht="23.25">
      <c r="A101" s="84">
        <v>39</v>
      </c>
      <c r="B101" s="115" t="s">
        <v>2164</v>
      </c>
      <c r="C101" s="109" t="s">
        <v>2179</v>
      </c>
      <c r="D101" s="21" t="s">
        <v>2180</v>
      </c>
      <c r="E101" s="109" t="s">
        <v>151</v>
      </c>
      <c r="F101" s="110">
        <v>7</v>
      </c>
      <c r="G101" s="106">
        <v>0</v>
      </c>
      <c r="H101" s="106">
        <f t="shared" si="1"/>
        <v>0</v>
      </c>
      <c r="I101" s="24" t="s">
        <v>30</v>
      </c>
    </row>
    <row r="102" spans="1:9" ht="23.25">
      <c r="A102" s="84">
        <v>40</v>
      </c>
      <c r="B102" s="115" t="s">
        <v>2164</v>
      </c>
      <c r="C102" s="109" t="s">
        <v>2181</v>
      </c>
      <c r="D102" s="21" t="s">
        <v>2182</v>
      </c>
      <c r="E102" s="109" t="s">
        <v>151</v>
      </c>
      <c r="F102" s="110">
        <v>3</v>
      </c>
      <c r="G102" s="106">
        <v>0</v>
      </c>
      <c r="H102" s="106">
        <f t="shared" si="1"/>
        <v>0</v>
      </c>
      <c r="I102" s="24" t="s">
        <v>30</v>
      </c>
    </row>
    <row r="103" spans="1:9" ht="23.25">
      <c r="A103" s="84">
        <v>41</v>
      </c>
      <c r="B103" s="115" t="s">
        <v>2164</v>
      </c>
      <c r="C103" s="109" t="s">
        <v>2183</v>
      </c>
      <c r="D103" s="21" t="s">
        <v>2184</v>
      </c>
      <c r="E103" s="109" t="s">
        <v>151</v>
      </c>
      <c r="F103" s="110">
        <v>2</v>
      </c>
      <c r="G103" s="106">
        <v>0</v>
      </c>
      <c r="H103" s="106">
        <f t="shared" si="1"/>
        <v>0</v>
      </c>
      <c r="I103" s="24" t="s">
        <v>30</v>
      </c>
    </row>
    <row r="104" spans="1:9" ht="23.25">
      <c r="A104" s="84">
        <v>42</v>
      </c>
      <c r="B104" s="115" t="s">
        <v>2164</v>
      </c>
      <c r="C104" s="109" t="s">
        <v>2185</v>
      </c>
      <c r="D104" s="21" t="s">
        <v>2186</v>
      </c>
      <c r="E104" s="109" t="s">
        <v>151</v>
      </c>
      <c r="F104" s="110">
        <v>3</v>
      </c>
      <c r="G104" s="106">
        <v>0</v>
      </c>
      <c r="H104" s="106">
        <f t="shared" si="1"/>
        <v>0</v>
      </c>
      <c r="I104" s="24" t="s">
        <v>30</v>
      </c>
    </row>
    <row r="105" spans="1:9" ht="23.25">
      <c r="A105" s="84">
        <v>43</v>
      </c>
      <c r="B105" s="115" t="s">
        <v>2164</v>
      </c>
      <c r="C105" s="109" t="s">
        <v>2187</v>
      </c>
      <c r="D105" s="21" t="s">
        <v>2188</v>
      </c>
      <c r="E105" s="109" t="s">
        <v>151</v>
      </c>
      <c r="F105" s="110">
        <v>3</v>
      </c>
      <c r="G105" s="106">
        <v>0</v>
      </c>
      <c r="H105" s="106">
        <f t="shared" si="1"/>
        <v>0</v>
      </c>
      <c r="I105" s="24" t="s">
        <v>30</v>
      </c>
    </row>
    <row r="106" spans="1:9" ht="15">
      <c r="A106" s="84">
        <v>44</v>
      </c>
      <c r="B106" s="115" t="s">
        <v>2164</v>
      </c>
      <c r="C106" s="109" t="s">
        <v>2189</v>
      </c>
      <c r="D106" s="21" t="s">
        <v>2190</v>
      </c>
      <c r="E106" s="109" t="s">
        <v>151</v>
      </c>
      <c r="F106" s="110">
        <v>90</v>
      </c>
      <c r="G106" s="106">
        <v>0</v>
      </c>
      <c r="H106" s="106">
        <f t="shared" si="1"/>
        <v>0</v>
      </c>
      <c r="I106" s="24" t="s">
        <v>30</v>
      </c>
    </row>
    <row r="107" spans="1:9" ht="15">
      <c r="A107" s="84">
        <v>45</v>
      </c>
      <c r="B107" s="115" t="s">
        <v>2164</v>
      </c>
      <c r="C107" s="109" t="s">
        <v>2191</v>
      </c>
      <c r="D107" s="21" t="s">
        <v>2192</v>
      </c>
      <c r="E107" s="109" t="s">
        <v>151</v>
      </c>
      <c r="F107" s="110">
        <v>22</v>
      </c>
      <c r="G107" s="106">
        <v>0</v>
      </c>
      <c r="H107" s="106">
        <f t="shared" si="1"/>
        <v>0</v>
      </c>
      <c r="I107" s="24" t="s">
        <v>30</v>
      </c>
    </row>
    <row r="108" spans="1:9" ht="15">
      <c r="A108" s="84">
        <v>46</v>
      </c>
      <c r="B108" s="115" t="s">
        <v>2164</v>
      </c>
      <c r="C108" s="109" t="s">
        <v>2193</v>
      </c>
      <c r="D108" s="21" t="s">
        <v>3252</v>
      </c>
      <c r="E108" s="109" t="s">
        <v>151</v>
      </c>
      <c r="F108" s="110">
        <v>56</v>
      </c>
      <c r="G108" s="106">
        <v>0</v>
      </c>
      <c r="H108" s="106">
        <f t="shared" si="1"/>
        <v>0</v>
      </c>
      <c r="I108" s="24" t="s">
        <v>30</v>
      </c>
    </row>
    <row r="109" spans="1:9" ht="15">
      <c r="A109" s="84">
        <v>47</v>
      </c>
      <c r="B109" s="115" t="s">
        <v>2164</v>
      </c>
      <c r="C109" s="109" t="s">
        <v>3413</v>
      </c>
      <c r="D109" s="21" t="s">
        <v>3412</v>
      </c>
      <c r="E109" s="109" t="s">
        <v>93</v>
      </c>
      <c r="F109" s="110">
        <v>1</v>
      </c>
      <c r="G109" s="106">
        <v>0</v>
      </c>
      <c r="H109" s="106">
        <f t="shared" si="1"/>
        <v>0</v>
      </c>
      <c r="I109" s="24" t="s">
        <v>30</v>
      </c>
    </row>
    <row r="110" spans="1:9" ht="15">
      <c r="A110" s="108">
        <v>48</v>
      </c>
      <c r="B110" s="109">
        <v>734</v>
      </c>
      <c r="C110" s="109">
        <v>999734</v>
      </c>
      <c r="D110" s="21" t="s">
        <v>2194</v>
      </c>
      <c r="E110" s="109" t="s">
        <v>93</v>
      </c>
      <c r="F110" s="110">
        <v>1</v>
      </c>
      <c r="G110" s="106">
        <v>0</v>
      </c>
      <c r="H110" s="106">
        <f>F110*G110</f>
        <v>0</v>
      </c>
      <c r="I110" s="24" t="s">
        <v>30</v>
      </c>
    </row>
    <row r="111" spans="1:9" ht="15">
      <c r="A111" s="102"/>
      <c r="B111" s="103"/>
      <c r="C111" s="103"/>
      <c r="D111" s="99" t="s">
        <v>2195</v>
      </c>
      <c r="E111" s="103"/>
      <c r="F111" s="255">
        <v>1</v>
      </c>
      <c r="G111" s="105"/>
      <c r="H111" s="106"/>
      <c r="I111" s="107"/>
    </row>
    <row r="112" spans="1:9" ht="15">
      <c r="A112" s="144"/>
      <c r="B112" s="146"/>
      <c r="C112" s="146">
        <v>735</v>
      </c>
      <c r="D112" s="15" t="s">
        <v>2196</v>
      </c>
      <c r="E112" s="146"/>
      <c r="F112" s="147"/>
      <c r="G112" s="148"/>
      <c r="H112" s="148">
        <f>SUM(H113:H277)</f>
        <v>0</v>
      </c>
      <c r="I112" s="90"/>
    </row>
    <row r="113" spans="1:9" ht="15">
      <c r="A113" s="108">
        <v>49</v>
      </c>
      <c r="B113" s="109">
        <v>735</v>
      </c>
      <c r="C113" s="109" t="s">
        <v>2197</v>
      </c>
      <c r="D113" s="21" t="s">
        <v>2198</v>
      </c>
      <c r="E113" s="109" t="s">
        <v>35</v>
      </c>
      <c r="F113" s="110">
        <v>60</v>
      </c>
      <c r="G113" s="106">
        <v>0</v>
      </c>
      <c r="H113" s="106">
        <f>F113*G113</f>
        <v>0</v>
      </c>
      <c r="I113" s="256" t="s">
        <v>30</v>
      </c>
    </row>
    <row r="114" spans="1:9" ht="15">
      <c r="A114" s="108">
        <v>50</v>
      </c>
      <c r="B114" s="109">
        <v>735</v>
      </c>
      <c r="C114" s="109" t="s">
        <v>2199</v>
      </c>
      <c r="D114" s="21" t="s">
        <v>2200</v>
      </c>
      <c r="E114" s="109" t="s">
        <v>35</v>
      </c>
      <c r="F114" s="110">
        <v>60</v>
      </c>
      <c r="G114" s="86">
        <v>0</v>
      </c>
      <c r="H114" s="106">
        <f>F114*G114</f>
        <v>0</v>
      </c>
      <c r="I114" s="256" t="s">
        <v>30</v>
      </c>
    </row>
    <row r="115" spans="1:9" ht="15">
      <c r="A115" s="108">
        <v>51</v>
      </c>
      <c r="B115" s="109">
        <v>735</v>
      </c>
      <c r="C115" s="109" t="s">
        <v>2201</v>
      </c>
      <c r="D115" s="21" t="s">
        <v>2202</v>
      </c>
      <c r="E115" s="109" t="s">
        <v>151</v>
      </c>
      <c r="F115" s="110">
        <f>F117+F126+F132+F137+F142+F147+F154+F159+F164+F170+F177+F185+F192+F197+F202+F207+F212+F217+F224+F232+F239+F247+F255</f>
        <v>179</v>
      </c>
      <c r="G115" s="86">
        <v>0</v>
      </c>
      <c r="H115" s="106">
        <f>F115*G115</f>
        <v>0</v>
      </c>
      <c r="I115" s="24" t="s">
        <v>30</v>
      </c>
    </row>
    <row r="116" spans="1:9" ht="15">
      <c r="A116" s="108">
        <v>52</v>
      </c>
      <c r="B116" s="109">
        <v>735</v>
      </c>
      <c r="C116" s="109" t="s">
        <v>2203</v>
      </c>
      <c r="D116" s="21" t="s">
        <v>2204</v>
      </c>
      <c r="E116" s="109" t="s">
        <v>35</v>
      </c>
      <c r="F116" s="110">
        <v>60</v>
      </c>
      <c r="G116" s="86">
        <v>0</v>
      </c>
      <c r="H116" s="106">
        <f>F116*G116</f>
        <v>0</v>
      </c>
      <c r="I116" s="24" t="s">
        <v>30</v>
      </c>
    </row>
    <row r="117" spans="1:9" ht="23.25">
      <c r="A117" s="108">
        <v>53</v>
      </c>
      <c r="B117" s="109">
        <v>735</v>
      </c>
      <c r="C117" s="109" t="s">
        <v>2205</v>
      </c>
      <c r="D117" s="21" t="s">
        <v>3262</v>
      </c>
      <c r="E117" s="109" t="s">
        <v>151</v>
      </c>
      <c r="F117" s="110">
        <f>SUM(F121:F125)</f>
        <v>13</v>
      </c>
      <c r="G117" s="106">
        <v>0</v>
      </c>
      <c r="H117" s="106">
        <f>F117*G117</f>
        <v>0</v>
      </c>
      <c r="I117" s="256" t="s">
        <v>30</v>
      </c>
    </row>
    <row r="118" spans="1:9" ht="23.25">
      <c r="A118" s="112"/>
      <c r="B118" s="91"/>
      <c r="C118" s="91"/>
      <c r="D118" s="28" t="s">
        <v>2206</v>
      </c>
      <c r="E118" s="91"/>
      <c r="F118" s="113"/>
      <c r="G118" s="114"/>
      <c r="H118" s="114"/>
      <c r="I118" s="257"/>
    </row>
    <row r="119" spans="1:9" ht="34.5">
      <c r="A119" s="112"/>
      <c r="B119" s="91"/>
      <c r="C119" s="91"/>
      <c r="D119" s="28" t="s">
        <v>2207</v>
      </c>
      <c r="E119" s="91"/>
      <c r="F119" s="113"/>
      <c r="G119" s="114"/>
      <c r="H119" s="114"/>
      <c r="I119" s="257"/>
    </row>
    <row r="120" spans="1:9" ht="15">
      <c r="A120" s="102"/>
      <c r="B120" s="103"/>
      <c r="C120" s="103"/>
      <c r="D120" s="28" t="s">
        <v>2208</v>
      </c>
      <c r="E120" s="103"/>
      <c r="F120" s="131"/>
      <c r="G120" s="105"/>
      <c r="H120" s="106"/>
      <c r="I120" s="90"/>
    </row>
    <row r="121" spans="1:9" ht="15">
      <c r="A121" s="102"/>
      <c r="B121" s="103"/>
      <c r="C121" s="103"/>
      <c r="D121" s="28" t="s">
        <v>796</v>
      </c>
      <c r="E121" s="103"/>
      <c r="F121" s="29">
        <v>5</v>
      </c>
      <c r="G121" s="105"/>
      <c r="H121" s="106"/>
      <c r="I121" s="90"/>
    </row>
    <row r="122" spans="1:9" ht="15">
      <c r="A122" s="102"/>
      <c r="B122" s="103"/>
      <c r="C122" s="103"/>
      <c r="D122" s="28" t="s">
        <v>683</v>
      </c>
      <c r="E122" s="103"/>
      <c r="F122" s="29">
        <v>3</v>
      </c>
      <c r="G122" s="105"/>
      <c r="H122" s="106"/>
      <c r="I122" s="90"/>
    </row>
    <row r="123" spans="1:9" ht="15">
      <c r="A123" s="102"/>
      <c r="B123" s="103"/>
      <c r="C123" s="103"/>
      <c r="D123" s="28" t="s">
        <v>684</v>
      </c>
      <c r="E123" s="103"/>
      <c r="F123" s="29">
        <v>2</v>
      </c>
      <c r="G123" s="105"/>
      <c r="H123" s="106"/>
      <c r="I123" s="90"/>
    </row>
    <row r="124" spans="1:9" ht="15">
      <c r="A124" s="102"/>
      <c r="B124" s="103"/>
      <c r="C124" s="103"/>
      <c r="D124" s="28" t="s">
        <v>685</v>
      </c>
      <c r="E124" s="103"/>
      <c r="F124" s="29">
        <v>2</v>
      </c>
      <c r="G124" s="105"/>
      <c r="H124" s="106"/>
      <c r="I124" s="90"/>
    </row>
    <row r="125" spans="1:9" ht="15">
      <c r="A125" s="102"/>
      <c r="B125" s="103"/>
      <c r="C125" s="103"/>
      <c r="D125" s="28" t="s">
        <v>686</v>
      </c>
      <c r="E125" s="103"/>
      <c r="F125" s="29">
        <v>1</v>
      </c>
      <c r="G125" s="105"/>
      <c r="H125" s="106"/>
      <c r="I125" s="90"/>
    </row>
    <row r="126" spans="1:9" ht="23.25">
      <c r="A126" s="108">
        <v>54</v>
      </c>
      <c r="B126" s="109">
        <v>735</v>
      </c>
      <c r="C126" s="109" t="s">
        <v>2209</v>
      </c>
      <c r="D126" s="21" t="s">
        <v>3263</v>
      </c>
      <c r="E126" s="109" t="s">
        <v>151</v>
      </c>
      <c r="F126" s="110">
        <f>SUM(F130:F131)</f>
        <v>7</v>
      </c>
      <c r="G126" s="106">
        <v>0</v>
      </c>
      <c r="H126" s="106">
        <f>F126*G126</f>
        <v>0</v>
      </c>
      <c r="I126" s="256" t="s">
        <v>30</v>
      </c>
    </row>
    <row r="127" spans="1:9" ht="23.25">
      <c r="A127" s="112"/>
      <c r="B127" s="91"/>
      <c r="C127" s="91"/>
      <c r="D127" s="28" t="s">
        <v>2206</v>
      </c>
      <c r="E127" s="91"/>
      <c r="F127" s="113"/>
      <c r="G127" s="114"/>
      <c r="H127" s="114"/>
      <c r="I127" s="257"/>
    </row>
    <row r="128" spans="1:9" ht="34.5">
      <c r="A128" s="112"/>
      <c r="B128" s="91"/>
      <c r="C128" s="91"/>
      <c r="D128" s="28" t="s">
        <v>2207</v>
      </c>
      <c r="E128" s="91"/>
      <c r="F128" s="113"/>
      <c r="G128" s="114"/>
      <c r="H128" s="114"/>
      <c r="I128" s="257"/>
    </row>
    <row r="129" spans="1:9" ht="15">
      <c r="A129" s="102"/>
      <c r="B129" s="103"/>
      <c r="C129" s="103"/>
      <c r="D129" s="28" t="s">
        <v>2208</v>
      </c>
      <c r="E129" s="103"/>
      <c r="F129" s="131"/>
      <c r="G129" s="105"/>
      <c r="H129" s="106"/>
      <c r="I129" s="90"/>
    </row>
    <row r="130" spans="1:9" ht="15">
      <c r="A130" s="102"/>
      <c r="B130" s="103"/>
      <c r="C130" s="103"/>
      <c r="D130" s="28" t="s">
        <v>560</v>
      </c>
      <c r="E130" s="103"/>
      <c r="F130" s="29">
        <v>5</v>
      </c>
      <c r="G130" s="105"/>
      <c r="H130" s="106"/>
      <c r="I130" s="90"/>
    </row>
    <row r="131" spans="1:9" ht="15">
      <c r="A131" s="102"/>
      <c r="B131" s="103"/>
      <c r="C131" s="103"/>
      <c r="D131" s="28" t="s">
        <v>287</v>
      </c>
      <c r="E131" s="103"/>
      <c r="F131" s="29">
        <v>2</v>
      </c>
      <c r="G131" s="105"/>
      <c r="H131" s="106"/>
      <c r="I131" s="90"/>
    </row>
    <row r="132" spans="1:9" ht="23.25">
      <c r="A132" s="108">
        <v>55</v>
      </c>
      <c r="B132" s="109">
        <v>735</v>
      </c>
      <c r="C132" s="109" t="s">
        <v>2210</v>
      </c>
      <c r="D132" s="21" t="s">
        <v>3264</v>
      </c>
      <c r="E132" s="109" t="s">
        <v>151</v>
      </c>
      <c r="F132" s="110">
        <f>F136</f>
        <v>1</v>
      </c>
      <c r="G132" s="106">
        <v>0</v>
      </c>
      <c r="H132" s="106">
        <f>F132*G132</f>
        <v>0</v>
      </c>
      <c r="I132" s="256" t="s">
        <v>30</v>
      </c>
    </row>
    <row r="133" spans="1:9" ht="23.25">
      <c r="A133" s="112"/>
      <c r="B133" s="91"/>
      <c r="C133" s="91"/>
      <c r="D133" s="28" t="s">
        <v>2206</v>
      </c>
      <c r="E133" s="91"/>
      <c r="F133" s="113"/>
      <c r="G133" s="114"/>
      <c r="H133" s="114"/>
      <c r="I133" s="257"/>
    </row>
    <row r="134" spans="1:9" ht="34.5">
      <c r="A134" s="112"/>
      <c r="B134" s="91"/>
      <c r="C134" s="91"/>
      <c r="D134" s="28" t="s">
        <v>2207</v>
      </c>
      <c r="E134" s="91"/>
      <c r="F134" s="113"/>
      <c r="G134" s="114"/>
      <c r="H134" s="114"/>
      <c r="I134" s="257"/>
    </row>
    <row r="135" spans="1:9" ht="15">
      <c r="A135" s="102"/>
      <c r="B135" s="103"/>
      <c r="C135" s="103"/>
      <c r="D135" s="28" t="s">
        <v>2208</v>
      </c>
      <c r="E135" s="103"/>
      <c r="F135" s="131"/>
      <c r="G135" s="105"/>
      <c r="H135" s="106"/>
      <c r="I135" s="90"/>
    </row>
    <row r="136" spans="1:9" ht="15">
      <c r="A136" s="102"/>
      <c r="B136" s="103"/>
      <c r="C136" s="103"/>
      <c r="D136" s="28" t="s">
        <v>560</v>
      </c>
      <c r="E136" s="103"/>
      <c r="F136" s="29">
        <v>1</v>
      </c>
      <c r="G136" s="105"/>
      <c r="H136" s="106"/>
      <c r="I136" s="90"/>
    </row>
    <row r="137" spans="1:9" ht="23.25">
      <c r="A137" s="108">
        <v>56</v>
      </c>
      <c r="B137" s="109">
        <v>735</v>
      </c>
      <c r="C137" s="109" t="s">
        <v>2211</v>
      </c>
      <c r="D137" s="21" t="s">
        <v>3265</v>
      </c>
      <c r="E137" s="109" t="s">
        <v>151</v>
      </c>
      <c r="F137" s="110">
        <f>F141</f>
        <v>3</v>
      </c>
      <c r="G137" s="106">
        <v>0</v>
      </c>
      <c r="H137" s="106">
        <f>F137*G137</f>
        <v>0</v>
      </c>
      <c r="I137" s="256" t="s">
        <v>30</v>
      </c>
    </row>
    <row r="138" spans="1:9" ht="23.25">
      <c r="A138" s="112"/>
      <c r="B138" s="91"/>
      <c r="C138" s="91"/>
      <c r="D138" s="28" t="s">
        <v>2206</v>
      </c>
      <c r="E138" s="91"/>
      <c r="F138" s="113"/>
      <c r="G138" s="114"/>
      <c r="H138" s="114"/>
      <c r="I138" s="257"/>
    </row>
    <row r="139" spans="1:9" ht="34.5">
      <c r="A139" s="112"/>
      <c r="B139" s="91"/>
      <c r="C139" s="91"/>
      <c r="D139" s="28" t="s">
        <v>2207</v>
      </c>
      <c r="E139" s="91"/>
      <c r="F139" s="113"/>
      <c r="G139" s="114"/>
      <c r="H139" s="114"/>
      <c r="I139" s="257"/>
    </row>
    <row r="140" spans="1:9" ht="15">
      <c r="A140" s="102"/>
      <c r="B140" s="103"/>
      <c r="C140" s="103"/>
      <c r="D140" s="28" t="s">
        <v>2208</v>
      </c>
      <c r="E140" s="103"/>
      <c r="F140" s="131"/>
      <c r="G140" s="105"/>
      <c r="H140" s="106"/>
      <c r="I140" s="90"/>
    </row>
    <row r="141" spans="1:9" ht="15">
      <c r="A141" s="102"/>
      <c r="B141" s="103"/>
      <c r="C141" s="103"/>
      <c r="D141" s="28" t="s">
        <v>560</v>
      </c>
      <c r="E141" s="103"/>
      <c r="F141" s="29">
        <v>3</v>
      </c>
      <c r="G141" s="105"/>
      <c r="H141" s="106"/>
      <c r="I141" s="90"/>
    </row>
    <row r="142" spans="1:9" ht="23.25">
      <c r="A142" s="108">
        <v>57</v>
      </c>
      <c r="B142" s="109">
        <v>735</v>
      </c>
      <c r="C142" s="109" t="s">
        <v>2212</v>
      </c>
      <c r="D142" s="21" t="s">
        <v>3266</v>
      </c>
      <c r="E142" s="109" t="s">
        <v>151</v>
      </c>
      <c r="F142" s="110">
        <f>F146</f>
        <v>1</v>
      </c>
      <c r="G142" s="106">
        <v>0</v>
      </c>
      <c r="H142" s="106">
        <f>F142*G142</f>
        <v>0</v>
      </c>
      <c r="I142" s="256" t="s">
        <v>30</v>
      </c>
    </row>
    <row r="143" spans="1:9" ht="23.25">
      <c r="A143" s="112"/>
      <c r="B143" s="91"/>
      <c r="C143" s="91"/>
      <c r="D143" s="28" t="s">
        <v>2206</v>
      </c>
      <c r="E143" s="91"/>
      <c r="F143" s="113"/>
      <c r="G143" s="114"/>
      <c r="H143" s="114"/>
      <c r="I143" s="257"/>
    </row>
    <row r="144" spans="1:9" ht="34.5">
      <c r="A144" s="112"/>
      <c r="B144" s="91"/>
      <c r="C144" s="91"/>
      <c r="D144" s="28" t="s">
        <v>2207</v>
      </c>
      <c r="E144" s="91"/>
      <c r="F144" s="113"/>
      <c r="G144" s="114"/>
      <c r="H144" s="114"/>
      <c r="I144" s="257"/>
    </row>
    <row r="145" spans="1:9" ht="15">
      <c r="A145" s="102"/>
      <c r="B145" s="103"/>
      <c r="C145" s="103"/>
      <c r="D145" s="28" t="s">
        <v>2208</v>
      </c>
      <c r="E145" s="103"/>
      <c r="F145" s="131"/>
      <c r="G145" s="105"/>
      <c r="H145" s="106"/>
      <c r="I145" s="90"/>
    </row>
    <row r="146" spans="1:9" ht="15">
      <c r="A146" s="102"/>
      <c r="B146" s="103"/>
      <c r="C146" s="103"/>
      <c r="D146" s="28" t="s">
        <v>287</v>
      </c>
      <c r="E146" s="103"/>
      <c r="F146" s="29">
        <v>1</v>
      </c>
      <c r="G146" s="105"/>
      <c r="H146" s="106"/>
      <c r="I146" s="90"/>
    </row>
    <row r="147" spans="1:9" ht="23.25">
      <c r="A147" s="108">
        <v>58</v>
      </c>
      <c r="B147" s="109">
        <v>735</v>
      </c>
      <c r="C147" s="109" t="s">
        <v>2213</v>
      </c>
      <c r="D147" s="21" t="s">
        <v>3267</v>
      </c>
      <c r="E147" s="109" t="s">
        <v>151</v>
      </c>
      <c r="F147" s="110">
        <f>SUM(F151:F153)</f>
        <v>3</v>
      </c>
      <c r="G147" s="106">
        <v>0</v>
      </c>
      <c r="H147" s="106">
        <f>F147*G147</f>
        <v>0</v>
      </c>
      <c r="I147" s="256" t="s">
        <v>30</v>
      </c>
    </row>
    <row r="148" spans="1:9" ht="23.25">
      <c r="A148" s="112"/>
      <c r="B148" s="91"/>
      <c r="C148" s="91"/>
      <c r="D148" s="28" t="s">
        <v>2206</v>
      </c>
      <c r="E148" s="91"/>
      <c r="F148" s="113"/>
      <c r="G148" s="114"/>
      <c r="H148" s="114"/>
      <c r="I148" s="257"/>
    </row>
    <row r="149" spans="1:9" ht="34.5">
      <c r="A149" s="112"/>
      <c r="B149" s="91"/>
      <c r="C149" s="91"/>
      <c r="D149" s="28" t="s">
        <v>2207</v>
      </c>
      <c r="E149" s="91"/>
      <c r="F149" s="113"/>
      <c r="G149" s="114"/>
      <c r="H149" s="114"/>
      <c r="I149" s="257"/>
    </row>
    <row r="150" spans="1:9" ht="15">
      <c r="A150" s="102"/>
      <c r="B150" s="103"/>
      <c r="C150" s="103"/>
      <c r="D150" s="28" t="s">
        <v>2208</v>
      </c>
      <c r="E150" s="103"/>
      <c r="F150" s="131"/>
      <c r="G150" s="105"/>
      <c r="H150" s="106"/>
      <c r="I150" s="90"/>
    </row>
    <row r="151" spans="1:9" ht="15">
      <c r="A151" s="102"/>
      <c r="B151" s="103"/>
      <c r="C151" s="103"/>
      <c r="D151" s="28" t="s">
        <v>287</v>
      </c>
      <c r="E151" s="103"/>
      <c r="F151" s="29">
        <v>1</v>
      </c>
      <c r="G151" s="105"/>
      <c r="H151" s="106"/>
      <c r="I151" s="90"/>
    </row>
    <row r="152" spans="1:9" ht="15">
      <c r="A152" s="102"/>
      <c r="B152" s="103"/>
      <c r="C152" s="103"/>
      <c r="D152" s="28" t="s">
        <v>288</v>
      </c>
      <c r="E152" s="103"/>
      <c r="F152" s="29">
        <v>1</v>
      </c>
      <c r="G152" s="105"/>
      <c r="H152" s="106"/>
      <c r="I152" s="90"/>
    </row>
    <row r="153" spans="1:9" ht="15">
      <c r="A153" s="102"/>
      <c r="B153" s="103"/>
      <c r="C153" s="103"/>
      <c r="D153" s="28" t="s">
        <v>289</v>
      </c>
      <c r="E153" s="103"/>
      <c r="F153" s="29">
        <v>1</v>
      </c>
      <c r="G153" s="105"/>
      <c r="H153" s="106"/>
      <c r="I153" s="90"/>
    </row>
    <row r="154" spans="1:9" ht="23.25">
      <c r="A154" s="108">
        <v>59</v>
      </c>
      <c r="B154" s="109">
        <v>735</v>
      </c>
      <c r="C154" s="109" t="s">
        <v>2214</v>
      </c>
      <c r="D154" s="21" t="s">
        <v>3268</v>
      </c>
      <c r="E154" s="109" t="s">
        <v>151</v>
      </c>
      <c r="F154" s="110">
        <f>F158</f>
        <v>1</v>
      </c>
      <c r="G154" s="106">
        <v>0</v>
      </c>
      <c r="H154" s="106">
        <f>F154*G154</f>
        <v>0</v>
      </c>
      <c r="I154" s="256" t="s">
        <v>30</v>
      </c>
    </row>
    <row r="155" spans="1:9" ht="23.25">
      <c r="A155" s="112"/>
      <c r="B155" s="91"/>
      <c r="C155" s="91"/>
      <c r="D155" s="28" t="s">
        <v>2206</v>
      </c>
      <c r="E155" s="91"/>
      <c r="F155" s="113"/>
      <c r="G155" s="114"/>
      <c r="H155" s="114"/>
      <c r="I155" s="257"/>
    </row>
    <row r="156" spans="1:9" ht="34.5">
      <c r="A156" s="112"/>
      <c r="B156" s="91"/>
      <c r="C156" s="91"/>
      <c r="D156" s="28" t="s">
        <v>2207</v>
      </c>
      <c r="E156" s="91"/>
      <c r="F156" s="113"/>
      <c r="G156" s="114"/>
      <c r="H156" s="114"/>
      <c r="I156" s="257"/>
    </row>
    <row r="157" spans="1:9" ht="15">
      <c r="A157" s="102"/>
      <c r="B157" s="103"/>
      <c r="C157" s="103"/>
      <c r="D157" s="28" t="s">
        <v>2208</v>
      </c>
      <c r="E157" s="103"/>
      <c r="F157" s="131"/>
      <c r="G157" s="105"/>
      <c r="H157" s="106"/>
      <c r="I157" s="90"/>
    </row>
    <row r="158" spans="1:9" ht="15">
      <c r="A158" s="102"/>
      <c r="B158" s="103"/>
      <c r="C158" s="103"/>
      <c r="D158" s="28" t="s">
        <v>560</v>
      </c>
      <c r="E158" s="103"/>
      <c r="F158" s="29">
        <v>1</v>
      </c>
      <c r="G158" s="105"/>
      <c r="H158" s="106"/>
      <c r="I158" s="90"/>
    </row>
    <row r="159" spans="1:9" ht="23.25">
      <c r="A159" s="108">
        <v>60</v>
      </c>
      <c r="B159" s="109">
        <v>735</v>
      </c>
      <c r="C159" s="109" t="s">
        <v>2215</v>
      </c>
      <c r="D159" s="21" t="s">
        <v>3269</v>
      </c>
      <c r="E159" s="109" t="s">
        <v>151</v>
      </c>
      <c r="F159" s="110">
        <f>F163</f>
        <v>1</v>
      </c>
      <c r="G159" s="106">
        <v>0</v>
      </c>
      <c r="H159" s="106">
        <f>F159*G159</f>
        <v>0</v>
      </c>
      <c r="I159" s="256" t="s">
        <v>30</v>
      </c>
    </row>
    <row r="160" spans="1:9" ht="23.25">
      <c r="A160" s="112"/>
      <c r="B160" s="91"/>
      <c r="C160" s="91"/>
      <c r="D160" s="28" t="s">
        <v>2206</v>
      </c>
      <c r="E160" s="91"/>
      <c r="F160" s="113"/>
      <c r="G160" s="114"/>
      <c r="H160" s="114"/>
      <c r="I160" s="257"/>
    </row>
    <row r="161" spans="1:9" ht="34.5">
      <c r="A161" s="112"/>
      <c r="B161" s="91"/>
      <c r="C161" s="91"/>
      <c r="D161" s="28" t="s">
        <v>2207</v>
      </c>
      <c r="E161" s="91"/>
      <c r="F161" s="113"/>
      <c r="G161" s="114"/>
      <c r="H161" s="114"/>
      <c r="I161" s="257"/>
    </row>
    <row r="162" spans="1:9" ht="15">
      <c r="A162" s="102"/>
      <c r="B162" s="103"/>
      <c r="C162" s="103"/>
      <c r="D162" s="28" t="s">
        <v>2208</v>
      </c>
      <c r="E162" s="103"/>
      <c r="F162" s="131"/>
      <c r="G162" s="105"/>
      <c r="H162" s="106"/>
      <c r="I162" s="90"/>
    </row>
    <row r="163" spans="1:9" ht="15">
      <c r="A163" s="102"/>
      <c r="B163" s="103"/>
      <c r="C163" s="103"/>
      <c r="D163" s="28" t="s">
        <v>415</v>
      </c>
      <c r="E163" s="103"/>
      <c r="F163" s="29">
        <v>1</v>
      </c>
      <c r="G163" s="105"/>
      <c r="H163" s="106"/>
      <c r="I163" s="90"/>
    </row>
    <row r="164" spans="1:9" ht="23.25">
      <c r="A164" s="108">
        <v>61</v>
      </c>
      <c r="B164" s="109">
        <v>735</v>
      </c>
      <c r="C164" s="109" t="s">
        <v>2216</v>
      </c>
      <c r="D164" s="21" t="s">
        <v>3270</v>
      </c>
      <c r="E164" s="109" t="s">
        <v>151</v>
      </c>
      <c r="F164" s="110">
        <f>SUM(F168:F169)</f>
        <v>2</v>
      </c>
      <c r="G164" s="106">
        <v>0</v>
      </c>
      <c r="H164" s="106">
        <f>F164*G164</f>
        <v>0</v>
      </c>
      <c r="I164" s="256" t="s">
        <v>30</v>
      </c>
    </row>
    <row r="165" spans="1:9" ht="23.25">
      <c r="A165" s="112"/>
      <c r="B165" s="91"/>
      <c r="C165" s="91"/>
      <c r="D165" s="28" t="s">
        <v>2206</v>
      </c>
      <c r="E165" s="91"/>
      <c r="F165" s="113"/>
      <c r="G165" s="114"/>
      <c r="H165" s="114"/>
      <c r="I165" s="257"/>
    </row>
    <row r="166" spans="1:9" ht="34.5">
      <c r="A166" s="112"/>
      <c r="B166" s="91"/>
      <c r="C166" s="91"/>
      <c r="D166" s="28" t="s">
        <v>2207</v>
      </c>
      <c r="E166" s="91"/>
      <c r="F166" s="113"/>
      <c r="G166" s="114"/>
      <c r="H166" s="114"/>
      <c r="I166" s="257"/>
    </row>
    <row r="167" spans="1:9" ht="15">
      <c r="A167" s="102"/>
      <c r="B167" s="103"/>
      <c r="C167" s="103"/>
      <c r="D167" s="28" t="s">
        <v>2208</v>
      </c>
      <c r="E167" s="103"/>
      <c r="F167" s="131"/>
      <c r="G167" s="105"/>
      <c r="H167" s="106"/>
      <c r="I167" s="90"/>
    </row>
    <row r="168" spans="1:9" ht="15">
      <c r="A168" s="102"/>
      <c r="B168" s="103"/>
      <c r="C168" s="103"/>
      <c r="D168" s="28" t="s">
        <v>288</v>
      </c>
      <c r="E168" s="103"/>
      <c r="F168" s="29">
        <v>1</v>
      </c>
      <c r="G168" s="105"/>
      <c r="H168" s="106"/>
      <c r="I168" s="90"/>
    </row>
    <row r="169" spans="1:9" ht="15">
      <c r="A169" s="102"/>
      <c r="B169" s="103"/>
      <c r="C169" s="103"/>
      <c r="D169" s="28" t="s">
        <v>289</v>
      </c>
      <c r="E169" s="103"/>
      <c r="F169" s="29">
        <v>1</v>
      </c>
      <c r="G169" s="105"/>
      <c r="H169" s="106"/>
      <c r="I169" s="90"/>
    </row>
    <row r="170" spans="1:9" ht="23.25">
      <c r="A170" s="108">
        <v>62</v>
      </c>
      <c r="B170" s="109">
        <v>735</v>
      </c>
      <c r="C170" s="109" t="s">
        <v>2217</v>
      </c>
      <c r="D170" s="21" t="s">
        <v>3271</v>
      </c>
      <c r="E170" s="109" t="s">
        <v>151</v>
      </c>
      <c r="F170" s="110">
        <f>SUM(F174:F176)</f>
        <v>31</v>
      </c>
      <c r="G170" s="106">
        <v>0</v>
      </c>
      <c r="H170" s="106">
        <f>F170*G170</f>
        <v>0</v>
      </c>
      <c r="I170" s="256" t="s">
        <v>30</v>
      </c>
    </row>
    <row r="171" spans="1:9" ht="23.25">
      <c r="A171" s="112"/>
      <c r="B171" s="91"/>
      <c r="C171" s="91"/>
      <c r="D171" s="28" t="s">
        <v>2206</v>
      </c>
      <c r="E171" s="91"/>
      <c r="F171" s="113"/>
      <c r="G171" s="114"/>
      <c r="H171" s="114"/>
      <c r="I171" s="257"/>
    </row>
    <row r="172" spans="1:9" ht="34.5">
      <c r="A172" s="112"/>
      <c r="B172" s="91"/>
      <c r="C172" s="91"/>
      <c r="D172" s="28" t="s">
        <v>2207</v>
      </c>
      <c r="E172" s="91"/>
      <c r="F172" s="113"/>
      <c r="G172" s="114"/>
      <c r="H172" s="114"/>
      <c r="I172" s="257"/>
    </row>
    <row r="173" spans="1:9" ht="15">
      <c r="A173" s="102"/>
      <c r="B173" s="103"/>
      <c r="C173" s="103"/>
      <c r="D173" s="28" t="s">
        <v>2208</v>
      </c>
      <c r="E173" s="103"/>
      <c r="F173" s="131"/>
      <c r="G173" s="105"/>
      <c r="H173" s="106"/>
      <c r="I173" s="90"/>
    </row>
    <row r="174" spans="1:9" ht="15">
      <c r="A174" s="102"/>
      <c r="B174" s="103"/>
      <c r="C174" s="103"/>
      <c r="D174" s="28" t="s">
        <v>288</v>
      </c>
      <c r="E174" s="103"/>
      <c r="F174" s="29">
        <v>14</v>
      </c>
      <c r="G174" s="105"/>
      <c r="H174" s="106"/>
      <c r="I174" s="90"/>
    </row>
    <row r="175" spans="1:9" ht="15">
      <c r="A175" s="102"/>
      <c r="B175" s="103"/>
      <c r="C175" s="103"/>
      <c r="D175" s="28" t="s">
        <v>289</v>
      </c>
      <c r="E175" s="103"/>
      <c r="F175" s="29">
        <v>14</v>
      </c>
      <c r="G175" s="105"/>
      <c r="H175" s="106"/>
      <c r="I175" s="90"/>
    </row>
    <row r="176" spans="1:9" ht="15">
      <c r="A176" s="102"/>
      <c r="B176" s="103"/>
      <c r="C176" s="103"/>
      <c r="D176" s="28" t="s">
        <v>415</v>
      </c>
      <c r="E176" s="103"/>
      <c r="F176" s="29">
        <v>3</v>
      </c>
      <c r="G176" s="105"/>
      <c r="H176" s="106"/>
      <c r="I176" s="90"/>
    </row>
    <row r="177" spans="1:9" ht="23.25">
      <c r="A177" s="108">
        <v>63</v>
      </c>
      <c r="B177" s="109">
        <v>735</v>
      </c>
      <c r="C177" s="109" t="s">
        <v>2218</v>
      </c>
      <c r="D177" s="21" t="s">
        <v>3272</v>
      </c>
      <c r="E177" s="109" t="s">
        <v>151</v>
      </c>
      <c r="F177" s="110">
        <f>SUM(F181:F184)</f>
        <v>26</v>
      </c>
      <c r="G177" s="106">
        <v>0</v>
      </c>
      <c r="H177" s="106">
        <f>F177*G177</f>
        <v>0</v>
      </c>
      <c r="I177" s="256" t="s">
        <v>30</v>
      </c>
    </row>
    <row r="178" spans="1:9" ht="23.25">
      <c r="A178" s="112"/>
      <c r="B178" s="91"/>
      <c r="C178" s="91"/>
      <c r="D178" s="28" t="s">
        <v>2206</v>
      </c>
      <c r="E178" s="91"/>
      <c r="F178" s="113"/>
      <c r="G178" s="114"/>
      <c r="H178" s="114"/>
      <c r="I178" s="257"/>
    </row>
    <row r="179" spans="1:9" ht="34.5">
      <c r="A179" s="112"/>
      <c r="B179" s="91"/>
      <c r="C179" s="91"/>
      <c r="D179" s="28" t="s">
        <v>2207</v>
      </c>
      <c r="E179" s="91"/>
      <c r="F179" s="113"/>
      <c r="G179" s="114"/>
      <c r="H179" s="114"/>
      <c r="I179" s="257"/>
    </row>
    <row r="180" spans="1:9" ht="15">
      <c r="A180" s="102"/>
      <c r="B180" s="103"/>
      <c r="C180" s="103"/>
      <c r="D180" s="28" t="s">
        <v>2208</v>
      </c>
      <c r="E180" s="103"/>
      <c r="F180" s="131"/>
      <c r="G180" s="105"/>
      <c r="H180" s="106"/>
      <c r="I180" s="90"/>
    </row>
    <row r="181" spans="1:9" ht="15">
      <c r="A181" s="102"/>
      <c r="B181" s="103"/>
      <c r="C181" s="103"/>
      <c r="D181" s="28" t="s">
        <v>287</v>
      </c>
      <c r="E181" s="103"/>
      <c r="F181" s="29">
        <v>6</v>
      </c>
      <c r="G181" s="105"/>
      <c r="H181" s="106"/>
      <c r="I181" s="90"/>
    </row>
    <row r="182" spans="1:9" ht="15">
      <c r="A182" s="102"/>
      <c r="B182" s="103"/>
      <c r="C182" s="103"/>
      <c r="D182" s="28" t="s">
        <v>288</v>
      </c>
      <c r="E182" s="103"/>
      <c r="F182" s="29">
        <v>2</v>
      </c>
      <c r="G182" s="105"/>
      <c r="H182" s="106"/>
      <c r="I182" s="90"/>
    </row>
    <row r="183" spans="1:9" ht="15">
      <c r="A183" s="102"/>
      <c r="B183" s="103"/>
      <c r="C183" s="103"/>
      <c r="D183" s="28" t="s">
        <v>289</v>
      </c>
      <c r="E183" s="103"/>
      <c r="F183" s="29">
        <v>2</v>
      </c>
      <c r="G183" s="105"/>
      <c r="H183" s="106"/>
      <c r="I183" s="90"/>
    </row>
    <row r="184" spans="1:9" ht="15">
      <c r="A184" s="102"/>
      <c r="B184" s="103"/>
      <c r="C184" s="103"/>
      <c r="D184" s="28" t="s">
        <v>415</v>
      </c>
      <c r="E184" s="103"/>
      <c r="F184" s="29">
        <v>16</v>
      </c>
      <c r="G184" s="105"/>
      <c r="H184" s="106"/>
      <c r="I184" s="90"/>
    </row>
    <row r="185" spans="1:9" ht="23.25">
      <c r="A185" s="108">
        <v>64</v>
      </c>
      <c r="B185" s="109">
        <v>735</v>
      </c>
      <c r="C185" s="109" t="s">
        <v>2219</v>
      </c>
      <c r="D185" s="21" t="s">
        <v>3273</v>
      </c>
      <c r="E185" s="109" t="s">
        <v>151</v>
      </c>
      <c r="F185" s="110">
        <f>SUM(F189:F191)</f>
        <v>5</v>
      </c>
      <c r="G185" s="106">
        <v>0</v>
      </c>
      <c r="H185" s="106">
        <f>F185*G185</f>
        <v>0</v>
      </c>
      <c r="I185" s="256" t="s">
        <v>30</v>
      </c>
    </row>
    <row r="186" spans="1:9" ht="23.25">
      <c r="A186" s="112"/>
      <c r="B186" s="91"/>
      <c r="C186" s="91"/>
      <c r="D186" s="28" t="s">
        <v>2206</v>
      </c>
      <c r="E186" s="91"/>
      <c r="F186" s="113"/>
      <c r="G186" s="114"/>
      <c r="H186" s="114"/>
      <c r="I186" s="257"/>
    </row>
    <row r="187" spans="1:9" ht="34.5">
      <c r="A187" s="112"/>
      <c r="B187" s="91"/>
      <c r="C187" s="91"/>
      <c r="D187" s="28" t="s">
        <v>2207</v>
      </c>
      <c r="E187" s="91"/>
      <c r="F187" s="113"/>
      <c r="G187" s="114"/>
      <c r="H187" s="114"/>
      <c r="I187" s="257"/>
    </row>
    <row r="188" spans="1:9" ht="15">
      <c r="A188" s="102"/>
      <c r="B188" s="103"/>
      <c r="C188" s="103"/>
      <c r="D188" s="28" t="s">
        <v>2208</v>
      </c>
      <c r="E188" s="103"/>
      <c r="F188" s="131"/>
      <c r="G188" s="105"/>
      <c r="H188" s="106"/>
      <c r="I188" s="90"/>
    </row>
    <row r="189" spans="1:9" ht="15">
      <c r="A189" s="102"/>
      <c r="B189" s="103"/>
      <c r="C189" s="103"/>
      <c r="D189" s="28" t="s">
        <v>288</v>
      </c>
      <c r="E189" s="103"/>
      <c r="F189" s="29">
        <v>2</v>
      </c>
      <c r="G189" s="105"/>
      <c r="H189" s="106"/>
      <c r="I189" s="90"/>
    </row>
    <row r="190" spans="1:9" ht="15">
      <c r="A190" s="102"/>
      <c r="B190" s="103"/>
      <c r="C190" s="103"/>
      <c r="D190" s="28" t="s">
        <v>289</v>
      </c>
      <c r="E190" s="103"/>
      <c r="F190" s="29">
        <v>2</v>
      </c>
      <c r="G190" s="105"/>
      <c r="H190" s="106"/>
      <c r="I190" s="90"/>
    </row>
    <row r="191" spans="1:9" ht="15">
      <c r="A191" s="102"/>
      <c r="B191" s="103"/>
      <c r="C191" s="103"/>
      <c r="D191" s="28" t="s">
        <v>415</v>
      </c>
      <c r="E191" s="103"/>
      <c r="F191" s="29">
        <v>1</v>
      </c>
      <c r="G191" s="105"/>
      <c r="H191" s="106"/>
      <c r="I191" s="90"/>
    </row>
    <row r="192" spans="1:9" ht="23.25">
      <c r="A192" s="108">
        <v>65</v>
      </c>
      <c r="B192" s="109">
        <v>735</v>
      </c>
      <c r="C192" s="109" t="s">
        <v>2220</v>
      </c>
      <c r="D192" s="21" t="s">
        <v>3274</v>
      </c>
      <c r="E192" s="109" t="s">
        <v>151</v>
      </c>
      <c r="F192" s="110">
        <f>F196</f>
        <v>2</v>
      </c>
      <c r="G192" s="106">
        <v>0</v>
      </c>
      <c r="H192" s="106">
        <f>F192*G192</f>
        <v>0</v>
      </c>
      <c r="I192" s="256" t="s">
        <v>30</v>
      </c>
    </row>
    <row r="193" spans="1:9" ht="23.25">
      <c r="A193" s="112"/>
      <c r="B193" s="91"/>
      <c r="C193" s="91"/>
      <c r="D193" s="28" t="s">
        <v>2206</v>
      </c>
      <c r="E193" s="91"/>
      <c r="F193" s="113"/>
      <c r="G193" s="114"/>
      <c r="H193" s="114"/>
      <c r="I193" s="257"/>
    </row>
    <row r="194" spans="1:9" ht="34.5">
      <c r="A194" s="112"/>
      <c r="B194" s="91"/>
      <c r="C194" s="91"/>
      <c r="D194" s="28" t="s">
        <v>2207</v>
      </c>
      <c r="E194" s="91"/>
      <c r="F194" s="113"/>
      <c r="G194" s="114"/>
      <c r="H194" s="114"/>
      <c r="I194" s="257"/>
    </row>
    <row r="195" spans="1:9" ht="15">
      <c r="A195" s="102"/>
      <c r="B195" s="103"/>
      <c r="C195" s="103"/>
      <c r="D195" s="28" t="s">
        <v>2208</v>
      </c>
      <c r="E195" s="103"/>
      <c r="F195" s="131"/>
      <c r="G195" s="105"/>
      <c r="H195" s="106"/>
      <c r="I195" s="90"/>
    </row>
    <row r="196" spans="1:9" ht="15">
      <c r="A196" s="102"/>
      <c r="B196" s="103"/>
      <c r="C196" s="103"/>
      <c r="D196" s="28" t="s">
        <v>415</v>
      </c>
      <c r="E196" s="103"/>
      <c r="F196" s="29">
        <v>2</v>
      </c>
      <c r="G196" s="105"/>
      <c r="H196" s="106"/>
      <c r="I196" s="90"/>
    </row>
    <row r="197" spans="1:9" ht="23.25">
      <c r="A197" s="108">
        <v>66</v>
      </c>
      <c r="B197" s="109">
        <v>735</v>
      </c>
      <c r="C197" s="109" t="s">
        <v>2221</v>
      </c>
      <c r="D197" s="21" t="s">
        <v>3275</v>
      </c>
      <c r="E197" s="109" t="s">
        <v>151</v>
      </c>
      <c r="F197" s="110">
        <f>F201</f>
        <v>3</v>
      </c>
      <c r="G197" s="106">
        <v>0</v>
      </c>
      <c r="H197" s="106">
        <f>F197*G197</f>
        <v>0</v>
      </c>
      <c r="I197" s="256" t="s">
        <v>30</v>
      </c>
    </row>
    <row r="198" spans="1:9" ht="23.25">
      <c r="A198" s="112"/>
      <c r="B198" s="91"/>
      <c r="C198" s="91"/>
      <c r="D198" s="28" t="s">
        <v>2206</v>
      </c>
      <c r="E198" s="91"/>
      <c r="F198" s="113"/>
      <c r="G198" s="114"/>
      <c r="H198" s="114"/>
      <c r="I198" s="257"/>
    </row>
    <row r="199" spans="1:9" ht="34.5">
      <c r="A199" s="112"/>
      <c r="B199" s="91"/>
      <c r="C199" s="91"/>
      <c r="D199" s="28" t="s">
        <v>2207</v>
      </c>
      <c r="E199" s="91"/>
      <c r="F199" s="113"/>
      <c r="G199" s="114"/>
      <c r="H199" s="114"/>
      <c r="I199" s="257"/>
    </row>
    <row r="200" spans="1:9" ht="15">
      <c r="A200" s="102"/>
      <c r="B200" s="103"/>
      <c r="C200" s="103"/>
      <c r="D200" s="28" t="s">
        <v>2208</v>
      </c>
      <c r="E200" s="103"/>
      <c r="F200" s="131"/>
      <c r="G200" s="105"/>
      <c r="H200" s="106"/>
      <c r="I200" s="90"/>
    </row>
    <row r="201" spans="1:9" ht="15">
      <c r="A201" s="102"/>
      <c r="B201" s="103"/>
      <c r="C201" s="103"/>
      <c r="D201" s="28" t="s">
        <v>560</v>
      </c>
      <c r="E201" s="103"/>
      <c r="F201" s="29">
        <v>3</v>
      </c>
      <c r="G201" s="105"/>
      <c r="H201" s="106"/>
      <c r="I201" s="90"/>
    </row>
    <row r="202" spans="1:9" ht="23.25">
      <c r="A202" s="108">
        <v>67</v>
      </c>
      <c r="B202" s="109">
        <v>735</v>
      </c>
      <c r="C202" s="109" t="s">
        <v>2222</v>
      </c>
      <c r="D202" s="21" t="s">
        <v>3276</v>
      </c>
      <c r="E202" s="109" t="s">
        <v>151</v>
      </c>
      <c r="F202" s="110">
        <f>F206</f>
        <v>1</v>
      </c>
      <c r="G202" s="106">
        <v>0</v>
      </c>
      <c r="H202" s="106">
        <f>F202*G202</f>
        <v>0</v>
      </c>
      <c r="I202" s="256" t="s">
        <v>30</v>
      </c>
    </row>
    <row r="203" spans="1:9" ht="23.25">
      <c r="A203" s="112"/>
      <c r="B203" s="91"/>
      <c r="C203" s="91"/>
      <c r="D203" s="28" t="s">
        <v>2206</v>
      </c>
      <c r="E203" s="91"/>
      <c r="F203" s="113"/>
      <c r="G203" s="114"/>
      <c r="H203" s="114"/>
      <c r="I203" s="257"/>
    </row>
    <row r="204" spans="1:9" ht="34.5">
      <c r="A204" s="112"/>
      <c r="B204" s="91"/>
      <c r="C204" s="91"/>
      <c r="D204" s="28" t="s">
        <v>2207</v>
      </c>
      <c r="E204" s="91"/>
      <c r="F204" s="113"/>
      <c r="G204" s="114"/>
      <c r="H204" s="114"/>
      <c r="I204" s="257"/>
    </row>
    <row r="205" spans="1:9" ht="15">
      <c r="A205" s="102"/>
      <c r="B205" s="103"/>
      <c r="C205" s="103"/>
      <c r="D205" s="28" t="s">
        <v>2208</v>
      </c>
      <c r="E205" s="103"/>
      <c r="F205" s="131"/>
      <c r="G205" s="105"/>
      <c r="H205" s="106"/>
      <c r="I205" s="90"/>
    </row>
    <row r="206" spans="1:9" ht="15">
      <c r="A206" s="102"/>
      <c r="B206" s="103"/>
      <c r="C206" s="103"/>
      <c r="D206" s="28" t="s">
        <v>560</v>
      </c>
      <c r="E206" s="103"/>
      <c r="F206" s="29">
        <v>1</v>
      </c>
      <c r="G206" s="105"/>
      <c r="H206" s="106"/>
      <c r="I206" s="90"/>
    </row>
    <row r="207" spans="1:9" ht="23.25">
      <c r="A207" s="108">
        <v>68</v>
      </c>
      <c r="B207" s="109">
        <v>735</v>
      </c>
      <c r="C207" s="109" t="s">
        <v>2223</v>
      </c>
      <c r="D207" s="21" t="s">
        <v>3277</v>
      </c>
      <c r="E207" s="109" t="s">
        <v>151</v>
      </c>
      <c r="F207" s="110">
        <f>F211</f>
        <v>1</v>
      </c>
      <c r="G207" s="106">
        <v>0</v>
      </c>
      <c r="H207" s="106">
        <f>F207*G207</f>
        <v>0</v>
      </c>
      <c r="I207" s="256" t="s">
        <v>30</v>
      </c>
    </row>
    <row r="208" spans="1:9" ht="23.25">
      <c r="A208" s="112"/>
      <c r="B208" s="91"/>
      <c r="C208" s="91"/>
      <c r="D208" s="28" t="s">
        <v>2206</v>
      </c>
      <c r="E208" s="91"/>
      <c r="F208" s="113"/>
      <c r="G208" s="114"/>
      <c r="H208" s="114"/>
      <c r="I208" s="257"/>
    </row>
    <row r="209" spans="1:9" ht="34.5">
      <c r="A209" s="112"/>
      <c r="B209" s="91"/>
      <c r="C209" s="91"/>
      <c r="D209" s="28" t="s">
        <v>2207</v>
      </c>
      <c r="E209" s="91"/>
      <c r="F209" s="113"/>
      <c r="G209" s="114"/>
      <c r="H209" s="114"/>
      <c r="I209" s="257"/>
    </row>
    <row r="210" spans="1:9" ht="15">
      <c r="A210" s="102"/>
      <c r="B210" s="103"/>
      <c r="C210" s="103"/>
      <c r="D210" s="28" t="s">
        <v>2208</v>
      </c>
      <c r="E210" s="103"/>
      <c r="F210" s="131"/>
      <c r="G210" s="105"/>
      <c r="H210" s="106"/>
      <c r="I210" s="90"/>
    </row>
    <row r="211" spans="1:9" ht="15">
      <c r="A211" s="102"/>
      <c r="B211" s="103"/>
      <c r="C211" s="103"/>
      <c r="D211" s="28" t="s">
        <v>287</v>
      </c>
      <c r="E211" s="103"/>
      <c r="F211" s="29">
        <v>1</v>
      </c>
      <c r="G211" s="105"/>
      <c r="H211" s="106"/>
      <c r="I211" s="90"/>
    </row>
    <row r="212" spans="1:9" ht="23.25">
      <c r="A212" s="108">
        <v>69</v>
      </c>
      <c r="B212" s="109">
        <v>735</v>
      </c>
      <c r="C212" s="109" t="s">
        <v>2224</v>
      </c>
      <c r="D212" s="21" t="s">
        <v>3227</v>
      </c>
      <c r="E212" s="109" t="s">
        <v>151</v>
      </c>
      <c r="F212" s="110">
        <f>F216</f>
        <v>1</v>
      </c>
      <c r="G212" s="106">
        <v>0</v>
      </c>
      <c r="H212" s="106">
        <f>F212*G212</f>
        <v>0</v>
      </c>
      <c r="I212" s="256" t="s">
        <v>30</v>
      </c>
    </row>
    <row r="213" spans="1:9" ht="23.25">
      <c r="A213" s="112"/>
      <c r="B213" s="91"/>
      <c r="C213" s="91"/>
      <c r="D213" s="28" t="s">
        <v>2225</v>
      </c>
      <c r="E213" s="91"/>
      <c r="F213" s="113"/>
      <c r="G213" s="114"/>
      <c r="H213" s="114"/>
      <c r="I213" s="257"/>
    </row>
    <row r="214" spans="1:9" ht="34.5">
      <c r="A214" s="112"/>
      <c r="B214" s="91"/>
      <c r="C214" s="91"/>
      <c r="D214" s="28" t="s">
        <v>2207</v>
      </c>
      <c r="E214" s="91"/>
      <c r="F214" s="113"/>
      <c r="G214" s="114"/>
      <c r="H214" s="114"/>
      <c r="I214" s="257"/>
    </row>
    <row r="215" spans="1:9" ht="15">
      <c r="A215" s="102"/>
      <c r="B215" s="103"/>
      <c r="C215" s="103"/>
      <c r="D215" s="28" t="s">
        <v>2208</v>
      </c>
      <c r="E215" s="103"/>
      <c r="F215" s="131"/>
      <c r="G215" s="105"/>
      <c r="H215" s="106"/>
      <c r="I215" s="90"/>
    </row>
    <row r="216" spans="1:9" ht="15">
      <c r="A216" s="102"/>
      <c r="B216" s="103"/>
      <c r="C216" s="103"/>
      <c r="D216" s="28" t="s">
        <v>287</v>
      </c>
      <c r="E216" s="103"/>
      <c r="F216" s="29">
        <v>1</v>
      </c>
      <c r="G216" s="105"/>
      <c r="H216" s="106"/>
      <c r="I216" s="90"/>
    </row>
    <row r="217" spans="1:9" ht="23.25">
      <c r="A217" s="108">
        <v>70</v>
      </c>
      <c r="B217" s="109">
        <v>735</v>
      </c>
      <c r="C217" s="109" t="s">
        <v>2226</v>
      </c>
      <c r="D217" s="21" t="s">
        <v>3228</v>
      </c>
      <c r="E217" s="109" t="s">
        <v>151</v>
      </c>
      <c r="F217" s="110">
        <f>SUM(F221:F223)</f>
        <v>6</v>
      </c>
      <c r="G217" s="106">
        <v>0</v>
      </c>
      <c r="H217" s="106">
        <f>F217*G217</f>
        <v>0</v>
      </c>
      <c r="I217" s="256" t="s">
        <v>30</v>
      </c>
    </row>
    <row r="218" spans="1:9" ht="23.25">
      <c r="A218" s="112"/>
      <c r="B218" s="91"/>
      <c r="C218" s="91"/>
      <c r="D218" s="28" t="s">
        <v>2225</v>
      </c>
      <c r="E218" s="91"/>
      <c r="F218" s="113"/>
      <c r="G218" s="114"/>
      <c r="H218" s="114"/>
      <c r="I218" s="257"/>
    </row>
    <row r="219" spans="1:9" ht="34.5">
      <c r="A219" s="112"/>
      <c r="B219" s="91"/>
      <c r="C219" s="91"/>
      <c r="D219" s="28" t="s">
        <v>2207</v>
      </c>
      <c r="E219" s="91"/>
      <c r="F219" s="113"/>
      <c r="G219" s="114"/>
      <c r="H219" s="114"/>
      <c r="I219" s="257"/>
    </row>
    <row r="220" spans="1:9" ht="15">
      <c r="A220" s="102"/>
      <c r="B220" s="103"/>
      <c r="C220" s="103"/>
      <c r="D220" s="28" t="s">
        <v>2208</v>
      </c>
      <c r="E220" s="103"/>
      <c r="F220" s="131"/>
      <c r="G220" s="105"/>
      <c r="H220" s="106"/>
      <c r="I220" s="90"/>
    </row>
    <row r="221" spans="1:9" ht="15">
      <c r="A221" s="102"/>
      <c r="B221" s="103"/>
      <c r="C221" s="103"/>
      <c r="D221" s="28" t="s">
        <v>287</v>
      </c>
      <c r="E221" s="103"/>
      <c r="F221" s="29">
        <v>4</v>
      </c>
      <c r="G221" s="105"/>
      <c r="H221" s="106"/>
      <c r="I221" s="90"/>
    </row>
    <row r="222" spans="1:9" ht="15">
      <c r="A222" s="102"/>
      <c r="B222" s="103"/>
      <c r="C222" s="103"/>
      <c r="D222" s="28" t="s">
        <v>288</v>
      </c>
      <c r="E222" s="103"/>
      <c r="F222" s="29">
        <v>1</v>
      </c>
      <c r="G222" s="105"/>
      <c r="H222" s="106"/>
      <c r="I222" s="90"/>
    </row>
    <row r="223" spans="1:9" ht="15">
      <c r="A223" s="102"/>
      <c r="B223" s="103"/>
      <c r="C223" s="103"/>
      <c r="D223" s="28" t="s">
        <v>289</v>
      </c>
      <c r="E223" s="103"/>
      <c r="F223" s="29">
        <v>1</v>
      </c>
      <c r="G223" s="105"/>
      <c r="H223" s="106"/>
      <c r="I223" s="90"/>
    </row>
    <row r="224" spans="1:9" ht="23.25">
      <c r="A224" s="108">
        <v>71</v>
      </c>
      <c r="B224" s="109">
        <v>735</v>
      </c>
      <c r="C224" s="109" t="s">
        <v>2227</v>
      </c>
      <c r="D224" s="21" t="s">
        <v>3229</v>
      </c>
      <c r="E224" s="109" t="s">
        <v>151</v>
      </c>
      <c r="F224" s="110">
        <f>SUM(F228:F231)</f>
        <v>4</v>
      </c>
      <c r="G224" s="106">
        <v>0</v>
      </c>
      <c r="H224" s="106">
        <f>F224*G224</f>
        <v>0</v>
      </c>
      <c r="I224" s="256" t="s">
        <v>30</v>
      </c>
    </row>
    <row r="225" spans="1:9" ht="23.25">
      <c r="A225" s="112"/>
      <c r="B225" s="91"/>
      <c r="C225" s="91"/>
      <c r="D225" s="28" t="s">
        <v>2225</v>
      </c>
      <c r="E225" s="91"/>
      <c r="F225" s="113"/>
      <c r="G225" s="114"/>
      <c r="H225" s="114"/>
      <c r="I225" s="257"/>
    </row>
    <row r="226" spans="1:9" ht="34.5">
      <c r="A226" s="112"/>
      <c r="B226" s="91"/>
      <c r="C226" s="91"/>
      <c r="D226" s="28" t="s">
        <v>2207</v>
      </c>
      <c r="E226" s="91"/>
      <c r="F226" s="113"/>
      <c r="G226" s="114"/>
      <c r="H226" s="114"/>
      <c r="I226" s="257"/>
    </row>
    <row r="227" spans="1:9" ht="15">
      <c r="A227" s="102"/>
      <c r="B227" s="103"/>
      <c r="C227" s="103"/>
      <c r="D227" s="28" t="s">
        <v>2208</v>
      </c>
      <c r="E227" s="103"/>
      <c r="F227" s="131"/>
      <c r="G227" s="105"/>
      <c r="H227" s="106"/>
      <c r="I227" s="90"/>
    </row>
    <row r="228" spans="1:9" ht="15">
      <c r="A228" s="102"/>
      <c r="B228" s="103"/>
      <c r="C228" s="103"/>
      <c r="D228" s="28" t="s">
        <v>287</v>
      </c>
      <c r="E228" s="103"/>
      <c r="F228" s="29">
        <v>1</v>
      </c>
      <c r="G228" s="105"/>
      <c r="H228" s="106"/>
      <c r="I228" s="90"/>
    </row>
    <row r="229" spans="1:9" ht="15">
      <c r="A229" s="102"/>
      <c r="B229" s="103"/>
      <c r="C229" s="103"/>
      <c r="D229" s="28" t="s">
        <v>288</v>
      </c>
      <c r="E229" s="103"/>
      <c r="F229" s="29">
        <v>1</v>
      </c>
      <c r="G229" s="105"/>
      <c r="H229" s="106"/>
      <c r="I229" s="90"/>
    </row>
    <row r="230" spans="1:9" ht="15">
      <c r="A230" s="102"/>
      <c r="B230" s="103"/>
      <c r="C230" s="103"/>
      <c r="D230" s="28" t="s">
        <v>289</v>
      </c>
      <c r="E230" s="103"/>
      <c r="F230" s="29">
        <v>1</v>
      </c>
      <c r="G230" s="105"/>
      <c r="H230" s="106"/>
      <c r="I230" s="90"/>
    </row>
    <row r="231" spans="1:9" ht="15">
      <c r="A231" s="102"/>
      <c r="B231" s="103"/>
      <c r="C231" s="103"/>
      <c r="D231" s="28" t="s">
        <v>415</v>
      </c>
      <c r="E231" s="103"/>
      <c r="F231" s="29">
        <v>1</v>
      </c>
      <c r="G231" s="105"/>
      <c r="H231" s="106"/>
      <c r="I231" s="90"/>
    </row>
    <row r="232" spans="1:9" ht="23.25">
      <c r="A232" s="108">
        <v>72</v>
      </c>
      <c r="B232" s="109">
        <v>735</v>
      </c>
      <c r="C232" s="109" t="s">
        <v>2228</v>
      </c>
      <c r="D232" s="21" t="s">
        <v>3230</v>
      </c>
      <c r="E232" s="109" t="s">
        <v>151</v>
      </c>
      <c r="F232" s="110">
        <f>SUM(F236:F238)</f>
        <v>3</v>
      </c>
      <c r="G232" s="106">
        <v>0</v>
      </c>
      <c r="H232" s="106">
        <f>F232*G232</f>
        <v>0</v>
      </c>
      <c r="I232" s="256" t="s">
        <v>30</v>
      </c>
    </row>
    <row r="233" spans="1:9" ht="23.25">
      <c r="A233" s="112"/>
      <c r="B233" s="91"/>
      <c r="C233" s="91"/>
      <c r="D233" s="28" t="s">
        <v>2225</v>
      </c>
      <c r="E233" s="91"/>
      <c r="F233" s="113"/>
      <c r="G233" s="114"/>
      <c r="H233" s="114"/>
      <c r="I233" s="257"/>
    </row>
    <row r="234" spans="1:9" ht="34.5">
      <c r="A234" s="112"/>
      <c r="B234" s="91"/>
      <c r="C234" s="91"/>
      <c r="D234" s="28" t="s">
        <v>2207</v>
      </c>
      <c r="E234" s="91"/>
      <c r="F234" s="113"/>
      <c r="G234" s="114"/>
      <c r="H234" s="114"/>
      <c r="I234" s="257"/>
    </row>
    <row r="235" spans="1:9" ht="15">
      <c r="A235" s="102"/>
      <c r="B235" s="103"/>
      <c r="C235" s="103"/>
      <c r="D235" s="28" t="s">
        <v>2208</v>
      </c>
      <c r="E235" s="103"/>
      <c r="F235" s="131"/>
      <c r="G235" s="105"/>
      <c r="H235" s="106"/>
      <c r="I235" s="90"/>
    </row>
    <row r="236" spans="1:9" ht="15">
      <c r="A236" s="102"/>
      <c r="B236" s="103"/>
      <c r="C236" s="103"/>
      <c r="D236" s="28" t="s">
        <v>288</v>
      </c>
      <c r="E236" s="103"/>
      <c r="F236" s="29">
        <v>1</v>
      </c>
      <c r="G236" s="105"/>
      <c r="H236" s="106"/>
      <c r="I236" s="90"/>
    </row>
    <row r="237" spans="1:9" ht="15">
      <c r="A237" s="102"/>
      <c r="B237" s="103"/>
      <c r="C237" s="103"/>
      <c r="D237" s="28" t="s">
        <v>289</v>
      </c>
      <c r="E237" s="103"/>
      <c r="F237" s="29">
        <v>1</v>
      </c>
      <c r="G237" s="105"/>
      <c r="H237" s="106"/>
      <c r="I237" s="90"/>
    </row>
    <row r="238" spans="1:9" ht="15">
      <c r="A238" s="102"/>
      <c r="B238" s="103"/>
      <c r="C238" s="103"/>
      <c r="D238" s="28" t="s">
        <v>415</v>
      </c>
      <c r="E238" s="103"/>
      <c r="F238" s="29">
        <v>1</v>
      </c>
      <c r="G238" s="105"/>
      <c r="H238" s="106"/>
      <c r="I238" s="90"/>
    </row>
    <row r="239" spans="1:9" ht="23.25">
      <c r="A239" s="108">
        <v>73</v>
      </c>
      <c r="B239" s="109">
        <v>735</v>
      </c>
      <c r="C239" s="109" t="s">
        <v>2229</v>
      </c>
      <c r="D239" s="21" t="s">
        <v>3231</v>
      </c>
      <c r="E239" s="109" t="s">
        <v>151</v>
      </c>
      <c r="F239" s="110">
        <f>SUM(F243:F246)</f>
        <v>53</v>
      </c>
      <c r="G239" s="106">
        <v>0</v>
      </c>
      <c r="H239" s="106">
        <f>F239*G239</f>
        <v>0</v>
      </c>
      <c r="I239" s="256" t="s">
        <v>30</v>
      </c>
    </row>
    <row r="240" spans="1:9" ht="23.25">
      <c r="A240" s="112"/>
      <c r="B240" s="91"/>
      <c r="C240" s="91"/>
      <c r="D240" s="28" t="s">
        <v>2225</v>
      </c>
      <c r="E240" s="91"/>
      <c r="F240" s="113"/>
      <c r="G240" s="114"/>
      <c r="H240" s="114"/>
      <c r="I240" s="257"/>
    </row>
    <row r="241" spans="1:9" ht="34.5">
      <c r="A241" s="112"/>
      <c r="B241" s="91"/>
      <c r="C241" s="91"/>
      <c r="D241" s="28" t="s">
        <v>2207</v>
      </c>
      <c r="E241" s="91"/>
      <c r="F241" s="113"/>
      <c r="G241" s="114"/>
      <c r="H241" s="114"/>
      <c r="I241" s="257"/>
    </row>
    <row r="242" spans="1:9" ht="15">
      <c r="A242" s="102"/>
      <c r="B242" s="103"/>
      <c r="C242" s="103"/>
      <c r="D242" s="28" t="s">
        <v>2208</v>
      </c>
      <c r="E242" s="103"/>
      <c r="F242" s="131"/>
      <c r="G242" s="105"/>
      <c r="H242" s="106"/>
      <c r="I242" s="90"/>
    </row>
    <row r="243" spans="1:9" ht="15">
      <c r="A243" s="102"/>
      <c r="B243" s="103"/>
      <c r="C243" s="103"/>
      <c r="D243" s="28" t="s">
        <v>287</v>
      </c>
      <c r="E243" s="103"/>
      <c r="F243" s="29">
        <v>4</v>
      </c>
      <c r="G243" s="105"/>
      <c r="H243" s="106"/>
      <c r="I243" s="90"/>
    </row>
    <row r="244" spans="1:9" ht="15">
      <c r="A244" s="102"/>
      <c r="B244" s="103"/>
      <c r="C244" s="103"/>
      <c r="D244" s="28" t="s">
        <v>288</v>
      </c>
      <c r="E244" s="103"/>
      <c r="F244" s="29">
        <v>16</v>
      </c>
      <c r="G244" s="105"/>
      <c r="H244" s="106"/>
      <c r="I244" s="90"/>
    </row>
    <row r="245" spans="1:9" ht="15">
      <c r="A245" s="102"/>
      <c r="B245" s="103"/>
      <c r="C245" s="103"/>
      <c r="D245" s="28" t="s">
        <v>289</v>
      </c>
      <c r="E245" s="103"/>
      <c r="F245" s="29">
        <v>16</v>
      </c>
      <c r="G245" s="105"/>
      <c r="H245" s="106"/>
      <c r="I245" s="90"/>
    </row>
    <row r="246" spans="1:9" ht="15">
      <c r="A246" s="102"/>
      <c r="B246" s="103"/>
      <c r="C246" s="103"/>
      <c r="D246" s="28" t="s">
        <v>415</v>
      </c>
      <c r="E246" s="103"/>
      <c r="F246" s="29">
        <v>17</v>
      </c>
      <c r="G246" s="105"/>
      <c r="H246" s="106"/>
      <c r="I246" s="90"/>
    </row>
    <row r="247" spans="1:9" ht="23.25">
      <c r="A247" s="108">
        <v>74</v>
      </c>
      <c r="B247" s="109">
        <v>735</v>
      </c>
      <c r="C247" s="109" t="s">
        <v>2230</v>
      </c>
      <c r="D247" s="21" t="s">
        <v>3232</v>
      </c>
      <c r="E247" s="109" t="s">
        <v>151</v>
      </c>
      <c r="F247" s="110">
        <f>SUM(F251:F254)</f>
        <v>10</v>
      </c>
      <c r="G247" s="106">
        <v>0</v>
      </c>
      <c r="H247" s="106">
        <f>F247*G247</f>
        <v>0</v>
      </c>
      <c r="I247" s="256" t="s">
        <v>30</v>
      </c>
    </row>
    <row r="248" spans="1:9" ht="23.25">
      <c r="A248" s="112"/>
      <c r="B248" s="91"/>
      <c r="C248" s="91"/>
      <c r="D248" s="28" t="s">
        <v>2225</v>
      </c>
      <c r="E248" s="91"/>
      <c r="F248" s="113"/>
      <c r="G248" s="114"/>
      <c r="H248" s="114"/>
      <c r="I248" s="257"/>
    </row>
    <row r="249" spans="1:9" ht="34.5">
      <c r="A249" s="112"/>
      <c r="B249" s="91"/>
      <c r="C249" s="91"/>
      <c r="D249" s="28" t="s">
        <v>2207</v>
      </c>
      <c r="E249" s="91"/>
      <c r="F249" s="113"/>
      <c r="G249" s="114"/>
      <c r="H249" s="114"/>
      <c r="I249" s="257"/>
    </row>
    <row r="250" spans="1:9" ht="15">
      <c r="A250" s="102"/>
      <c r="B250" s="103"/>
      <c r="C250" s="103"/>
      <c r="D250" s="28" t="s">
        <v>2208</v>
      </c>
      <c r="E250" s="103"/>
      <c r="F250" s="131"/>
      <c r="G250" s="105"/>
      <c r="H250" s="106"/>
      <c r="I250" s="90"/>
    </row>
    <row r="251" spans="1:9" ht="15">
      <c r="A251" s="102"/>
      <c r="B251" s="103"/>
      <c r="C251" s="103"/>
      <c r="D251" s="28" t="s">
        <v>287</v>
      </c>
      <c r="E251" s="103"/>
      <c r="F251" s="29">
        <v>3</v>
      </c>
      <c r="G251" s="105"/>
      <c r="H251" s="106"/>
      <c r="I251" s="90"/>
    </row>
    <row r="252" spans="1:9" ht="15">
      <c r="A252" s="102"/>
      <c r="B252" s="103"/>
      <c r="C252" s="103"/>
      <c r="D252" s="28" t="s">
        <v>288</v>
      </c>
      <c r="E252" s="103"/>
      <c r="F252" s="29">
        <v>2</v>
      </c>
      <c r="G252" s="105"/>
      <c r="H252" s="106"/>
      <c r="I252" s="90"/>
    </row>
    <row r="253" spans="1:9" ht="15">
      <c r="A253" s="102"/>
      <c r="B253" s="103"/>
      <c r="C253" s="103"/>
      <c r="D253" s="28" t="s">
        <v>289</v>
      </c>
      <c r="E253" s="103"/>
      <c r="F253" s="29">
        <v>2</v>
      </c>
      <c r="G253" s="105"/>
      <c r="H253" s="106"/>
      <c r="I253" s="90"/>
    </row>
    <row r="254" spans="1:9" ht="15">
      <c r="A254" s="102"/>
      <c r="B254" s="103"/>
      <c r="C254" s="103"/>
      <c r="D254" s="28" t="s">
        <v>415</v>
      </c>
      <c r="E254" s="103"/>
      <c r="F254" s="29">
        <v>3</v>
      </c>
      <c r="G254" s="105"/>
      <c r="H254" s="106"/>
      <c r="I254" s="90"/>
    </row>
    <row r="255" spans="1:9" ht="23.25">
      <c r="A255" s="108">
        <v>75</v>
      </c>
      <c r="B255" s="109">
        <v>735</v>
      </c>
      <c r="C255" s="109" t="s">
        <v>2231</v>
      </c>
      <c r="D255" s="21" t="s">
        <v>3233</v>
      </c>
      <c r="E255" s="109" t="s">
        <v>151</v>
      </c>
      <c r="F255" s="110">
        <f>SUM(F259)</f>
        <v>1</v>
      </c>
      <c r="G255" s="106">
        <v>0</v>
      </c>
      <c r="H255" s="106">
        <f>F255*G255</f>
        <v>0</v>
      </c>
      <c r="I255" s="256" t="s">
        <v>30</v>
      </c>
    </row>
    <row r="256" spans="1:9" ht="23.25">
      <c r="A256" s="112"/>
      <c r="B256" s="91"/>
      <c r="C256" s="91"/>
      <c r="D256" s="28" t="s">
        <v>2225</v>
      </c>
      <c r="E256" s="91"/>
      <c r="F256" s="113"/>
      <c r="G256" s="114"/>
      <c r="H256" s="114"/>
      <c r="I256" s="257"/>
    </row>
    <row r="257" spans="1:9" ht="34.5">
      <c r="A257" s="112"/>
      <c r="B257" s="91"/>
      <c r="C257" s="91"/>
      <c r="D257" s="28" t="s">
        <v>2207</v>
      </c>
      <c r="E257" s="91"/>
      <c r="F257" s="113"/>
      <c r="G257" s="114"/>
      <c r="H257" s="114"/>
      <c r="I257" s="257"/>
    </row>
    <row r="258" spans="1:9" ht="15">
      <c r="A258" s="102"/>
      <c r="B258" s="103"/>
      <c r="C258" s="103"/>
      <c r="D258" s="28" t="s">
        <v>2208</v>
      </c>
      <c r="E258" s="103"/>
      <c r="F258" s="131"/>
      <c r="G258" s="105"/>
      <c r="H258" s="106"/>
      <c r="I258" s="90"/>
    </row>
    <row r="259" spans="1:9" ht="15">
      <c r="A259" s="102"/>
      <c r="B259" s="103"/>
      <c r="C259" s="103"/>
      <c r="D259" s="28" t="s">
        <v>287</v>
      </c>
      <c r="E259" s="103"/>
      <c r="F259" s="29">
        <v>1</v>
      </c>
      <c r="G259" s="105"/>
      <c r="H259" s="106"/>
      <c r="I259" s="90"/>
    </row>
    <row r="260" spans="1:9" ht="23.25">
      <c r="A260" s="108">
        <v>76</v>
      </c>
      <c r="B260" s="109">
        <v>735</v>
      </c>
      <c r="C260" s="21" t="s">
        <v>2232</v>
      </c>
      <c r="D260" s="21" t="s">
        <v>3234</v>
      </c>
      <c r="E260" s="21" t="s">
        <v>35</v>
      </c>
      <c r="F260" s="85">
        <f>SUM(F261:F265)</f>
        <v>2028.2</v>
      </c>
      <c r="G260" s="252">
        <v>0</v>
      </c>
      <c r="H260" s="106">
        <f>F260*G260</f>
        <v>0</v>
      </c>
      <c r="I260" s="24" t="s">
        <v>30</v>
      </c>
    </row>
    <row r="261" spans="1:9" ht="15">
      <c r="A261" s="108"/>
      <c r="B261" s="115"/>
      <c r="C261" s="21"/>
      <c r="D261" s="28" t="s">
        <v>2233</v>
      </c>
      <c r="E261" s="21"/>
      <c r="F261" s="188">
        <f>34.7+16.6+5.8+9.5</f>
        <v>66.6</v>
      </c>
      <c r="G261" s="252"/>
      <c r="H261" s="106"/>
      <c r="I261" s="24"/>
    </row>
    <row r="262" spans="1:9" ht="23.25">
      <c r="A262" s="108"/>
      <c r="B262" s="115"/>
      <c r="C262" s="21"/>
      <c r="D262" s="28" t="s">
        <v>2234</v>
      </c>
      <c r="E262" s="21"/>
      <c r="F262" s="188">
        <f>362.4+21.9+12.7+15.6+79.5+17.5+24.3+15.6+5.3+5.4+69.3+11.3+16.9+42.5+17.8+127.1</f>
        <v>845.0999999999998</v>
      </c>
      <c r="G262" s="252"/>
      <c r="H262" s="106"/>
      <c r="I262" s="24"/>
    </row>
    <row r="263" spans="1:9" ht="15">
      <c r="A263" s="108"/>
      <c r="B263" s="115"/>
      <c r="C263" s="21"/>
      <c r="D263" s="28" t="s">
        <v>2235</v>
      </c>
      <c r="E263" s="21"/>
      <c r="F263" s="188">
        <f>122.1+101.8+13.6+79.3+81.6</f>
        <v>398.4</v>
      </c>
      <c r="G263" s="252"/>
      <c r="H263" s="106"/>
      <c r="I263" s="24"/>
    </row>
    <row r="264" spans="1:9" ht="15">
      <c r="A264" s="108"/>
      <c r="B264" s="115"/>
      <c r="C264" s="21"/>
      <c r="D264" s="28" t="s">
        <v>2236</v>
      </c>
      <c r="E264" s="21"/>
      <c r="F264" s="188">
        <f>122.1+101.8+13.6+79.3+81.6</f>
        <v>398.4</v>
      </c>
      <c r="G264" s="252"/>
      <c r="H264" s="106"/>
      <c r="I264" s="24"/>
    </row>
    <row r="265" spans="1:9" ht="15">
      <c r="A265" s="108"/>
      <c r="B265" s="115"/>
      <c r="C265" s="21"/>
      <c r="D265" s="28" t="s">
        <v>2237</v>
      </c>
      <c r="E265" s="21"/>
      <c r="F265" s="188">
        <f>93.2+167.2+13.1+46.2</f>
        <v>319.7</v>
      </c>
      <c r="G265" s="252"/>
      <c r="H265" s="106"/>
      <c r="I265" s="24"/>
    </row>
    <row r="266" spans="1:9" ht="34.5">
      <c r="A266" s="108"/>
      <c r="B266" s="115"/>
      <c r="C266" s="21"/>
      <c r="D266" s="28" t="s">
        <v>2238</v>
      </c>
      <c r="E266" s="21"/>
      <c r="F266" s="188"/>
      <c r="G266" s="86"/>
      <c r="H266" s="106"/>
      <c r="I266" s="24"/>
    </row>
    <row r="267" spans="1:9" ht="34.5">
      <c r="A267" s="108"/>
      <c r="B267" s="115"/>
      <c r="C267" s="21"/>
      <c r="D267" s="28" t="s">
        <v>2239</v>
      </c>
      <c r="E267" s="21"/>
      <c r="F267" s="188"/>
      <c r="G267" s="86"/>
      <c r="H267" s="106"/>
      <c r="I267" s="24"/>
    </row>
    <row r="268" spans="1:9" ht="34.5">
      <c r="A268" s="108"/>
      <c r="B268" s="115"/>
      <c r="C268" s="21"/>
      <c r="D268" s="28" t="s">
        <v>2240</v>
      </c>
      <c r="E268" s="21"/>
      <c r="F268" s="188"/>
      <c r="G268" s="86"/>
      <c r="H268" s="106"/>
      <c r="I268" s="24"/>
    </row>
    <row r="269" spans="1:9" ht="15">
      <c r="A269" s="108">
        <v>77</v>
      </c>
      <c r="B269" s="115" t="s">
        <v>2241</v>
      </c>
      <c r="C269" s="21" t="s">
        <v>2242</v>
      </c>
      <c r="D269" s="251" t="s">
        <v>2243</v>
      </c>
      <c r="E269" s="21" t="s">
        <v>151</v>
      </c>
      <c r="F269" s="85">
        <f>F271</f>
        <v>105</v>
      </c>
      <c r="G269" s="252">
        <v>0</v>
      </c>
      <c r="H269" s="106">
        <f>F269*G269</f>
        <v>0</v>
      </c>
      <c r="I269" s="24" t="s">
        <v>30</v>
      </c>
    </row>
    <row r="270" spans="1:9" ht="15">
      <c r="A270" s="108"/>
      <c r="B270" s="115"/>
      <c r="C270" s="21"/>
      <c r="D270" s="99" t="s">
        <v>2126</v>
      </c>
      <c r="E270" s="21"/>
      <c r="F270" s="85"/>
      <c r="G270" s="252"/>
      <c r="H270" s="106"/>
      <c r="I270" s="24"/>
    </row>
    <row r="271" spans="1:9" ht="15">
      <c r="A271" s="84"/>
      <c r="B271" s="21"/>
      <c r="C271" s="21"/>
      <c r="D271" s="99" t="s">
        <v>2244</v>
      </c>
      <c r="E271" s="21"/>
      <c r="F271" s="188">
        <v>105</v>
      </c>
      <c r="G271" s="86"/>
      <c r="H271" s="86"/>
      <c r="I271" s="24"/>
    </row>
    <row r="272" spans="1:9" ht="15">
      <c r="A272" s="108">
        <v>78</v>
      </c>
      <c r="B272" s="115">
        <v>735</v>
      </c>
      <c r="C272" s="21">
        <v>735999126</v>
      </c>
      <c r="D272" s="251" t="s">
        <v>2245</v>
      </c>
      <c r="E272" s="21" t="s">
        <v>151</v>
      </c>
      <c r="F272" s="85">
        <f>F273</f>
        <v>33</v>
      </c>
      <c r="G272" s="252">
        <v>0</v>
      </c>
      <c r="H272" s="106">
        <f>F272*G272</f>
        <v>0</v>
      </c>
      <c r="I272" s="24" t="s">
        <v>30</v>
      </c>
    </row>
    <row r="273" spans="1:9" ht="15">
      <c r="A273" s="84"/>
      <c r="B273" s="21"/>
      <c r="C273" s="21"/>
      <c r="D273" s="99" t="s">
        <v>2126</v>
      </c>
      <c r="E273" s="21"/>
      <c r="F273" s="188">
        <v>33</v>
      </c>
      <c r="G273" s="86"/>
      <c r="H273" s="86"/>
      <c r="I273" s="24"/>
    </row>
    <row r="274" spans="1:9" s="150" customFormat="1" ht="15">
      <c r="A274" s="84">
        <v>79</v>
      </c>
      <c r="B274" s="21">
        <v>735</v>
      </c>
      <c r="C274" s="21" t="s">
        <v>2246</v>
      </c>
      <c r="D274" s="21" t="s">
        <v>2247</v>
      </c>
      <c r="E274" s="21" t="s">
        <v>361</v>
      </c>
      <c r="F274" s="85">
        <v>1</v>
      </c>
      <c r="G274" s="86">
        <v>0</v>
      </c>
      <c r="H274" s="86">
        <f>F274*G274</f>
        <v>0</v>
      </c>
      <c r="I274" s="24" t="s">
        <v>30</v>
      </c>
    </row>
    <row r="275" spans="1:9" s="150" customFormat="1" ht="15">
      <c r="A275" s="84">
        <v>80</v>
      </c>
      <c r="B275" s="127" t="s">
        <v>2241</v>
      </c>
      <c r="C275" s="21" t="s">
        <v>3414</v>
      </c>
      <c r="D275" s="21" t="s">
        <v>3415</v>
      </c>
      <c r="E275" s="613" t="s">
        <v>93</v>
      </c>
      <c r="F275" s="85">
        <v>1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>
        <v>81</v>
      </c>
      <c r="B276" s="115" t="s">
        <v>2241</v>
      </c>
      <c r="C276" s="109">
        <v>999735</v>
      </c>
      <c r="D276" s="21" t="s">
        <v>2248</v>
      </c>
      <c r="E276" s="258" t="s">
        <v>93</v>
      </c>
      <c r="F276" s="110">
        <v>1</v>
      </c>
      <c r="G276" s="106">
        <v>0</v>
      </c>
      <c r="H276" s="106">
        <f>F276*G276</f>
        <v>0</v>
      </c>
      <c r="I276" s="24" t="s">
        <v>30</v>
      </c>
    </row>
    <row r="277" spans="1:9" ht="23.25">
      <c r="A277" s="108"/>
      <c r="B277" s="115"/>
      <c r="C277" s="109"/>
      <c r="D277" s="28" t="s">
        <v>504</v>
      </c>
      <c r="E277" s="109"/>
      <c r="F277" s="188"/>
      <c r="G277" s="106"/>
      <c r="H277" s="106"/>
      <c r="I277" s="107"/>
    </row>
    <row r="278" spans="1:9" ht="15">
      <c r="A278" s="38"/>
      <c r="B278" s="39"/>
      <c r="C278" s="39"/>
      <c r="D278" s="40" t="s">
        <v>3281</v>
      </c>
      <c r="E278" s="39"/>
      <c r="F278" s="259"/>
      <c r="G278" s="42"/>
      <c r="H278" s="42">
        <f>H10</f>
        <v>0</v>
      </c>
      <c r="I278" s="149"/>
    </row>
    <row r="279" spans="1:9" ht="15">
      <c r="A279" s="218"/>
      <c r="B279" s="260"/>
      <c r="C279" s="219"/>
      <c r="D279" s="220"/>
      <c r="E279" s="219"/>
      <c r="F279" s="221"/>
      <c r="G279" s="222"/>
      <c r="H279" s="56"/>
      <c r="I279" s="223"/>
    </row>
    <row r="280" spans="1:9" ht="15">
      <c r="A280" s="57" t="s">
        <v>95</v>
      </c>
      <c r="B280" s="58"/>
      <c r="C280" s="57"/>
      <c r="D280" s="59"/>
      <c r="E280" s="57"/>
      <c r="F280" s="57"/>
      <c r="G280" s="57"/>
      <c r="H280" s="57"/>
      <c r="I280" s="60"/>
    </row>
    <row r="281" spans="1:9" ht="24" customHeight="1">
      <c r="A281" s="683" t="s">
        <v>96</v>
      </c>
      <c r="B281" s="683"/>
      <c r="C281" s="683"/>
      <c r="D281" s="683"/>
      <c r="E281" s="683"/>
      <c r="F281" s="683"/>
      <c r="G281" s="683"/>
      <c r="H281" s="57"/>
      <c r="I281" s="56"/>
    </row>
    <row r="282" spans="1:9" ht="90" customHeight="1">
      <c r="A282" s="683" t="s">
        <v>97</v>
      </c>
      <c r="B282" s="683"/>
      <c r="C282" s="683"/>
      <c r="D282" s="683"/>
      <c r="E282" s="683"/>
      <c r="F282" s="683"/>
      <c r="G282" s="683"/>
      <c r="H282" s="57"/>
      <c r="I282" s="57"/>
    </row>
    <row r="283" spans="1:9" ht="15">
      <c r="A283" s="685" t="s">
        <v>98</v>
      </c>
      <c r="B283" s="685"/>
      <c r="C283" s="685"/>
      <c r="D283" s="685"/>
      <c r="E283" s="685"/>
      <c r="F283" s="685"/>
      <c r="G283" s="685"/>
      <c r="H283" s="61"/>
      <c r="I283" s="62"/>
    </row>
    <row r="284" spans="1:9" ht="15">
      <c r="A284" s="685" t="s">
        <v>99</v>
      </c>
      <c r="B284" s="685"/>
      <c r="C284" s="685"/>
      <c r="D284" s="685"/>
      <c r="E284" s="685"/>
      <c r="F284" s="685"/>
      <c r="G284" s="685"/>
      <c r="H284" s="61"/>
      <c r="I284" s="62"/>
    </row>
    <row r="285" spans="2:9" ht="15">
      <c r="B285" s="219"/>
      <c r="I285" s="262"/>
    </row>
    <row r="286" spans="2:9" ht="15">
      <c r="B286" s="219"/>
      <c r="I286" s="262"/>
    </row>
    <row r="287" spans="2:9" ht="15">
      <c r="B287" s="219"/>
      <c r="I287" s="262"/>
    </row>
    <row r="288" spans="2:9" ht="15">
      <c r="B288" s="244"/>
      <c r="I288" s="262"/>
    </row>
    <row r="289" spans="2:9" ht="15">
      <c r="B289" s="244"/>
      <c r="I289" s="262"/>
    </row>
    <row r="290" spans="2:9" ht="15">
      <c r="B290" s="260"/>
      <c r="I290" s="262"/>
    </row>
    <row r="291" spans="2:9" ht="15">
      <c r="B291" s="244"/>
      <c r="I291" s="262"/>
    </row>
    <row r="292" spans="2:9" ht="15">
      <c r="B292" s="260"/>
      <c r="I292" s="263"/>
    </row>
    <row r="293" spans="2:9" ht="15">
      <c r="B293" s="244"/>
      <c r="I293" s="262"/>
    </row>
    <row r="294" spans="2:9" ht="15">
      <c r="B294" s="244"/>
      <c r="I294" s="262"/>
    </row>
    <row r="295" spans="2:9" ht="15">
      <c r="B295" s="260"/>
      <c r="I295" s="262"/>
    </row>
    <row r="296" spans="2:9" ht="15">
      <c r="B296" s="244"/>
      <c r="I296" s="262"/>
    </row>
    <row r="297" spans="2:9" ht="15">
      <c r="B297" s="264"/>
      <c r="I297" s="262"/>
    </row>
    <row r="298" spans="2:9" ht="15">
      <c r="B298" s="244"/>
      <c r="I298" s="262"/>
    </row>
    <row r="299" ht="15">
      <c r="I299" s="262"/>
    </row>
    <row r="300" spans="2:9" ht="15">
      <c r="B300" s="240"/>
      <c r="I300" s="262"/>
    </row>
    <row r="301" spans="2:9" ht="15">
      <c r="B301" s="59"/>
      <c r="I301" s="262"/>
    </row>
    <row r="302" ht="15">
      <c r="I302" s="263"/>
    </row>
    <row r="303" spans="7:9" ht="15">
      <c r="G303" s="176"/>
      <c r="I303" s="262"/>
    </row>
    <row r="304" spans="7:9" ht="15">
      <c r="G304" s="176"/>
      <c r="I304" s="262"/>
    </row>
    <row r="305" spans="7:9" ht="15">
      <c r="G305" s="176"/>
      <c r="I305" s="262"/>
    </row>
    <row r="306" spans="7:9" ht="15">
      <c r="G306" s="176"/>
      <c r="I306" s="262"/>
    </row>
    <row r="307" spans="7:9" ht="15">
      <c r="G307" s="176"/>
      <c r="I307" s="263"/>
    </row>
    <row r="308" spans="7:9" ht="15">
      <c r="G308" s="176"/>
      <c r="I308" s="262"/>
    </row>
    <row r="309" spans="7:9" ht="15">
      <c r="G309" s="176"/>
      <c r="I309" s="263"/>
    </row>
    <row r="310" spans="7:9" ht="15">
      <c r="G310" s="176"/>
      <c r="I310" s="183"/>
    </row>
    <row r="311" spans="7:9" ht="15">
      <c r="G311" s="176"/>
      <c r="I311" s="263"/>
    </row>
    <row r="312" spans="7:9" ht="15">
      <c r="G312" s="176"/>
      <c r="I312" s="262"/>
    </row>
    <row r="313" spans="7:9" ht="15">
      <c r="G313" s="176"/>
      <c r="I313" s="262"/>
    </row>
    <row r="314" spans="7:9" ht="15">
      <c r="G314" s="176"/>
      <c r="I314" s="262"/>
    </row>
    <row r="315" spans="7:9" ht="15">
      <c r="G315" s="176"/>
      <c r="I315" s="262"/>
    </row>
    <row r="316" spans="7:9" ht="15">
      <c r="G316" s="176"/>
      <c r="I316" s="262"/>
    </row>
    <row r="317" spans="7:9" ht="15">
      <c r="G317" s="176"/>
      <c r="I317" s="263"/>
    </row>
    <row r="318" spans="7:9" ht="15">
      <c r="G318" s="176"/>
      <c r="I318" s="262"/>
    </row>
    <row r="319" spans="7:9" ht="15">
      <c r="G319" s="176"/>
      <c r="I319" s="262"/>
    </row>
    <row r="320" spans="7:9" ht="15">
      <c r="G320" s="176"/>
      <c r="I320" s="262"/>
    </row>
    <row r="321" spans="7:9" ht="15">
      <c r="G321" s="176"/>
      <c r="I321" s="262"/>
    </row>
    <row r="322" spans="7:9" ht="15">
      <c r="G322" s="176"/>
      <c r="I322" s="263"/>
    </row>
    <row r="323" spans="7:9" ht="15">
      <c r="G323" s="176"/>
      <c r="I323" s="262"/>
    </row>
    <row r="324" spans="7:9" ht="15">
      <c r="G324" s="176"/>
      <c r="I324" s="262"/>
    </row>
    <row r="325" spans="7:9" ht="15">
      <c r="G325" s="176"/>
      <c r="I325" s="262"/>
    </row>
    <row r="326" spans="7:9" ht="15">
      <c r="G326" s="176"/>
      <c r="I326" s="262"/>
    </row>
    <row r="327" spans="7:9" ht="15">
      <c r="G327" s="176"/>
      <c r="I327" s="263"/>
    </row>
    <row r="328" spans="7:9" ht="15">
      <c r="G328" s="176"/>
      <c r="I328" s="262"/>
    </row>
    <row r="329" spans="7:9" ht="15">
      <c r="G329" s="176"/>
      <c r="I329" s="262"/>
    </row>
    <row r="330" spans="7:9" ht="15">
      <c r="G330" s="176"/>
      <c r="I330" s="262"/>
    </row>
    <row r="331" spans="7:9" ht="15">
      <c r="G331" s="176"/>
      <c r="I331" s="262"/>
    </row>
    <row r="332" spans="7:9" ht="15">
      <c r="G332" s="176"/>
      <c r="I332" s="262"/>
    </row>
    <row r="333" spans="7:9" ht="15">
      <c r="G333" s="176"/>
      <c r="I333" s="262"/>
    </row>
    <row r="334" spans="7:9" ht="15">
      <c r="G334" s="176"/>
      <c r="I334" s="263"/>
    </row>
    <row r="335" spans="7:9" ht="15">
      <c r="G335" s="176"/>
      <c r="I335" s="265"/>
    </row>
    <row r="336" spans="7:9" ht="15">
      <c r="G336" s="176"/>
      <c r="I336" s="263"/>
    </row>
    <row r="337" spans="7:9" ht="15">
      <c r="G337" s="176"/>
      <c r="I337" s="262"/>
    </row>
    <row r="338" spans="7:9" ht="15">
      <c r="G338" s="176"/>
      <c r="I338" s="263"/>
    </row>
    <row r="339" spans="7:9" ht="15">
      <c r="G339" s="176"/>
      <c r="I339" s="266"/>
    </row>
    <row r="340" spans="7:9" ht="15">
      <c r="G340" s="176"/>
      <c r="I340" s="266"/>
    </row>
    <row r="341" spans="7:9" ht="15">
      <c r="G341" s="176"/>
      <c r="I341" s="263"/>
    </row>
    <row r="342" spans="7:9" ht="15">
      <c r="G342" s="176"/>
      <c r="I342" s="266"/>
    </row>
    <row r="343" spans="7:9" ht="15">
      <c r="G343" s="176"/>
      <c r="I343" s="266"/>
    </row>
    <row r="344" spans="7:9" ht="15">
      <c r="G344" s="176"/>
      <c r="I344" s="263"/>
    </row>
    <row r="345" spans="7:9" ht="15">
      <c r="G345" s="176"/>
      <c r="I345" s="262"/>
    </row>
    <row r="346" spans="7:9" ht="15">
      <c r="G346" s="176"/>
      <c r="I346" s="262"/>
    </row>
    <row r="347" spans="7:9" ht="15">
      <c r="G347" s="176"/>
      <c r="I347" s="262"/>
    </row>
    <row r="348" spans="7:9" ht="15">
      <c r="G348" s="176"/>
      <c r="I348" s="263"/>
    </row>
    <row r="349" spans="7:9" ht="15">
      <c r="G349" s="176"/>
      <c r="I349" s="262"/>
    </row>
    <row r="350" spans="7:9" ht="15">
      <c r="G350" s="176"/>
      <c r="I350" s="262"/>
    </row>
    <row r="351" spans="7:9" ht="15">
      <c r="G351" s="176"/>
      <c r="I351" s="262"/>
    </row>
    <row r="352" spans="7:9" ht="15">
      <c r="G352" s="176"/>
      <c r="I352" s="263"/>
    </row>
    <row r="353" spans="7:9" ht="15">
      <c r="G353" s="176"/>
      <c r="I353" s="267"/>
    </row>
    <row r="354" spans="7:9" ht="15">
      <c r="G354" s="176"/>
      <c r="I354" s="267"/>
    </row>
    <row r="355" spans="7:9" ht="15">
      <c r="G355" s="176"/>
      <c r="I355" s="267"/>
    </row>
    <row r="356" spans="7:9" ht="15">
      <c r="G356" s="176"/>
      <c r="I356" s="263"/>
    </row>
    <row r="357" spans="7:9" ht="15">
      <c r="G357" s="176"/>
      <c r="I357" s="262"/>
    </row>
    <row r="358" spans="7:9" ht="15">
      <c r="G358" s="176"/>
      <c r="I358" s="262"/>
    </row>
    <row r="359" spans="7:9" ht="15">
      <c r="G359" s="176"/>
      <c r="I359" s="263"/>
    </row>
    <row r="360" spans="7:9" ht="15">
      <c r="G360" s="176"/>
      <c r="I360" s="262"/>
    </row>
    <row r="361" spans="7:9" ht="15">
      <c r="G361" s="176"/>
      <c r="I361" s="262"/>
    </row>
    <row r="362" spans="7:9" ht="15">
      <c r="G362" s="176"/>
      <c r="I362" s="262"/>
    </row>
    <row r="363" spans="7:9" ht="15">
      <c r="G363" s="176"/>
      <c r="I363" s="263"/>
    </row>
    <row r="364" spans="7:9" ht="15">
      <c r="G364" s="176"/>
      <c r="I364" s="262"/>
    </row>
    <row r="365" spans="7:9" ht="15">
      <c r="G365" s="176"/>
      <c r="I365" s="263"/>
    </row>
    <row r="366" spans="7:9" ht="15">
      <c r="G366" s="176"/>
      <c r="I366" s="183"/>
    </row>
    <row r="367" spans="7:9" ht="15">
      <c r="G367" s="176"/>
      <c r="I367" s="263"/>
    </row>
    <row r="368" spans="7:9" ht="15">
      <c r="G368" s="176"/>
      <c r="I368" s="268"/>
    </row>
    <row r="369" spans="7:9" ht="15">
      <c r="G369" s="176"/>
      <c r="I369" s="268"/>
    </row>
    <row r="370" spans="7:9" ht="15">
      <c r="G370" s="176"/>
      <c r="I370" s="268"/>
    </row>
    <row r="371" spans="7:9" ht="15">
      <c r="G371" s="176"/>
      <c r="I371" s="268"/>
    </row>
    <row r="372" spans="7:9" ht="15">
      <c r="G372" s="176"/>
      <c r="I372" s="268"/>
    </row>
    <row r="373" spans="7:9" ht="15">
      <c r="G373" s="176"/>
      <c r="I373" s="263"/>
    </row>
    <row r="374" spans="7:9" ht="15">
      <c r="G374" s="176"/>
      <c r="I374" s="268"/>
    </row>
    <row r="375" spans="7:9" ht="15">
      <c r="G375" s="176"/>
      <c r="I375" s="269"/>
    </row>
    <row r="376" spans="7:9" ht="15">
      <c r="G376" s="176"/>
      <c r="I376" s="268"/>
    </row>
    <row r="377" spans="7:9" ht="15">
      <c r="G377" s="176"/>
      <c r="I377" s="268"/>
    </row>
    <row r="378" spans="7:9" ht="15">
      <c r="G378" s="176"/>
      <c r="I378" s="268"/>
    </row>
    <row r="379" spans="7:9" ht="15">
      <c r="G379" s="176"/>
      <c r="I379" s="263"/>
    </row>
    <row r="380" spans="7:9" ht="15">
      <c r="G380" s="176"/>
      <c r="I380" s="268"/>
    </row>
    <row r="381" spans="7:9" ht="15">
      <c r="G381" s="176"/>
      <c r="I381" s="268"/>
    </row>
    <row r="382" spans="7:9" ht="15">
      <c r="G382" s="176"/>
      <c r="I382" s="268"/>
    </row>
    <row r="383" spans="7:9" ht="15">
      <c r="G383" s="176"/>
      <c r="I383" s="268"/>
    </row>
    <row r="384" spans="7:9" ht="15">
      <c r="G384" s="176"/>
      <c r="I384" s="268"/>
    </row>
    <row r="385" spans="7:9" ht="15">
      <c r="G385" s="176"/>
      <c r="I385" s="263"/>
    </row>
    <row r="386" spans="7:9" ht="15">
      <c r="G386" s="176"/>
      <c r="I386" s="268"/>
    </row>
    <row r="387" spans="7:9" ht="15">
      <c r="G387" s="176"/>
      <c r="I387" s="268"/>
    </row>
    <row r="388" spans="7:9" ht="15">
      <c r="G388" s="176"/>
      <c r="I388" s="268"/>
    </row>
    <row r="389" spans="7:9" ht="15">
      <c r="G389" s="176"/>
      <c r="I389" s="268"/>
    </row>
    <row r="390" spans="7:9" ht="15">
      <c r="G390" s="176"/>
      <c r="I390" s="268"/>
    </row>
    <row r="391" spans="7:9" ht="15">
      <c r="G391" s="176"/>
      <c r="I391" s="263"/>
    </row>
    <row r="392" spans="7:9" ht="15">
      <c r="G392" s="176"/>
      <c r="I392" s="268"/>
    </row>
    <row r="393" spans="7:9" ht="15">
      <c r="G393" s="176"/>
      <c r="I393" s="268"/>
    </row>
    <row r="394" spans="7:9" ht="15">
      <c r="G394" s="176"/>
      <c r="I394" s="268"/>
    </row>
    <row r="395" spans="7:9" ht="15">
      <c r="G395" s="176"/>
      <c r="I395" s="268"/>
    </row>
    <row r="396" spans="7:9" ht="15">
      <c r="G396" s="176"/>
      <c r="I396" s="268"/>
    </row>
    <row r="397" spans="7:9" ht="15">
      <c r="G397" s="176"/>
      <c r="I397" s="263"/>
    </row>
    <row r="398" spans="7:9" ht="15">
      <c r="G398" s="176"/>
      <c r="I398" s="268"/>
    </row>
    <row r="399" spans="7:9" ht="15">
      <c r="G399" s="176"/>
      <c r="I399" s="268"/>
    </row>
    <row r="400" spans="7:9" ht="15">
      <c r="G400" s="176"/>
      <c r="I400" s="268"/>
    </row>
    <row r="401" spans="7:9" ht="15">
      <c r="G401" s="176"/>
      <c r="I401" s="268"/>
    </row>
    <row r="402" spans="7:9" ht="15">
      <c r="G402" s="176"/>
      <c r="I402" s="268"/>
    </row>
    <row r="403" spans="7:9" ht="15">
      <c r="G403" s="176"/>
      <c r="I403" s="263"/>
    </row>
    <row r="404" spans="7:9" ht="15">
      <c r="G404" s="176"/>
      <c r="I404" s="268"/>
    </row>
    <row r="405" spans="7:9" ht="15">
      <c r="G405" s="176"/>
      <c r="I405" s="268"/>
    </row>
    <row r="406" spans="7:9" ht="15">
      <c r="G406" s="176"/>
      <c r="I406" s="268"/>
    </row>
    <row r="407" spans="7:9" ht="15">
      <c r="G407" s="176"/>
      <c r="I407" s="268"/>
    </row>
    <row r="408" spans="7:9" ht="15">
      <c r="G408" s="176"/>
      <c r="I408" s="268"/>
    </row>
    <row r="409" spans="7:9" ht="15">
      <c r="G409" s="176"/>
      <c r="I409" s="268"/>
    </row>
    <row r="410" spans="7:9" ht="15">
      <c r="G410" s="176"/>
      <c r="I410" s="268"/>
    </row>
    <row r="411" spans="7:9" ht="15">
      <c r="G411" s="176"/>
      <c r="I411" s="263"/>
    </row>
    <row r="412" spans="7:9" ht="15">
      <c r="G412" s="176"/>
      <c r="I412" s="268"/>
    </row>
    <row r="413" spans="7:9" ht="15">
      <c r="G413" s="176"/>
      <c r="I413" s="268"/>
    </row>
    <row r="414" spans="7:9" ht="15">
      <c r="G414" s="176"/>
      <c r="I414" s="268"/>
    </row>
    <row r="415" spans="7:9" ht="15">
      <c r="G415" s="176"/>
      <c r="I415" s="268"/>
    </row>
    <row r="416" spans="7:9" ht="15">
      <c r="G416" s="176"/>
      <c r="I416" s="268"/>
    </row>
    <row r="417" spans="7:9" ht="15">
      <c r="G417" s="176"/>
      <c r="I417" s="268"/>
    </row>
    <row r="418" spans="7:9" ht="15">
      <c r="G418" s="176"/>
      <c r="I418" s="263"/>
    </row>
    <row r="419" spans="7:9" ht="15">
      <c r="G419" s="176"/>
      <c r="I419" s="268"/>
    </row>
    <row r="420" spans="7:9" ht="15">
      <c r="G420" s="176"/>
      <c r="I420" s="268"/>
    </row>
    <row r="421" spans="7:9" ht="15">
      <c r="G421" s="176"/>
      <c r="I421" s="268"/>
    </row>
    <row r="422" spans="7:9" ht="15">
      <c r="G422" s="176"/>
      <c r="I422" s="268"/>
    </row>
    <row r="423" spans="7:9" ht="15">
      <c r="G423" s="176"/>
      <c r="I423" s="268"/>
    </row>
    <row r="424" spans="7:9" ht="15">
      <c r="G424" s="176"/>
      <c r="I424" s="268"/>
    </row>
    <row r="425" spans="7:9" ht="15">
      <c r="G425" s="176"/>
      <c r="I425" s="263"/>
    </row>
    <row r="426" spans="7:9" ht="15">
      <c r="G426" s="176"/>
      <c r="I426" s="268"/>
    </row>
    <row r="427" spans="7:9" ht="15">
      <c r="G427" s="176"/>
      <c r="I427" s="268"/>
    </row>
    <row r="428" spans="7:9" ht="15">
      <c r="G428" s="176"/>
      <c r="I428" s="268"/>
    </row>
    <row r="429" spans="7:9" ht="15">
      <c r="G429" s="176"/>
      <c r="I429" s="268"/>
    </row>
    <row r="430" spans="7:9" ht="15">
      <c r="G430" s="176"/>
      <c r="I430" s="268"/>
    </row>
    <row r="431" spans="7:9" ht="15">
      <c r="G431" s="176"/>
      <c r="I431" s="268"/>
    </row>
    <row r="432" spans="7:9" ht="15">
      <c r="G432" s="176"/>
      <c r="I432" s="263"/>
    </row>
    <row r="433" spans="7:9" ht="15">
      <c r="G433" s="176"/>
      <c r="I433" s="268"/>
    </row>
    <row r="434" spans="7:9" ht="15">
      <c r="G434" s="176"/>
      <c r="I434" s="268"/>
    </row>
    <row r="435" spans="7:9" ht="15">
      <c r="G435" s="176"/>
      <c r="I435" s="268"/>
    </row>
    <row r="436" spans="7:9" ht="15">
      <c r="G436" s="176"/>
      <c r="I436" s="268"/>
    </row>
    <row r="437" spans="7:9" ht="15">
      <c r="G437" s="176"/>
      <c r="I437" s="268"/>
    </row>
    <row r="438" spans="7:9" ht="15">
      <c r="G438" s="176"/>
      <c r="I438" s="268"/>
    </row>
    <row r="439" spans="7:9" ht="15">
      <c r="G439" s="176"/>
      <c r="I439" s="263"/>
    </row>
    <row r="440" spans="7:9" ht="15">
      <c r="G440" s="176"/>
      <c r="I440" s="268"/>
    </row>
    <row r="441" spans="7:9" ht="15">
      <c r="G441" s="176"/>
      <c r="I441" s="268"/>
    </row>
    <row r="442" spans="7:9" ht="15">
      <c r="G442" s="176"/>
      <c r="I442" s="268"/>
    </row>
    <row r="443" spans="7:9" ht="15">
      <c r="G443" s="176"/>
      <c r="I443" s="268"/>
    </row>
    <row r="444" spans="7:9" ht="15">
      <c r="G444" s="176"/>
      <c r="I444" s="268"/>
    </row>
    <row r="445" spans="7:9" ht="15">
      <c r="G445" s="176"/>
      <c r="I445" s="268"/>
    </row>
    <row r="446" spans="7:9" ht="15">
      <c r="G446" s="176"/>
      <c r="I446" s="268"/>
    </row>
    <row r="447" spans="7:9" ht="15">
      <c r="G447" s="176"/>
      <c r="I447" s="263"/>
    </row>
    <row r="448" spans="7:9" ht="15">
      <c r="G448" s="176"/>
      <c r="I448" s="268"/>
    </row>
    <row r="449" spans="7:9" ht="15">
      <c r="G449" s="176"/>
      <c r="I449" s="268"/>
    </row>
    <row r="450" spans="7:9" ht="15">
      <c r="G450" s="176"/>
      <c r="I450" s="268"/>
    </row>
    <row r="451" spans="7:9" ht="15">
      <c r="G451" s="176"/>
      <c r="I451" s="268"/>
    </row>
    <row r="452" spans="7:9" ht="15">
      <c r="G452" s="176"/>
      <c r="I452" s="268"/>
    </row>
    <row r="453" spans="7:9" ht="15">
      <c r="G453" s="176"/>
      <c r="I453" s="268"/>
    </row>
    <row r="454" spans="7:9" ht="15">
      <c r="G454" s="176"/>
      <c r="I454" s="268"/>
    </row>
    <row r="455" spans="7:9" ht="15">
      <c r="G455" s="176"/>
      <c r="I455" s="263"/>
    </row>
    <row r="456" spans="7:9" ht="15">
      <c r="G456" s="176"/>
      <c r="I456" s="268"/>
    </row>
    <row r="457" spans="7:9" ht="15">
      <c r="G457" s="176"/>
      <c r="I457" s="268"/>
    </row>
    <row r="458" spans="7:9" ht="15">
      <c r="G458" s="176"/>
      <c r="I458" s="268"/>
    </row>
    <row r="459" spans="7:9" ht="15">
      <c r="G459" s="176"/>
      <c r="I459" s="268"/>
    </row>
    <row r="460" spans="7:9" ht="15">
      <c r="G460" s="176"/>
      <c r="I460" s="268"/>
    </row>
    <row r="461" spans="7:9" ht="15">
      <c r="G461" s="176"/>
      <c r="I461" s="268"/>
    </row>
    <row r="462" spans="7:9" ht="15">
      <c r="G462" s="176"/>
      <c r="I462" s="268"/>
    </row>
    <row r="463" spans="7:9" ht="15">
      <c r="G463" s="176"/>
      <c r="I463" s="263"/>
    </row>
    <row r="464" spans="7:9" ht="15">
      <c r="G464" s="176"/>
      <c r="I464" s="268"/>
    </row>
    <row r="465" spans="7:9" ht="15">
      <c r="G465" s="176"/>
      <c r="I465" s="268"/>
    </row>
    <row r="466" spans="7:9" ht="15">
      <c r="G466" s="176"/>
      <c r="I466" s="268"/>
    </row>
    <row r="467" spans="7:9" ht="15">
      <c r="G467" s="176"/>
      <c r="I467" s="268"/>
    </row>
    <row r="468" spans="7:9" ht="15">
      <c r="G468" s="176"/>
      <c r="I468" s="268"/>
    </row>
    <row r="469" spans="7:9" ht="15">
      <c r="G469" s="176"/>
      <c r="I469" s="268"/>
    </row>
    <row r="470" spans="7:9" ht="15">
      <c r="G470" s="176"/>
      <c r="I470" s="268"/>
    </row>
    <row r="471" spans="7:9" ht="15">
      <c r="G471" s="176"/>
      <c r="I471" s="263"/>
    </row>
    <row r="472" spans="7:9" ht="15">
      <c r="G472" s="176"/>
      <c r="I472" s="268"/>
    </row>
    <row r="473" spans="7:9" ht="15">
      <c r="G473" s="176"/>
      <c r="I473" s="268"/>
    </row>
    <row r="474" spans="7:9" ht="15">
      <c r="G474" s="176"/>
      <c r="I474" s="268"/>
    </row>
    <row r="475" spans="7:9" ht="15">
      <c r="G475" s="176"/>
      <c r="I475" s="268"/>
    </row>
    <row r="476" spans="7:9" ht="15">
      <c r="G476" s="176"/>
      <c r="I476" s="268"/>
    </row>
    <row r="477" spans="7:9" ht="15">
      <c r="G477" s="176"/>
      <c r="I477" s="268"/>
    </row>
    <row r="478" spans="7:9" ht="15">
      <c r="G478" s="176"/>
      <c r="I478" s="268"/>
    </row>
    <row r="479" spans="7:9" ht="15">
      <c r="G479" s="176"/>
      <c r="I479" s="263"/>
    </row>
    <row r="480" spans="7:9" ht="15">
      <c r="G480" s="176"/>
      <c r="I480" s="268"/>
    </row>
    <row r="481" spans="7:9" ht="15">
      <c r="G481" s="176"/>
      <c r="I481" s="268"/>
    </row>
    <row r="482" spans="7:9" ht="15">
      <c r="G482" s="176"/>
      <c r="I482" s="268"/>
    </row>
    <row r="483" spans="7:9" ht="15">
      <c r="G483" s="176"/>
      <c r="I483" s="268"/>
    </row>
    <row r="484" spans="7:9" ht="15">
      <c r="G484" s="176"/>
      <c r="I484" s="268"/>
    </row>
    <row r="485" spans="7:9" ht="15">
      <c r="G485" s="176"/>
      <c r="I485" s="268"/>
    </row>
    <row r="486" spans="7:9" ht="15">
      <c r="G486" s="176"/>
      <c r="I486" s="268"/>
    </row>
    <row r="487" spans="7:9" ht="15">
      <c r="G487" s="176"/>
      <c r="I487" s="263"/>
    </row>
    <row r="488" spans="7:9" ht="15">
      <c r="G488" s="176"/>
      <c r="I488" s="268"/>
    </row>
    <row r="489" spans="7:9" ht="15">
      <c r="G489" s="176"/>
      <c r="I489" s="268"/>
    </row>
    <row r="490" spans="7:9" ht="15">
      <c r="G490" s="176"/>
      <c r="I490" s="268"/>
    </row>
    <row r="491" spans="7:9" ht="15">
      <c r="G491" s="176"/>
      <c r="I491" s="268"/>
    </row>
    <row r="492" spans="7:9" ht="15">
      <c r="G492" s="176"/>
      <c r="I492" s="268"/>
    </row>
    <row r="493" spans="7:9" ht="15">
      <c r="G493" s="176"/>
      <c r="I493" s="268"/>
    </row>
    <row r="494" spans="7:9" ht="15">
      <c r="G494" s="176"/>
      <c r="I494" s="268"/>
    </row>
    <row r="495" spans="7:9" ht="15">
      <c r="G495" s="176"/>
      <c r="I495" s="263"/>
    </row>
    <row r="496" spans="7:9" ht="15">
      <c r="G496" s="176"/>
      <c r="I496" s="268"/>
    </row>
    <row r="497" spans="7:9" ht="15">
      <c r="G497" s="176"/>
      <c r="I497" s="263"/>
    </row>
    <row r="498" spans="7:9" ht="15">
      <c r="G498" s="176"/>
      <c r="I498" s="268"/>
    </row>
    <row r="499" spans="7:9" ht="15">
      <c r="G499" s="176"/>
      <c r="I499" s="263"/>
    </row>
    <row r="500" spans="7:9" ht="15">
      <c r="G500" s="176"/>
      <c r="I500" s="183"/>
    </row>
    <row r="501" spans="7:9" ht="15">
      <c r="G501" s="176"/>
      <c r="I501" s="263"/>
    </row>
    <row r="502" spans="7:9" ht="15">
      <c r="G502" s="176"/>
      <c r="I502" s="268"/>
    </row>
    <row r="503" spans="7:9" ht="15">
      <c r="G503" s="176"/>
      <c r="I503" s="263"/>
    </row>
    <row r="504" spans="7:9" ht="15">
      <c r="G504" s="176"/>
      <c r="I504" s="268"/>
    </row>
    <row r="505" spans="7:9" ht="15">
      <c r="G505" s="176"/>
      <c r="I505" s="263"/>
    </row>
    <row r="506" spans="7:9" ht="15">
      <c r="G506" s="176"/>
      <c r="I506" s="268"/>
    </row>
    <row r="507" spans="7:9" ht="15">
      <c r="G507" s="176"/>
      <c r="I507" s="263"/>
    </row>
    <row r="508" spans="7:9" ht="15">
      <c r="G508" s="176"/>
      <c r="I508" s="268"/>
    </row>
    <row r="509" spans="7:9" ht="15">
      <c r="G509" s="176"/>
      <c r="I509" s="263"/>
    </row>
    <row r="510" spans="7:9" ht="15">
      <c r="G510" s="176"/>
      <c r="I510" s="268"/>
    </row>
    <row r="511" spans="7:9" ht="15">
      <c r="G511" s="176"/>
      <c r="I511" s="263"/>
    </row>
    <row r="512" spans="7:9" ht="15">
      <c r="G512" s="176"/>
      <c r="I512" s="262"/>
    </row>
    <row r="513" spans="7:9" ht="15">
      <c r="G513" s="176"/>
      <c r="I513" s="263"/>
    </row>
    <row r="514" spans="7:9" ht="15">
      <c r="G514" s="176"/>
      <c r="I514" s="262"/>
    </row>
    <row r="515" spans="7:9" ht="15">
      <c r="G515" s="176"/>
      <c r="I515" s="263"/>
    </row>
    <row r="516" spans="7:9" ht="15">
      <c r="G516" s="176"/>
      <c r="I516" s="262"/>
    </row>
    <row r="517" spans="7:9" ht="15">
      <c r="G517" s="176"/>
      <c r="I517" s="263"/>
    </row>
    <row r="518" spans="7:9" ht="15">
      <c r="G518" s="176"/>
      <c r="I518" s="183"/>
    </row>
    <row r="519" spans="7:9" ht="15">
      <c r="G519" s="176"/>
      <c r="I519" s="263"/>
    </row>
    <row r="520" spans="7:9" ht="15">
      <c r="G520" s="176"/>
      <c r="I520" s="268"/>
    </row>
    <row r="521" spans="7:9" ht="15">
      <c r="G521" s="176"/>
      <c r="I521" s="268"/>
    </row>
    <row r="522" spans="7:9" ht="15">
      <c r="G522" s="176"/>
      <c r="I522" s="268"/>
    </row>
    <row r="523" spans="7:9" ht="15">
      <c r="G523" s="176"/>
      <c r="I523" s="268"/>
    </row>
    <row r="524" spans="7:9" ht="15">
      <c r="G524" s="176"/>
      <c r="I524" s="268"/>
    </row>
    <row r="525" spans="7:9" ht="15">
      <c r="G525" s="176"/>
      <c r="I525" s="268"/>
    </row>
    <row r="526" spans="7:9" ht="15">
      <c r="G526" s="176"/>
      <c r="I526" s="268"/>
    </row>
    <row r="527" spans="7:9" ht="15">
      <c r="G527" s="176"/>
      <c r="I527" s="268"/>
    </row>
    <row r="528" spans="7:9" ht="15">
      <c r="G528" s="176"/>
      <c r="I528" s="268"/>
    </row>
    <row r="529" spans="7:9" ht="15">
      <c r="G529" s="176"/>
      <c r="I529" s="268"/>
    </row>
    <row r="530" spans="7:9" ht="15">
      <c r="G530" s="176"/>
      <c r="I530" s="268"/>
    </row>
    <row r="531" spans="7:9" ht="15">
      <c r="G531" s="176"/>
      <c r="I531" s="263"/>
    </row>
    <row r="532" spans="7:9" ht="15">
      <c r="G532" s="176"/>
      <c r="I532" s="183"/>
    </row>
    <row r="533" spans="7:9" ht="15">
      <c r="G533" s="176"/>
      <c r="I533" s="263"/>
    </row>
    <row r="534" spans="7:9" ht="15">
      <c r="G534" s="176"/>
      <c r="I534" s="268"/>
    </row>
    <row r="535" spans="7:9" ht="15">
      <c r="G535" s="176"/>
      <c r="I535" s="268"/>
    </row>
    <row r="536" spans="7:9" ht="15">
      <c r="G536" s="176"/>
      <c r="I536" s="268"/>
    </row>
    <row r="537" spans="7:9" ht="15">
      <c r="G537" s="176"/>
      <c r="I537" s="268"/>
    </row>
    <row r="538" spans="7:9" ht="15">
      <c r="G538" s="176"/>
      <c r="I538" s="268"/>
    </row>
    <row r="539" spans="7:9" ht="15">
      <c r="G539" s="176"/>
      <c r="I539" s="268"/>
    </row>
    <row r="540" spans="7:9" ht="15">
      <c r="G540" s="176"/>
      <c r="I540" s="268"/>
    </row>
    <row r="541" spans="7:9" ht="15">
      <c r="G541" s="176"/>
      <c r="I541" s="268"/>
    </row>
    <row r="542" spans="7:9" ht="15">
      <c r="G542" s="176"/>
      <c r="I542" s="268"/>
    </row>
    <row r="543" spans="7:9" ht="15">
      <c r="G543" s="176"/>
      <c r="I543" s="268"/>
    </row>
    <row r="544" spans="7:9" ht="15">
      <c r="G544" s="176"/>
      <c r="I544" s="268"/>
    </row>
    <row r="545" spans="7:9" ht="15">
      <c r="G545" s="176"/>
      <c r="I545" s="263"/>
    </row>
    <row r="546" spans="7:9" ht="15">
      <c r="G546" s="176"/>
      <c r="I546" s="268"/>
    </row>
    <row r="547" spans="7:9" ht="15">
      <c r="G547" s="176"/>
      <c r="I547" s="268"/>
    </row>
    <row r="548" spans="7:9" ht="15">
      <c r="G548" s="176"/>
      <c r="I548" s="268"/>
    </row>
    <row r="549" spans="7:9" ht="15">
      <c r="G549" s="176"/>
      <c r="I549" s="268"/>
    </row>
    <row r="550" spans="7:9" ht="15">
      <c r="G550" s="176"/>
      <c r="I550" s="268"/>
    </row>
    <row r="551" spans="7:9" ht="15">
      <c r="G551" s="176"/>
      <c r="I551" s="268"/>
    </row>
    <row r="552" spans="7:9" ht="15">
      <c r="G552" s="176"/>
      <c r="I552" s="268"/>
    </row>
    <row r="553" spans="7:9" ht="15">
      <c r="G553" s="176"/>
      <c r="I553" s="268"/>
    </row>
    <row r="554" spans="7:9" ht="15">
      <c r="G554" s="176"/>
      <c r="I554" s="268"/>
    </row>
    <row r="555" spans="7:9" ht="15">
      <c r="G555" s="176"/>
      <c r="I555" s="268"/>
    </row>
    <row r="556" spans="7:9" ht="15">
      <c r="G556" s="176"/>
      <c r="I556" s="268"/>
    </row>
    <row r="557" spans="7:9" ht="15">
      <c r="G557" s="176"/>
      <c r="I557" s="263"/>
    </row>
    <row r="558" spans="7:9" ht="15">
      <c r="G558" s="176"/>
      <c r="I558" s="268"/>
    </row>
    <row r="559" spans="7:9" ht="15">
      <c r="G559" s="176"/>
      <c r="I559" s="268"/>
    </row>
    <row r="560" spans="7:9" ht="15">
      <c r="G560" s="176"/>
      <c r="I560" s="268"/>
    </row>
    <row r="561" spans="7:9" ht="15">
      <c r="G561" s="176"/>
      <c r="I561" s="268"/>
    </row>
    <row r="562" spans="7:9" ht="15">
      <c r="G562" s="176"/>
      <c r="I562" s="268"/>
    </row>
    <row r="563" spans="7:9" ht="15">
      <c r="G563" s="176"/>
      <c r="I563" s="268"/>
    </row>
    <row r="564" spans="7:9" ht="15">
      <c r="G564" s="176"/>
      <c r="I564" s="268"/>
    </row>
    <row r="565" spans="7:9" ht="15">
      <c r="G565" s="176"/>
      <c r="I565" s="268"/>
    </row>
    <row r="566" spans="7:9" ht="15">
      <c r="G566" s="176"/>
      <c r="I566" s="268"/>
    </row>
    <row r="567" spans="7:9" ht="15">
      <c r="G567" s="176"/>
      <c r="I567" s="268"/>
    </row>
    <row r="568" spans="7:9" ht="15">
      <c r="G568" s="176"/>
      <c r="I568" s="268"/>
    </row>
    <row r="569" spans="7:9" ht="15">
      <c r="G569" s="176"/>
      <c r="I569" s="263"/>
    </row>
    <row r="570" spans="7:9" ht="15">
      <c r="G570" s="176"/>
      <c r="I570" s="263"/>
    </row>
    <row r="571" spans="7:9" ht="15">
      <c r="G571" s="176"/>
      <c r="I571" s="263"/>
    </row>
    <row r="572" spans="7:9" ht="15">
      <c r="G572" s="176"/>
      <c r="I572" s="183"/>
    </row>
    <row r="573" spans="7:9" ht="15">
      <c r="G573" s="176"/>
      <c r="I573" s="263"/>
    </row>
    <row r="574" spans="7:9" ht="15">
      <c r="G574" s="176"/>
      <c r="I574" s="262"/>
    </row>
    <row r="575" spans="7:9" ht="15">
      <c r="G575" s="176"/>
      <c r="I575" s="262"/>
    </row>
    <row r="577" spans="7:9" ht="15">
      <c r="G577" s="176"/>
      <c r="I577" s="263"/>
    </row>
    <row r="578" spans="7:9" ht="15">
      <c r="G578" s="176"/>
      <c r="I578" s="268"/>
    </row>
    <row r="579" spans="7:9" ht="15">
      <c r="G579" s="176"/>
      <c r="I579" s="183"/>
    </row>
    <row r="580" spans="7:9" ht="15">
      <c r="G580" s="176"/>
      <c r="I580" s="183"/>
    </row>
    <row r="581" spans="7:9" ht="15">
      <c r="G581" s="176"/>
      <c r="I581" s="263"/>
    </row>
    <row r="582" spans="7:9" ht="15">
      <c r="G582" s="176"/>
      <c r="I582" s="262"/>
    </row>
    <row r="583" spans="7:9" ht="15">
      <c r="G583" s="176"/>
      <c r="I583" s="263"/>
    </row>
    <row r="584" spans="7:9" ht="15">
      <c r="G584" s="176"/>
      <c r="I584" s="263"/>
    </row>
    <row r="585" spans="7:9" ht="15">
      <c r="G585" s="176"/>
      <c r="I585" s="268"/>
    </row>
    <row r="586" spans="7:9" ht="15">
      <c r="G586" s="176"/>
      <c r="I586" s="183"/>
    </row>
    <row r="587" spans="7:9" ht="15">
      <c r="G587" s="176"/>
      <c r="I587" s="270"/>
    </row>
    <row r="588" spans="7:9" ht="15">
      <c r="G588" s="176"/>
      <c r="I588" s="270"/>
    </row>
    <row r="589" spans="7:9" ht="15">
      <c r="G589" s="176"/>
      <c r="I589" s="270"/>
    </row>
    <row r="590" spans="7:9" ht="15">
      <c r="G590" s="176"/>
      <c r="I590" s="270"/>
    </row>
    <row r="591" spans="7:9" ht="15">
      <c r="G591" s="176"/>
      <c r="I591" s="270"/>
    </row>
    <row r="592" spans="7:9" ht="15">
      <c r="G592" s="176"/>
      <c r="I592" s="270"/>
    </row>
    <row r="593" spans="7:9" ht="15">
      <c r="G593" s="176"/>
      <c r="I593" s="270"/>
    </row>
    <row r="594" spans="7:9" ht="15">
      <c r="G594" s="176"/>
      <c r="I594" s="270"/>
    </row>
    <row r="595" spans="7:9" ht="15">
      <c r="G595" s="176"/>
      <c r="I595" s="270"/>
    </row>
    <row r="596" spans="7:9" ht="15">
      <c r="G596" s="176"/>
      <c r="I596" s="270"/>
    </row>
    <row r="597" spans="7:9" ht="15">
      <c r="G597" s="176"/>
      <c r="I597" s="270"/>
    </row>
    <row r="598" spans="7:9" ht="15">
      <c r="G598" s="176"/>
      <c r="I598" s="270"/>
    </row>
    <row r="599" spans="7:9" ht="15">
      <c r="G599" s="176"/>
      <c r="I599" s="270"/>
    </row>
    <row r="600" spans="7:9" ht="15">
      <c r="G600" s="176"/>
      <c r="I600" s="270"/>
    </row>
    <row r="601" spans="7:9" ht="15">
      <c r="G601" s="176"/>
      <c r="I601" s="247"/>
    </row>
    <row r="602" spans="7:9" ht="15">
      <c r="G602" s="176"/>
      <c r="I602" s="247"/>
    </row>
    <row r="603" spans="7:9" ht="15">
      <c r="G603" s="176"/>
      <c r="I603" s="247"/>
    </row>
    <row r="604" spans="7:9" ht="15">
      <c r="G604" s="176"/>
      <c r="I604" s="183"/>
    </row>
    <row r="605" spans="7:9" ht="15">
      <c r="G605" s="176"/>
      <c r="I605" s="271"/>
    </row>
    <row r="606" spans="7:9" ht="15">
      <c r="G606" s="176"/>
      <c r="I606" s="271"/>
    </row>
    <row r="607" spans="7:9" ht="15">
      <c r="G607" s="176"/>
      <c r="I607" s="183"/>
    </row>
    <row r="608" spans="7:9" ht="15">
      <c r="G608" s="176"/>
      <c r="I608" s="183"/>
    </row>
    <row r="609" spans="7:9" ht="15">
      <c r="G609" s="176"/>
      <c r="I609" s="183"/>
    </row>
  </sheetData>
  <mergeCells count="4">
    <mergeCell ref="A281:G281"/>
    <mergeCell ref="A282:G282"/>
    <mergeCell ref="A283:G283"/>
    <mergeCell ref="A284:G284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 topLeftCell="A76">
      <selection activeCell="A98" sqref="A98:G98"/>
    </sheetView>
  </sheetViews>
  <sheetFormatPr defaultColWidth="9.140625" defaultRowHeight="15"/>
  <cols>
    <col min="1" max="1" width="9.140625" style="358" customWidth="1"/>
    <col min="2" max="2" width="23.8515625" style="358" customWidth="1"/>
    <col min="3" max="3" width="28.421875" style="358" customWidth="1"/>
    <col min="4" max="4" width="19.57421875" style="359" customWidth="1"/>
    <col min="5" max="5" width="7.00390625" style="358" bestFit="1" customWidth="1"/>
    <col min="6" max="6" width="15.28125" style="358" customWidth="1"/>
    <col min="7" max="7" width="15.7109375" style="176" customWidth="1"/>
    <col min="8" max="8" width="12.7109375" style="176" customWidth="1"/>
  </cols>
  <sheetData>
    <row r="1" spans="1:8" ht="18">
      <c r="A1" s="1" t="s">
        <v>3559</v>
      </c>
      <c r="B1" s="2"/>
      <c r="C1" s="2"/>
      <c r="D1" s="2"/>
      <c r="E1" s="2"/>
      <c r="F1" s="2"/>
      <c r="G1" s="2"/>
      <c r="H1" s="2"/>
    </row>
    <row r="2" spans="1:8" ht="15">
      <c r="A2" s="4" t="s">
        <v>0</v>
      </c>
      <c r="B2" s="5"/>
      <c r="C2" s="5"/>
      <c r="D2" s="5"/>
      <c r="E2" s="5"/>
      <c r="F2" s="5"/>
      <c r="G2" s="2"/>
      <c r="H2" s="2"/>
    </row>
    <row r="3" spans="1:8" ht="15">
      <c r="A3" s="6" t="s">
        <v>100</v>
      </c>
      <c r="B3" s="5"/>
      <c r="C3" s="5"/>
      <c r="D3" s="5"/>
      <c r="E3" s="5"/>
      <c r="F3" s="5"/>
      <c r="G3" s="2"/>
      <c r="H3" s="2"/>
    </row>
    <row r="4" spans="1:8" ht="15">
      <c r="A4" s="6" t="s">
        <v>2112</v>
      </c>
      <c r="B4" s="5"/>
      <c r="C4" s="5"/>
      <c r="D4" s="5"/>
      <c r="E4" s="5"/>
      <c r="F4" s="5"/>
      <c r="G4" s="2"/>
      <c r="H4" s="2"/>
    </row>
    <row r="6" spans="1:8" ht="15.75" thickBot="1">
      <c r="A6" s="360"/>
      <c r="B6" s="360"/>
      <c r="C6" s="360"/>
      <c r="D6" s="361"/>
      <c r="E6" s="360"/>
      <c r="F6" s="360"/>
      <c r="G6" s="360"/>
      <c r="H6" s="360"/>
    </row>
    <row r="7" spans="1:8" ht="15">
      <c r="A7" s="362"/>
      <c r="B7" s="363" t="s">
        <v>2815</v>
      </c>
      <c r="C7" s="363" t="s">
        <v>2816</v>
      </c>
      <c r="D7" s="364" t="s">
        <v>2817</v>
      </c>
      <c r="E7" s="365"/>
      <c r="F7" s="365"/>
      <c r="G7" s="365"/>
      <c r="H7" s="366"/>
    </row>
    <row r="8" spans="1:8" ht="15">
      <c r="A8" s="367"/>
      <c r="B8" s="368" t="s">
        <v>2818</v>
      </c>
      <c r="C8" s="368" t="s">
        <v>2819</v>
      </c>
      <c r="D8" s="369" t="s">
        <v>2820</v>
      </c>
      <c r="E8" s="370" t="s">
        <v>2821</v>
      </c>
      <c r="F8" s="371"/>
      <c r="G8" s="371"/>
      <c r="H8" s="372"/>
    </row>
    <row r="9" spans="1:8" ht="15.75" thickBot="1">
      <c r="A9" s="373" t="s">
        <v>2822</v>
      </c>
      <c r="B9" s="374" t="s">
        <v>2823</v>
      </c>
      <c r="C9" s="374" t="s">
        <v>2824</v>
      </c>
      <c r="D9" s="375" t="s">
        <v>2825</v>
      </c>
      <c r="E9" s="376" t="s">
        <v>2826</v>
      </c>
      <c r="F9" s="377" t="s">
        <v>9</v>
      </c>
      <c r="G9" s="377" t="s">
        <v>10</v>
      </c>
      <c r="H9" s="378" t="s">
        <v>11</v>
      </c>
    </row>
    <row r="10" spans="1:8" ht="15.75" thickBot="1">
      <c r="A10" s="379" t="s">
        <v>2827</v>
      </c>
      <c r="B10" s="380"/>
      <c r="C10" s="380"/>
      <c r="D10" s="381"/>
      <c r="E10" s="380"/>
      <c r="F10" s="380"/>
      <c r="G10" s="382"/>
      <c r="H10" s="383"/>
    </row>
    <row r="11" spans="1:8" ht="15">
      <c r="A11" s="384" t="s">
        <v>2828</v>
      </c>
      <c r="B11" s="385" t="s">
        <v>3561</v>
      </c>
      <c r="C11" s="386" t="s">
        <v>2829</v>
      </c>
      <c r="D11" s="387">
        <v>65</v>
      </c>
      <c r="E11" s="388">
        <v>2</v>
      </c>
      <c r="F11" s="389">
        <v>0</v>
      </c>
      <c r="G11" s="389">
        <v>0</v>
      </c>
      <c r="H11" s="390" t="s">
        <v>30</v>
      </c>
    </row>
    <row r="12" spans="1:8" ht="15">
      <c r="A12" s="391" t="s">
        <v>2830</v>
      </c>
      <c r="B12" s="392" t="s">
        <v>3562</v>
      </c>
      <c r="C12" s="393" t="s">
        <v>2831</v>
      </c>
      <c r="D12" s="394">
        <v>65</v>
      </c>
      <c r="E12" s="395">
        <v>1</v>
      </c>
      <c r="F12" s="389">
        <v>0</v>
      </c>
      <c r="G12" s="389">
        <v>0</v>
      </c>
      <c r="H12" s="390" t="s">
        <v>30</v>
      </c>
    </row>
    <row r="13" spans="1:8" ht="23.25">
      <c r="A13" s="391" t="s">
        <v>2832</v>
      </c>
      <c r="B13" s="396" t="s">
        <v>3563</v>
      </c>
      <c r="C13" s="393" t="s">
        <v>2833</v>
      </c>
      <c r="D13" s="394" t="s">
        <v>2834</v>
      </c>
      <c r="E13" s="395">
        <v>2</v>
      </c>
      <c r="F13" s="389">
        <v>0</v>
      </c>
      <c r="G13" s="389">
        <v>0</v>
      </c>
      <c r="H13" s="390" t="s">
        <v>30</v>
      </c>
    </row>
    <row r="14" spans="1:8" ht="23.25">
      <c r="A14" s="391" t="s">
        <v>2835</v>
      </c>
      <c r="B14" s="396" t="s">
        <v>3564</v>
      </c>
      <c r="C14" s="393" t="s">
        <v>2836</v>
      </c>
      <c r="D14" s="394" t="s">
        <v>2834</v>
      </c>
      <c r="E14" s="395">
        <v>1</v>
      </c>
      <c r="F14" s="389">
        <v>0</v>
      </c>
      <c r="G14" s="389">
        <v>0</v>
      </c>
      <c r="H14" s="390" t="s">
        <v>30</v>
      </c>
    </row>
    <row r="15" spans="1:8" ht="15">
      <c r="A15" s="391"/>
      <c r="B15" s="392" t="s">
        <v>3565</v>
      </c>
      <c r="C15" s="393"/>
      <c r="D15" s="394" t="s">
        <v>2834</v>
      </c>
      <c r="E15" s="395">
        <v>3</v>
      </c>
      <c r="F15" s="389">
        <v>0</v>
      </c>
      <c r="G15" s="389">
        <v>0</v>
      </c>
      <c r="H15" s="390" t="s">
        <v>30</v>
      </c>
    </row>
    <row r="16" spans="1:8" ht="15">
      <c r="A16" s="391" t="s">
        <v>2837</v>
      </c>
      <c r="B16" s="392" t="s">
        <v>3561</v>
      </c>
      <c r="C16" s="393" t="s">
        <v>2829</v>
      </c>
      <c r="D16" s="394">
        <v>65</v>
      </c>
      <c r="E16" s="395">
        <v>2</v>
      </c>
      <c r="F16" s="389">
        <v>0</v>
      </c>
      <c r="G16" s="389">
        <v>0</v>
      </c>
      <c r="H16" s="390" t="s">
        <v>30</v>
      </c>
    </row>
    <row r="17" spans="1:8" ht="15">
      <c r="A17" s="391" t="s">
        <v>2838</v>
      </c>
      <c r="B17" s="392" t="s">
        <v>3566</v>
      </c>
      <c r="C17" s="393" t="s">
        <v>2839</v>
      </c>
      <c r="D17" s="394" t="s">
        <v>2840</v>
      </c>
      <c r="E17" s="395">
        <v>1</v>
      </c>
      <c r="F17" s="389">
        <v>0</v>
      </c>
      <c r="G17" s="389">
        <v>0</v>
      </c>
      <c r="H17" s="390" t="s">
        <v>30</v>
      </c>
    </row>
    <row r="18" spans="1:8" ht="15">
      <c r="A18" s="391" t="s">
        <v>2841</v>
      </c>
      <c r="B18" s="392" t="s">
        <v>3567</v>
      </c>
      <c r="C18" s="393" t="s">
        <v>2842</v>
      </c>
      <c r="D18" s="394" t="s">
        <v>2843</v>
      </c>
      <c r="E18" s="395">
        <v>1</v>
      </c>
      <c r="F18" s="389">
        <v>0</v>
      </c>
      <c r="G18" s="389">
        <v>0</v>
      </c>
      <c r="H18" s="390" t="s">
        <v>30</v>
      </c>
    </row>
    <row r="19" spans="1:8" ht="15">
      <c r="A19" s="391" t="s">
        <v>2844</v>
      </c>
      <c r="B19" s="392" t="s">
        <v>3568</v>
      </c>
      <c r="C19" s="393" t="s">
        <v>2845</v>
      </c>
      <c r="D19" s="394" t="s">
        <v>2846</v>
      </c>
      <c r="E19" s="395">
        <v>2</v>
      </c>
      <c r="F19" s="389">
        <v>0</v>
      </c>
      <c r="G19" s="389">
        <v>0</v>
      </c>
      <c r="H19" s="390" t="s">
        <v>30</v>
      </c>
    </row>
    <row r="20" spans="1:8" ht="15">
      <c r="A20" s="391" t="s">
        <v>2847</v>
      </c>
      <c r="B20" s="392" t="s">
        <v>3566</v>
      </c>
      <c r="C20" s="393" t="s">
        <v>2848</v>
      </c>
      <c r="D20" s="394" t="s">
        <v>2849</v>
      </c>
      <c r="E20" s="395">
        <v>1</v>
      </c>
      <c r="F20" s="389">
        <v>0</v>
      </c>
      <c r="G20" s="389">
        <v>0</v>
      </c>
      <c r="H20" s="390" t="s">
        <v>30</v>
      </c>
    </row>
    <row r="21" spans="1:8" ht="15">
      <c r="A21" s="391" t="s">
        <v>2850</v>
      </c>
      <c r="B21" s="392" t="s">
        <v>3567</v>
      </c>
      <c r="C21" s="393" t="s">
        <v>2851</v>
      </c>
      <c r="D21" s="394" t="s">
        <v>2843</v>
      </c>
      <c r="E21" s="395">
        <v>1</v>
      </c>
      <c r="F21" s="389">
        <v>0</v>
      </c>
      <c r="G21" s="389">
        <v>0</v>
      </c>
      <c r="H21" s="390" t="s">
        <v>30</v>
      </c>
    </row>
    <row r="22" spans="1:8" ht="15">
      <c r="A22" s="391" t="s">
        <v>2852</v>
      </c>
      <c r="B22" s="392" t="s">
        <v>3569</v>
      </c>
      <c r="C22" s="393" t="s">
        <v>2853</v>
      </c>
      <c r="D22" s="394" t="s">
        <v>2854</v>
      </c>
      <c r="E22" s="395">
        <v>1</v>
      </c>
      <c r="F22" s="389">
        <v>0</v>
      </c>
      <c r="G22" s="389">
        <v>0</v>
      </c>
      <c r="H22" s="390" t="s">
        <v>30</v>
      </c>
    </row>
    <row r="23" spans="1:8" ht="15">
      <c r="A23" s="396" t="s">
        <v>2855</v>
      </c>
      <c r="B23" s="396" t="s">
        <v>3570</v>
      </c>
      <c r="C23" s="396" t="s">
        <v>2856</v>
      </c>
      <c r="D23" s="396" t="s">
        <v>2857</v>
      </c>
      <c r="E23" s="395">
        <v>1</v>
      </c>
      <c r="F23" s="389">
        <v>0</v>
      </c>
      <c r="G23" s="389">
        <v>0</v>
      </c>
      <c r="H23" s="390" t="s">
        <v>30</v>
      </c>
    </row>
    <row r="24" spans="1:8" ht="15">
      <c r="A24" s="391" t="s">
        <v>2858</v>
      </c>
      <c r="B24" s="392" t="s">
        <v>3571</v>
      </c>
      <c r="C24" s="393" t="s">
        <v>2859</v>
      </c>
      <c r="D24" s="394">
        <v>65</v>
      </c>
      <c r="E24" s="395">
        <v>1</v>
      </c>
      <c r="F24" s="389">
        <v>0</v>
      </c>
      <c r="G24" s="389">
        <v>0</v>
      </c>
      <c r="H24" s="390" t="s">
        <v>30</v>
      </c>
    </row>
    <row r="25" spans="1:8" ht="24" thickBot="1">
      <c r="A25" s="396" t="s">
        <v>2860</v>
      </c>
      <c r="B25" s="396" t="s">
        <v>3572</v>
      </c>
      <c r="C25" s="396" t="s">
        <v>2845</v>
      </c>
      <c r="D25" s="396" t="s">
        <v>2834</v>
      </c>
      <c r="E25" s="395">
        <v>2</v>
      </c>
      <c r="F25" s="389">
        <v>0</v>
      </c>
      <c r="G25" s="389">
        <v>0</v>
      </c>
      <c r="H25" s="390" t="s">
        <v>30</v>
      </c>
    </row>
    <row r="26" spans="1:8" ht="15.75" thickBot="1">
      <c r="A26" s="397" t="s">
        <v>2861</v>
      </c>
      <c r="B26" s="398"/>
      <c r="C26" s="398"/>
      <c r="D26" s="399"/>
      <c r="E26" s="400"/>
      <c r="F26" s="380"/>
      <c r="G26" s="380"/>
      <c r="H26" s="383"/>
    </row>
    <row r="27" spans="1:8" ht="15">
      <c r="A27" s="384" t="s">
        <v>2862</v>
      </c>
      <c r="B27" s="385" t="s">
        <v>3573</v>
      </c>
      <c r="C27" s="386" t="s">
        <v>2863</v>
      </c>
      <c r="D27" s="401" t="s">
        <v>2864</v>
      </c>
      <c r="E27" s="402">
        <v>1</v>
      </c>
      <c r="F27" s="389">
        <v>0</v>
      </c>
      <c r="G27" s="389">
        <v>0</v>
      </c>
      <c r="H27" s="390" t="s">
        <v>30</v>
      </c>
    </row>
    <row r="28" spans="1:8" ht="15">
      <c r="A28" s="391" t="s">
        <v>2865</v>
      </c>
      <c r="B28" s="392" t="s">
        <v>3561</v>
      </c>
      <c r="C28" s="393" t="s">
        <v>2829</v>
      </c>
      <c r="D28" s="394">
        <v>65</v>
      </c>
      <c r="E28" s="395">
        <v>2</v>
      </c>
      <c r="F28" s="389">
        <v>0</v>
      </c>
      <c r="G28" s="389">
        <v>0</v>
      </c>
      <c r="H28" s="390" t="s">
        <v>30</v>
      </c>
    </row>
    <row r="29" spans="1:8" ht="15">
      <c r="A29" s="391" t="s">
        <v>2866</v>
      </c>
      <c r="B29" s="392" t="s">
        <v>3562</v>
      </c>
      <c r="C29" s="393" t="s">
        <v>2831</v>
      </c>
      <c r="D29" s="394">
        <v>65</v>
      </c>
      <c r="E29" s="395">
        <v>1</v>
      </c>
      <c r="F29" s="389">
        <v>0</v>
      </c>
      <c r="G29" s="389">
        <v>0</v>
      </c>
      <c r="H29" s="390" t="s">
        <v>30</v>
      </c>
    </row>
    <row r="30" spans="1:8" ht="23.25">
      <c r="A30" s="391" t="s">
        <v>2867</v>
      </c>
      <c r="B30" s="396" t="s">
        <v>3563</v>
      </c>
      <c r="C30" s="393" t="s">
        <v>2833</v>
      </c>
      <c r="D30" s="394" t="s">
        <v>2834</v>
      </c>
      <c r="E30" s="395">
        <v>2</v>
      </c>
      <c r="F30" s="389">
        <v>0</v>
      </c>
      <c r="G30" s="389">
        <v>0</v>
      </c>
      <c r="H30" s="390" t="s">
        <v>30</v>
      </c>
    </row>
    <row r="31" spans="1:8" ht="23.25">
      <c r="A31" s="391" t="s">
        <v>2868</v>
      </c>
      <c r="B31" s="396" t="s">
        <v>3564</v>
      </c>
      <c r="C31" s="393" t="s">
        <v>2836</v>
      </c>
      <c r="D31" s="394" t="s">
        <v>2834</v>
      </c>
      <c r="E31" s="395">
        <v>1</v>
      </c>
      <c r="F31" s="389">
        <v>0</v>
      </c>
      <c r="G31" s="389">
        <v>0</v>
      </c>
      <c r="H31" s="390" t="s">
        <v>30</v>
      </c>
    </row>
    <row r="32" spans="1:8" ht="15">
      <c r="A32" s="391"/>
      <c r="B32" s="396" t="s">
        <v>3565</v>
      </c>
      <c r="C32" s="393"/>
      <c r="D32" s="394" t="s">
        <v>2834</v>
      </c>
      <c r="E32" s="395">
        <v>3</v>
      </c>
      <c r="F32" s="389">
        <v>0</v>
      </c>
      <c r="G32" s="389">
        <v>0</v>
      </c>
      <c r="H32" s="390" t="s">
        <v>30</v>
      </c>
    </row>
    <row r="33" spans="1:8" ht="15">
      <c r="A33" s="391" t="s">
        <v>2869</v>
      </c>
      <c r="B33" s="392" t="s">
        <v>3574</v>
      </c>
      <c r="C33" s="393" t="s">
        <v>2870</v>
      </c>
      <c r="D33" s="394" t="s">
        <v>2871</v>
      </c>
      <c r="E33" s="395">
        <v>1</v>
      </c>
      <c r="F33" s="454">
        <v>0</v>
      </c>
      <c r="G33" s="454">
        <v>0</v>
      </c>
      <c r="H33" s="390" t="s">
        <v>30</v>
      </c>
    </row>
    <row r="34" spans="1:8" ht="15">
      <c r="A34" s="391" t="s">
        <v>2872</v>
      </c>
      <c r="B34" s="392" t="s">
        <v>3575</v>
      </c>
      <c r="C34" s="393" t="s">
        <v>2873</v>
      </c>
      <c r="D34" s="394" t="s">
        <v>2874</v>
      </c>
      <c r="E34" s="395">
        <v>1</v>
      </c>
      <c r="F34" s="389">
        <v>0</v>
      </c>
      <c r="G34" s="389">
        <v>0</v>
      </c>
      <c r="H34" s="390" t="s">
        <v>30</v>
      </c>
    </row>
    <row r="35" spans="1:8" ht="24" thickBot="1">
      <c r="A35" s="391" t="s">
        <v>2875</v>
      </c>
      <c r="B35" s="396" t="s">
        <v>3572</v>
      </c>
      <c r="C35" s="393" t="s">
        <v>2845</v>
      </c>
      <c r="D35" s="394" t="s">
        <v>2834</v>
      </c>
      <c r="E35" s="395">
        <v>1</v>
      </c>
      <c r="F35" s="389">
        <v>0</v>
      </c>
      <c r="G35" s="389">
        <v>0</v>
      </c>
      <c r="H35" s="390" t="s">
        <v>30</v>
      </c>
    </row>
    <row r="36" spans="1:8" ht="15.75" thickBot="1">
      <c r="A36" s="397" t="s">
        <v>2876</v>
      </c>
      <c r="B36" s="398"/>
      <c r="C36" s="398"/>
      <c r="D36" s="403"/>
      <c r="E36" s="380"/>
      <c r="F36" s="380"/>
      <c r="G36" s="380"/>
      <c r="H36" s="383"/>
    </row>
    <row r="37" spans="1:8" ht="15">
      <c r="A37" s="384"/>
      <c r="B37" s="385" t="s">
        <v>3576</v>
      </c>
      <c r="C37" s="386" t="s">
        <v>2877</v>
      </c>
      <c r="D37" s="401" t="s">
        <v>2878</v>
      </c>
      <c r="E37" s="402">
        <v>2</v>
      </c>
      <c r="F37" s="389">
        <v>0</v>
      </c>
      <c r="G37" s="389">
        <v>0</v>
      </c>
      <c r="H37" s="390" t="s">
        <v>30</v>
      </c>
    </row>
    <row r="38" spans="1:8" ht="15">
      <c r="A38" s="391" t="s">
        <v>2879</v>
      </c>
      <c r="B38" s="392" t="s">
        <v>3577</v>
      </c>
      <c r="C38" s="393" t="s">
        <v>2880</v>
      </c>
      <c r="D38" s="394" t="s">
        <v>2878</v>
      </c>
      <c r="E38" s="395">
        <v>1</v>
      </c>
      <c r="F38" s="389">
        <v>0</v>
      </c>
      <c r="G38" s="389">
        <v>0</v>
      </c>
      <c r="H38" s="390" t="s">
        <v>30</v>
      </c>
    </row>
    <row r="39" spans="1:8" ht="15">
      <c r="A39" s="391"/>
      <c r="B39" s="392" t="s">
        <v>3576</v>
      </c>
      <c r="C39" s="393" t="s">
        <v>2881</v>
      </c>
      <c r="D39" s="394" t="s">
        <v>2882</v>
      </c>
      <c r="E39" s="395">
        <v>2</v>
      </c>
      <c r="F39" s="389">
        <v>0</v>
      </c>
      <c r="G39" s="389">
        <v>0</v>
      </c>
      <c r="H39" s="390" t="s">
        <v>30</v>
      </c>
    </row>
    <row r="40" spans="1:8" ht="15">
      <c r="A40" s="391" t="s">
        <v>2883</v>
      </c>
      <c r="B40" s="392" t="s">
        <v>3578</v>
      </c>
      <c r="C40" s="393" t="s">
        <v>2884</v>
      </c>
      <c r="D40" s="394" t="s">
        <v>2885</v>
      </c>
      <c r="E40" s="395">
        <v>2</v>
      </c>
      <c r="F40" s="389">
        <v>0</v>
      </c>
      <c r="G40" s="389">
        <v>0</v>
      </c>
      <c r="H40" s="390" t="s">
        <v>30</v>
      </c>
    </row>
    <row r="41" spans="1:8" s="150" customFormat="1" ht="15">
      <c r="A41" s="391" t="s">
        <v>2886</v>
      </c>
      <c r="B41" s="392" t="s">
        <v>3579</v>
      </c>
      <c r="C41" s="393" t="s">
        <v>2887</v>
      </c>
      <c r="D41" s="394" t="s">
        <v>2888</v>
      </c>
      <c r="E41" s="395">
        <v>1</v>
      </c>
      <c r="F41" s="454">
        <v>0</v>
      </c>
      <c r="G41" s="454">
        <v>0</v>
      </c>
      <c r="H41" s="390" t="s">
        <v>30</v>
      </c>
    </row>
    <row r="42" spans="1:8" s="150" customFormat="1" ht="15">
      <c r="A42" s="391" t="s">
        <v>2889</v>
      </c>
      <c r="B42" s="392" t="s">
        <v>3579</v>
      </c>
      <c r="C42" s="393" t="s">
        <v>2890</v>
      </c>
      <c r="D42" s="394" t="s">
        <v>2891</v>
      </c>
      <c r="E42" s="395">
        <v>1</v>
      </c>
      <c r="F42" s="454">
        <v>0</v>
      </c>
      <c r="G42" s="454">
        <v>0</v>
      </c>
      <c r="H42" s="390" t="s">
        <v>30</v>
      </c>
    </row>
    <row r="43" spans="1:8" s="150" customFormat="1" ht="15">
      <c r="A43" s="391" t="s">
        <v>2892</v>
      </c>
      <c r="B43" s="392" t="s">
        <v>3579</v>
      </c>
      <c r="C43" s="393" t="s">
        <v>2893</v>
      </c>
      <c r="D43" s="394" t="s">
        <v>2894</v>
      </c>
      <c r="E43" s="395">
        <v>1</v>
      </c>
      <c r="F43" s="454">
        <v>0</v>
      </c>
      <c r="G43" s="454">
        <v>0</v>
      </c>
      <c r="H43" s="390" t="s">
        <v>30</v>
      </c>
    </row>
    <row r="44" spans="1:8" ht="15">
      <c r="A44" s="391"/>
      <c r="B44" s="392" t="s">
        <v>3576</v>
      </c>
      <c r="C44" s="393" t="s">
        <v>2895</v>
      </c>
      <c r="D44" s="394" t="s">
        <v>2896</v>
      </c>
      <c r="E44" s="395">
        <v>4</v>
      </c>
      <c r="F44" s="389">
        <v>0</v>
      </c>
      <c r="G44" s="389">
        <v>0</v>
      </c>
      <c r="H44" s="390" t="s">
        <v>30</v>
      </c>
    </row>
    <row r="45" spans="1:8" ht="15">
      <c r="A45" s="404"/>
      <c r="B45" s="392" t="s">
        <v>3576</v>
      </c>
      <c r="C45" s="393" t="s">
        <v>2895</v>
      </c>
      <c r="D45" s="394" t="s">
        <v>2897</v>
      </c>
      <c r="E45" s="395">
        <v>2</v>
      </c>
      <c r="F45" s="389">
        <v>0</v>
      </c>
      <c r="G45" s="389">
        <v>0</v>
      </c>
      <c r="H45" s="390" t="s">
        <v>30</v>
      </c>
    </row>
    <row r="46" spans="1:8" ht="15">
      <c r="A46" s="404"/>
      <c r="B46" s="392" t="s">
        <v>3576</v>
      </c>
      <c r="C46" s="405" t="s">
        <v>2898</v>
      </c>
      <c r="D46" s="406" t="s">
        <v>2899</v>
      </c>
      <c r="E46" s="407">
        <v>2</v>
      </c>
      <c r="F46" s="389">
        <v>0</v>
      </c>
      <c r="G46" s="389">
        <v>0</v>
      </c>
      <c r="H46" s="390" t="s">
        <v>30</v>
      </c>
    </row>
    <row r="47" spans="1:8" ht="15">
      <c r="A47" s="404"/>
      <c r="B47" s="408" t="s">
        <v>3580</v>
      </c>
      <c r="C47" s="405" t="s">
        <v>2900</v>
      </c>
      <c r="D47" s="394" t="s">
        <v>2843</v>
      </c>
      <c r="E47" s="407">
        <v>1</v>
      </c>
      <c r="F47" s="389">
        <v>0</v>
      </c>
      <c r="G47" s="389">
        <v>0</v>
      </c>
      <c r="H47" s="390" t="s">
        <v>30</v>
      </c>
    </row>
    <row r="48" spans="1:8" ht="15">
      <c r="A48" s="404"/>
      <c r="B48" s="408" t="s">
        <v>3580</v>
      </c>
      <c r="C48" s="405" t="s">
        <v>2901</v>
      </c>
      <c r="D48" s="394" t="s">
        <v>2843</v>
      </c>
      <c r="E48" s="407">
        <v>1</v>
      </c>
      <c r="F48" s="389">
        <v>0</v>
      </c>
      <c r="G48" s="389">
        <v>0</v>
      </c>
      <c r="H48" s="390" t="s">
        <v>30</v>
      </c>
    </row>
    <row r="49" spans="1:8" ht="15.75" thickBot="1">
      <c r="A49" s="409" t="s">
        <v>2902</v>
      </c>
      <c r="B49" s="410" t="s">
        <v>3568</v>
      </c>
      <c r="C49" s="411" t="s">
        <v>2845</v>
      </c>
      <c r="D49" s="412" t="s">
        <v>2903</v>
      </c>
      <c r="E49" s="413">
        <v>2</v>
      </c>
      <c r="F49" s="389">
        <v>0</v>
      </c>
      <c r="G49" s="389">
        <v>0</v>
      </c>
      <c r="H49" s="390" t="s">
        <v>30</v>
      </c>
    </row>
    <row r="50" spans="1:8" ht="15.75" thickBot="1">
      <c r="A50" s="397" t="s">
        <v>2904</v>
      </c>
      <c r="B50" s="398"/>
      <c r="C50" s="398"/>
      <c r="D50" s="403"/>
      <c r="E50" s="380"/>
      <c r="F50" s="380"/>
      <c r="G50" s="380"/>
      <c r="H50" s="383"/>
    </row>
    <row r="51" spans="1:8" ht="15">
      <c r="A51" s="384" t="s">
        <v>2905</v>
      </c>
      <c r="B51" s="385" t="s">
        <v>3573</v>
      </c>
      <c r="C51" s="386" t="s">
        <v>2906</v>
      </c>
      <c r="D51" s="401" t="s">
        <v>2907</v>
      </c>
      <c r="E51" s="402">
        <v>1</v>
      </c>
      <c r="F51" s="389">
        <v>0</v>
      </c>
      <c r="G51" s="389">
        <v>0</v>
      </c>
      <c r="H51" s="390" t="s">
        <v>30</v>
      </c>
    </row>
    <row r="52" spans="1:8" ht="15">
      <c r="A52" s="391" t="s">
        <v>2908</v>
      </c>
      <c r="B52" s="392" t="s">
        <v>3568</v>
      </c>
      <c r="C52" s="393" t="s">
        <v>2845</v>
      </c>
      <c r="D52" s="394" t="s">
        <v>2909</v>
      </c>
      <c r="E52" s="395">
        <v>2</v>
      </c>
      <c r="F52" s="389">
        <v>0</v>
      </c>
      <c r="G52" s="389">
        <v>0</v>
      </c>
      <c r="H52" s="390" t="s">
        <v>30</v>
      </c>
    </row>
    <row r="53" spans="1:8" ht="23.25">
      <c r="A53" s="391" t="s">
        <v>2910</v>
      </c>
      <c r="B53" s="396" t="s">
        <v>3563</v>
      </c>
      <c r="C53" s="393" t="s">
        <v>2833</v>
      </c>
      <c r="D53" s="394" t="s">
        <v>2834</v>
      </c>
      <c r="E53" s="395">
        <v>2</v>
      </c>
      <c r="F53" s="389">
        <v>0</v>
      </c>
      <c r="G53" s="389">
        <v>0</v>
      </c>
      <c r="H53" s="390" t="s">
        <v>30</v>
      </c>
    </row>
    <row r="54" spans="1:8" ht="15">
      <c r="A54" s="391" t="s">
        <v>2911</v>
      </c>
      <c r="B54" s="392" t="s">
        <v>3575</v>
      </c>
      <c r="C54" s="393" t="s">
        <v>2912</v>
      </c>
      <c r="D54" s="394" t="s">
        <v>2913</v>
      </c>
      <c r="E54" s="395">
        <v>1</v>
      </c>
      <c r="F54" s="389">
        <v>0</v>
      </c>
      <c r="G54" s="389">
        <v>0</v>
      </c>
      <c r="H54" s="390" t="s">
        <v>30</v>
      </c>
    </row>
    <row r="55" spans="1:8" s="150" customFormat="1" ht="15.75" thickBot="1">
      <c r="A55" s="409"/>
      <c r="B55" s="410" t="s">
        <v>3581</v>
      </c>
      <c r="C55" s="411" t="s">
        <v>2914</v>
      </c>
      <c r="D55" s="412" t="s">
        <v>2915</v>
      </c>
      <c r="E55" s="413">
        <v>1</v>
      </c>
      <c r="F55" s="454">
        <v>0</v>
      </c>
      <c r="G55" s="454">
        <v>0</v>
      </c>
      <c r="H55" s="390" t="s">
        <v>30</v>
      </c>
    </row>
    <row r="56" spans="1:8" ht="15.75" thickBot="1">
      <c r="A56" s="397" t="s">
        <v>2916</v>
      </c>
      <c r="B56" s="398"/>
      <c r="C56" s="398"/>
      <c r="D56" s="403"/>
      <c r="E56" s="380"/>
      <c r="F56" s="380"/>
      <c r="G56" s="380"/>
      <c r="H56" s="383"/>
    </row>
    <row r="57" spans="1:8" ht="15">
      <c r="A57" s="384" t="s">
        <v>2908</v>
      </c>
      <c r="B57" s="385" t="s">
        <v>3568</v>
      </c>
      <c r="C57" s="386" t="s">
        <v>2845</v>
      </c>
      <c r="D57" s="401" t="s">
        <v>2917</v>
      </c>
      <c r="E57" s="402">
        <v>1</v>
      </c>
      <c r="F57" s="389">
        <v>0</v>
      </c>
      <c r="G57" s="389">
        <v>0</v>
      </c>
      <c r="H57" s="390" t="s">
        <v>30</v>
      </c>
    </row>
    <row r="58" spans="1:8" ht="15">
      <c r="A58" s="391" t="s">
        <v>2918</v>
      </c>
      <c r="B58" s="392" t="s">
        <v>3562</v>
      </c>
      <c r="C58" s="393" t="s">
        <v>2845</v>
      </c>
      <c r="D58" s="394" t="s">
        <v>2917</v>
      </c>
      <c r="E58" s="395">
        <v>1</v>
      </c>
      <c r="F58" s="389">
        <v>0</v>
      </c>
      <c r="G58" s="389">
        <v>0</v>
      </c>
      <c r="H58" s="390" t="s">
        <v>30</v>
      </c>
    </row>
    <row r="59" spans="1:8" s="150" customFormat="1" ht="15">
      <c r="A59" s="391" t="s">
        <v>2919</v>
      </c>
      <c r="B59" s="392" t="s">
        <v>3582</v>
      </c>
      <c r="C59" s="393" t="s">
        <v>2920</v>
      </c>
      <c r="D59" s="455" t="s">
        <v>2921</v>
      </c>
      <c r="E59" s="395">
        <v>1</v>
      </c>
      <c r="F59" s="454">
        <v>0</v>
      </c>
      <c r="G59" s="454">
        <v>0</v>
      </c>
      <c r="H59" s="390" t="s">
        <v>30</v>
      </c>
    </row>
    <row r="60" spans="1:8" ht="15">
      <c r="A60" s="391" t="s">
        <v>2922</v>
      </c>
      <c r="B60" s="392" t="s">
        <v>3571</v>
      </c>
      <c r="C60" s="393" t="s">
        <v>2845</v>
      </c>
      <c r="D60" s="394" t="s">
        <v>2917</v>
      </c>
      <c r="E60" s="395">
        <v>1</v>
      </c>
      <c r="F60" s="389">
        <v>0</v>
      </c>
      <c r="G60" s="389">
        <v>0</v>
      </c>
      <c r="H60" s="390" t="s">
        <v>30</v>
      </c>
    </row>
    <row r="61" spans="1:8" ht="24" thickBot="1">
      <c r="A61" s="391" t="s">
        <v>2910</v>
      </c>
      <c r="B61" s="396" t="s">
        <v>3563</v>
      </c>
      <c r="C61" s="393" t="s">
        <v>2833</v>
      </c>
      <c r="D61" s="394" t="s">
        <v>2834</v>
      </c>
      <c r="E61" s="395">
        <v>1</v>
      </c>
      <c r="F61" s="389">
        <v>0</v>
      </c>
      <c r="G61" s="389">
        <v>0</v>
      </c>
      <c r="H61" s="390" t="s">
        <v>30</v>
      </c>
    </row>
    <row r="62" spans="1:8" ht="15.75" thickBot="1">
      <c r="A62" s="397" t="s">
        <v>2923</v>
      </c>
      <c r="B62" s="398"/>
      <c r="C62" s="398"/>
      <c r="D62" s="403"/>
      <c r="E62" s="380"/>
      <c r="F62" s="380"/>
      <c r="G62" s="380"/>
      <c r="H62" s="383"/>
    </row>
    <row r="63" spans="1:8" ht="15">
      <c r="A63" s="384" t="s">
        <v>2908</v>
      </c>
      <c r="B63" s="385" t="s">
        <v>3583</v>
      </c>
      <c r="C63" s="386" t="s">
        <v>2845</v>
      </c>
      <c r="D63" s="401" t="s">
        <v>2909</v>
      </c>
      <c r="E63" s="402">
        <v>1</v>
      </c>
      <c r="F63" s="389">
        <v>0</v>
      </c>
      <c r="G63" s="389">
        <v>0</v>
      </c>
      <c r="H63" s="390" t="s">
        <v>30</v>
      </c>
    </row>
    <row r="64" spans="1:8" ht="15">
      <c r="A64" s="391" t="s">
        <v>2918</v>
      </c>
      <c r="B64" s="392" t="s">
        <v>3562</v>
      </c>
      <c r="C64" s="393" t="s">
        <v>2845</v>
      </c>
      <c r="D64" s="394" t="s">
        <v>2909</v>
      </c>
      <c r="E64" s="395">
        <v>1</v>
      </c>
      <c r="F64" s="389">
        <v>0</v>
      </c>
      <c r="G64" s="389">
        <v>0</v>
      </c>
      <c r="H64" s="390" t="s">
        <v>30</v>
      </c>
    </row>
    <row r="65" spans="1:8" ht="15">
      <c r="A65" s="391" t="s">
        <v>2924</v>
      </c>
      <c r="B65" s="392" t="s">
        <v>3584</v>
      </c>
      <c r="C65" s="393" t="s">
        <v>2925</v>
      </c>
      <c r="D65" s="394" t="s">
        <v>2926</v>
      </c>
      <c r="E65" s="395">
        <v>1</v>
      </c>
      <c r="F65" s="389">
        <v>0</v>
      </c>
      <c r="G65" s="389">
        <v>0</v>
      </c>
      <c r="H65" s="390" t="s">
        <v>30</v>
      </c>
    </row>
    <row r="66" spans="1:8" ht="15">
      <c r="A66" s="391" t="s">
        <v>2922</v>
      </c>
      <c r="B66" s="392" t="s">
        <v>3571</v>
      </c>
      <c r="C66" s="393" t="s">
        <v>2845</v>
      </c>
      <c r="D66" s="394" t="s">
        <v>2909</v>
      </c>
      <c r="E66" s="395">
        <v>1</v>
      </c>
      <c r="F66" s="389">
        <v>0</v>
      </c>
      <c r="G66" s="389">
        <v>0</v>
      </c>
      <c r="H66" s="390" t="s">
        <v>30</v>
      </c>
    </row>
    <row r="67" spans="1:8" ht="23.25">
      <c r="A67" s="391" t="s">
        <v>2927</v>
      </c>
      <c r="B67" s="396" t="s">
        <v>3564</v>
      </c>
      <c r="C67" s="393" t="s">
        <v>2928</v>
      </c>
      <c r="D67" s="394" t="s">
        <v>2834</v>
      </c>
      <c r="E67" s="395">
        <v>1</v>
      </c>
      <c r="F67" s="389">
        <v>0</v>
      </c>
      <c r="G67" s="389">
        <v>0</v>
      </c>
      <c r="H67" s="390" t="s">
        <v>30</v>
      </c>
    </row>
    <row r="68" spans="1:8" ht="15">
      <c r="A68" s="391" t="s">
        <v>2911</v>
      </c>
      <c r="B68" s="392" t="s">
        <v>3575</v>
      </c>
      <c r="C68" s="393" t="s">
        <v>2912</v>
      </c>
      <c r="D68" s="394" t="s">
        <v>2913</v>
      </c>
      <c r="E68" s="395">
        <v>1</v>
      </c>
      <c r="F68" s="389">
        <v>0</v>
      </c>
      <c r="G68" s="389">
        <v>0</v>
      </c>
      <c r="H68" s="390" t="s">
        <v>30</v>
      </c>
    </row>
    <row r="69" spans="1:8" ht="24" thickBot="1">
      <c r="A69" s="391" t="s">
        <v>2929</v>
      </c>
      <c r="B69" s="396" t="s">
        <v>3572</v>
      </c>
      <c r="C69" s="393" t="s">
        <v>2845</v>
      </c>
      <c r="D69" s="394" t="s">
        <v>2834</v>
      </c>
      <c r="E69" s="395">
        <v>1</v>
      </c>
      <c r="F69" s="389">
        <v>0</v>
      </c>
      <c r="G69" s="389">
        <v>0</v>
      </c>
      <c r="H69" s="390" t="s">
        <v>30</v>
      </c>
    </row>
    <row r="70" spans="1:8" ht="15.75" thickBot="1">
      <c r="A70" s="397" t="s">
        <v>2930</v>
      </c>
      <c r="B70" s="398"/>
      <c r="C70" s="398"/>
      <c r="D70" s="403"/>
      <c r="E70" s="380"/>
      <c r="F70" s="380"/>
      <c r="G70" s="380"/>
      <c r="H70" s="383"/>
    </row>
    <row r="71" spans="1:8" ht="15">
      <c r="A71" s="414" t="s">
        <v>2931</v>
      </c>
      <c r="B71" s="415" t="s">
        <v>3568</v>
      </c>
      <c r="C71" s="416" t="s">
        <v>2845</v>
      </c>
      <c r="D71" s="417" t="s">
        <v>2834</v>
      </c>
      <c r="E71" s="418">
        <v>3</v>
      </c>
      <c r="F71" s="389">
        <v>0</v>
      </c>
      <c r="G71" s="389">
        <v>0</v>
      </c>
      <c r="H71" s="390" t="s">
        <v>30</v>
      </c>
    </row>
    <row r="72" spans="1:8" ht="15">
      <c r="A72" s="391" t="s">
        <v>2932</v>
      </c>
      <c r="B72" s="392" t="s">
        <v>3562</v>
      </c>
      <c r="C72" s="393" t="s">
        <v>2845</v>
      </c>
      <c r="D72" s="394" t="s">
        <v>2834</v>
      </c>
      <c r="E72" s="395">
        <v>1</v>
      </c>
      <c r="F72" s="389">
        <v>0</v>
      </c>
      <c r="G72" s="389">
        <v>0</v>
      </c>
      <c r="H72" s="390" t="s">
        <v>30</v>
      </c>
    </row>
    <row r="73" spans="1:8" ht="15">
      <c r="A73" s="419" t="s">
        <v>2933</v>
      </c>
      <c r="B73" s="420" t="s">
        <v>3585</v>
      </c>
      <c r="C73" s="421" t="s">
        <v>2934</v>
      </c>
      <c r="D73" s="394" t="s">
        <v>2834</v>
      </c>
      <c r="E73" s="422">
        <v>1</v>
      </c>
      <c r="F73" s="389">
        <v>0</v>
      </c>
      <c r="G73" s="389">
        <v>0</v>
      </c>
      <c r="H73" s="390" t="s">
        <v>30</v>
      </c>
    </row>
    <row r="74" spans="1:8" ht="15">
      <c r="A74" s="419" t="s">
        <v>2935</v>
      </c>
      <c r="B74" s="420" t="s">
        <v>3586</v>
      </c>
      <c r="C74" s="393" t="s">
        <v>2936</v>
      </c>
      <c r="D74" s="394" t="s">
        <v>2937</v>
      </c>
      <c r="E74" s="422">
        <v>1</v>
      </c>
      <c r="F74" s="389">
        <v>0</v>
      </c>
      <c r="G74" s="389">
        <v>0</v>
      </c>
      <c r="H74" s="390" t="s">
        <v>30</v>
      </c>
    </row>
    <row r="75" spans="1:8" ht="15">
      <c r="A75" s="423" t="s">
        <v>2938</v>
      </c>
      <c r="B75" s="424" t="s">
        <v>3571</v>
      </c>
      <c r="C75" s="405" t="s">
        <v>2845</v>
      </c>
      <c r="D75" s="406" t="s">
        <v>2834</v>
      </c>
      <c r="E75" s="425">
        <v>1</v>
      </c>
      <c r="F75" s="389">
        <v>0</v>
      </c>
      <c r="G75" s="389">
        <v>0</v>
      </c>
      <c r="H75" s="390" t="s">
        <v>30</v>
      </c>
    </row>
    <row r="76" spans="1:8" ht="24" thickBot="1">
      <c r="A76" s="391" t="s">
        <v>2939</v>
      </c>
      <c r="B76" s="396" t="s">
        <v>3587</v>
      </c>
      <c r="C76" s="393" t="s">
        <v>2940</v>
      </c>
      <c r="D76" s="394" t="s">
        <v>2941</v>
      </c>
      <c r="E76" s="395">
        <v>1</v>
      </c>
      <c r="F76" s="389">
        <v>0</v>
      </c>
      <c r="G76" s="389">
        <v>0</v>
      </c>
      <c r="H76" s="390" t="s">
        <v>30</v>
      </c>
    </row>
    <row r="77" spans="1:8" ht="15.75" thickBot="1">
      <c r="A77" s="426" t="s">
        <v>2942</v>
      </c>
      <c r="B77" s="427"/>
      <c r="C77" s="427"/>
      <c r="D77" s="403"/>
      <c r="E77" s="380"/>
      <c r="F77" s="380"/>
      <c r="G77" s="380"/>
      <c r="H77" s="383"/>
    </row>
    <row r="78" spans="1:8" ht="15">
      <c r="A78" s="384" t="s">
        <v>2943</v>
      </c>
      <c r="B78" s="385" t="s">
        <v>3588</v>
      </c>
      <c r="C78" s="386" t="s">
        <v>2944</v>
      </c>
      <c r="D78" s="401" t="s">
        <v>2945</v>
      </c>
      <c r="E78" s="402">
        <v>1</v>
      </c>
      <c r="F78" s="389">
        <v>0</v>
      </c>
      <c r="G78" s="389">
        <v>0</v>
      </c>
      <c r="H78" s="390" t="s">
        <v>30</v>
      </c>
    </row>
    <row r="79" spans="1:8" ht="15">
      <c r="A79" s="428" t="s">
        <v>2943</v>
      </c>
      <c r="B79" s="429" t="s">
        <v>3588</v>
      </c>
      <c r="C79" s="430" t="s">
        <v>2946</v>
      </c>
      <c r="D79" s="387" t="s">
        <v>2945</v>
      </c>
      <c r="E79" s="388">
        <v>1</v>
      </c>
      <c r="F79" s="389">
        <v>0</v>
      </c>
      <c r="G79" s="389">
        <v>0</v>
      </c>
      <c r="H79" s="390" t="s">
        <v>30</v>
      </c>
    </row>
    <row r="80" spans="1:8" ht="15">
      <c r="A80" s="428" t="s">
        <v>2943</v>
      </c>
      <c r="B80" s="429" t="s">
        <v>3588</v>
      </c>
      <c r="C80" s="430" t="s">
        <v>2946</v>
      </c>
      <c r="D80" s="387" t="s">
        <v>2945</v>
      </c>
      <c r="E80" s="388">
        <v>1</v>
      </c>
      <c r="F80" s="389">
        <v>0</v>
      </c>
      <c r="G80" s="389">
        <v>0</v>
      </c>
      <c r="H80" s="390" t="s">
        <v>30</v>
      </c>
    </row>
    <row r="81" spans="1:8" ht="15">
      <c r="A81" s="391" t="s">
        <v>2947</v>
      </c>
      <c r="B81" s="392" t="s">
        <v>3589</v>
      </c>
      <c r="C81" s="393" t="s">
        <v>2948</v>
      </c>
      <c r="D81" s="394"/>
      <c r="E81" s="395">
        <v>1</v>
      </c>
      <c r="F81" s="389">
        <v>0</v>
      </c>
      <c r="G81" s="389">
        <v>0</v>
      </c>
      <c r="H81" s="390" t="s">
        <v>30</v>
      </c>
    </row>
    <row r="82" spans="1:8" ht="15">
      <c r="A82" s="431" t="s">
        <v>2949</v>
      </c>
      <c r="B82" s="392" t="s">
        <v>3589</v>
      </c>
      <c r="C82" s="393" t="s">
        <v>2948</v>
      </c>
      <c r="D82" s="432"/>
      <c r="E82" s="433">
        <v>1</v>
      </c>
      <c r="F82" s="389">
        <v>0</v>
      </c>
      <c r="G82" s="389">
        <v>0</v>
      </c>
      <c r="H82" s="390" t="s">
        <v>30</v>
      </c>
    </row>
    <row r="83" spans="1:8" ht="15">
      <c r="A83" s="431" t="s">
        <v>2950</v>
      </c>
      <c r="B83" s="392" t="s">
        <v>3589</v>
      </c>
      <c r="C83" s="393" t="s">
        <v>2951</v>
      </c>
      <c r="D83" s="432" t="s">
        <v>2952</v>
      </c>
      <c r="E83" s="433">
        <v>2</v>
      </c>
      <c r="F83" s="389">
        <v>0</v>
      </c>
      <c r="G83" s="389">
        <v>0</v>
      </c>
      <c r="H83" s="390" t="s">
        <v>30</v>
      </c>
    </row>
    <row r="84" spans="1:8" ht="15">
      <c r="A84" s="431" t="s">
        <v>2953</v>
      </c>
      <c r="B84" s="392" t="s">
        <v>3589</v>
      </c>
      <c r="C84" s="434" t="s">
        <v>2954</v>
      </c>
      <c r="D84" s="432"/>
      <c r="E84" s="433">
        <v>1</v>
      </c>
      <c r="F84" s="389">
        <v>0</v>
      </c>
      <c r="G84" s="389">
        <v>0</v>
      </c>
      <c r="H84" s="390" t="s">
        <v>30</v>
      </c>
    </row>
    <row r="85" spans="1:8" ht="15">
      <c r="A85" s="431" t="s">
        <v>2950</v>
      </c>
      <c r="B85" s="392" t="s">
        <v>3589</v>
      </c>
      <c r="C85" s="434" t="s">
        <v>2955</v>
      </c>
      <c r="D85" s="432"/>
      <c r="E85" s="433">
        <v>1</v>
      </c>
      <c r="F85" s="389">
        <v>0</v>
      </c>
      <c r="G85" s="389">
        <v>0</v>
      </c>
      <c r="H85" s="390" t="s">
        <v>30</v>
      </c>
    </row>
    <row r="86" spans="1:8" ht="15">
      <c r="A86" s="435" t="s">
        <v>2956</v>
      </c>
      <c r="B86" s="436" t="s">
        <v>3590</v>
      </c>
      <c r="C86" s="437" t="s">
        <v>2957</v>
      </c>
      <c r="D86" s="432" t="s">
        <v>2834</v>
      </c>
      <c r="E86" s="438">
        <v>1</v>
      </c>
      <c r="F86" s="389">
        <v>0</v>
      </c>
      <c r="G86" s="389">
        <v>0</v>
      </c>
      <c r="H86" s="390" t="s">
        <v>30</v>
      </c>
    </row>
    <row r="87" spans="1:8" ht="15">
      <c r="A87" s="435"/>
      <c r="B87" s="436" t="s">
        <v>3591</v>
      </c>
      <c r="C87" s="437"/>
      <c r="D87" s="432"/>
      <c r="E87" s="438">
        <v>1</v>
      </c>
      <c r="F87" s="389">
        <v>0</v>
      </c>
      <c r="G87" s="389">
        <v>0</v>
      </c>
      <c r="H87" s="390" t="s">
        <v>30</v>
      </c>
    </row>
    <row r="88" spans="1:8" ht="15">
      <c r="A88" s="435"/>
      <c r="B88" s="436" t="s">
        <v>3592</v>
      </c>
      <c r="C88" s="437" t="s">
        <v>2958</v>
      </c>
      <c r="D88" s="432"/>
      <c r="E88" s="438">
        <v>1</v>
      </c>
      <c r="F88" s="389">
        <v>0</v>
      </c>
      <c r="G88" s="389">
        <v>0</v>
      </c>
      <c r="H88" s="390" t="s">
        <v>30</v>
      </c>
    </row>
    <row r="89" spans="1:8" ht="15">
      <c r="A89" s="435"/>
      <c r="B89" s="436" t="s">
        <v>3593</v>
      </c>
      <c r="C89" s="437" t="s">
        <v>2959</v>
      </c>
      <c r="D89" s="432"/>
      <c r="E89" s="438">
        <v>1</v>
      </c>
      <c r="F89" s="389">
        <v>0</v>
      </c>
      <c r="G89" s="389">
        <v>0</v>
      </c>
      <c r="H89" s="390" t="s">
        <v>30</v>
      </c>
    </row>
    <row r="90" spans="1:8" ht="15">
      <c r="A90" s="391" t="s">
        <v>2960</v>
      </c>
      <c r="B90" s="392" t="s">
        <v>3594</v>
      </c>
      <c r="C90" s="393" t="s">
        <v>2961</v>
      </c>
      <c r="D90" s="394"/>
      <c r="E90" s="395">
        <v>1</v>
      </c>
      <c r="F90" s="389">
        <v>0</v>
      </c>
      <c r="G90" s="389">
        <v>0</v>
      </c>
      <c r="H90" s="390" t="s">
        <v>30</v>
      </c>
    </row>
    <row r="91" spans="1:8" ht="15">
      <c r="A91" s="391" t="s">
        <v>2962</v>
      </c>
      <c r="B91" s="392" t="s">
        <v>3595</v>
      </c>
      <c r="C91" s="393" t="s">
        <v>2963</v>
      </c>
      <c r="D91" s="394" t="s">
        <v>2964</v>
      </c>
      <c r="E91" s="395">
        <v>1</v>
      </c>
      <c r="F91" s="389">
        <v>0</v>
      </c>
      <c r="G91" s="389">
        <v>0</v>
      </c>
      <c r="H91" s="390" t="s">
        <v>30</v>
      </c>
    </row>
    <row r="92" spans="1:8" ht="15.75" thickBot="1">
      <c r="A92" s="409" t="s">
        <v>2965</v>
      </c>
      <c r="B92" s="410" t="s">
        <v>3595</v>
      </c>
      <c r="C92" s="411" t="s">
        <v>2963</v>
      </c>
      <c r="D92" s="412" t="s">
        <v>2964</v>
      </c>
      <c r="E92" s="413">
        <v>1</v>
      </c>
      <c r="F92" s="439">
        <v>0</v>
      </c>
      <c r="G92" s="439">
        <v>0</v>
      </c>
      <c r="H92" s="440" t="s">
        <v>30</v>
      </c>
    </row>
    <row r="93" spans="1:8" ht="15.75" thickBot="1">
      <c r="A93" s="426" t="s">
        <v>3596</v>
      </c>
      <c r="B93" s="427"/>
      <c r="C93" s="427"/>
      <c r="D93" s="403"/>
      <c r="E93" s="380"/>
      <c r="F93" s="380"/>
      <c r="G93" s="380"/>
      <c r="H93" s="383"/>
    </row>
    <row r="94" spans="1:8" ht="15">
      <c r="A94" s="384"/>
      <c r="B94" s="385" t="s">
        <v>3597</v>
      </c>
      <c r="C94" s="386"/>
      <c r="D94" s="401"/>
      <c r="E94" s="402">
        <v>1</v>
      </c>
      <c r="F94" s="389">
        <v>0</v>
      </c>
      <c r="G94" s="389">
        <v>0</v>
      </c>
      <c r="H94" s="390" t="s">
        <v>30</v>
      </c>
    </row>
    <row r="95" spans="1:8" ht="15">
      <c r="A95" s="485" t="s">
        <v>3281</v>
      </c>
      <c r="B95" s="39"/>
      <c r="C95" s="39"/>
      <c r="D95" s="39"/>
      <c r="E95" s="39"/>
      <c r="F95" s="259"/>
      <c r="G95" s="42">
        <f>SUM(G11:G92)</f>
        <v>0</v>
      </c>
      <c r="H95" s="42"/>
    </row>
    <row r="96" spans="1:8" ht="15">
      <c r="A96" s="218"/>
      <c r="B96" s="260"/>
      <c r="C96" s="219"/>
      <c r="D96" s="51"/>
      <c r="E96" s="219"/>
      <c r="F96" s="221"/>
      <c r="G96" s="222"/>
      <c r="H96" s="56"/>
    </row>
    <row r="97" spans="1:8" ht="15">
      <c r="A97" s="57" t="s">
        <v>95</v>
      </c>
      <c r="B97" s="58"/>
      <c r="C97" s="57"/>
      <c r="D97" s="59"/>
      <c r="E97" s="57"/>
      <c r="F97" s="57"/>
      <c r="G97" s="57"/>
      <c r="H97" s="57"/>
    </row>
    <row r="98" spans="1:8" ht="24" customHeight="1">
      <c r="A98" s="683" t="s">
        <v>3598</v>
      </c>
      <c r="B98" s="683"/>
      <c r="C98" s="683"/>
      <c r="D98" s="683"/>
      <c r="E98" s="683"/>
      <c r="F98" s="683"/>
      <c r="G98" s="683"/>
      <c r="H98" s="57"/>
    </row>
    <row r="99" spans="1:8" ht="90" customHeight="1">
      <c r="A99" s="683" t="s">
        <v>97</v>
      </c>
      <c r="B99" s="683"/>
      <c r="C99" s="683"/>
      <c r="D99" s="683"/>
      <c r="E99" s="683"/>
      <c r="F99" s="683"/>
      <c r="G99" s="683"/>
      <c r="H99" s="57"/>
    </row>
    <row r="100" spans="1:8" ht="15">
      <c r="A100" s="685" t="s">
        <v>98</v>
      </c>
      <c r="B100" s="685"/>
      <c r="C100" s="685"/>
      <c r="D100" s="685"/>
      <c r="E100" s="685"/>
      <c r="F100" s="685"/>
      <c r="G100" s="685"/>
      <c r="H100" s="61"/>
    </row>
    <row r="101" spans="1:8" ht="15">
      <c r="A101" s="685" t="s">
        <v>99</v>
      </c>
      <c r="B101" s="685"/>
      <c r="C101" s="685"/>
      <c r="D101" s="685"/>
      <c r="E101" s="685"/>
      <c r="F101" s="685"/>
      <c r="G101" s="685"/>
      <c r="H101" s="61"/>
    </row>
    <row r="102" spans="1:7" ht="40.5" customHeight="1">
      <c r="A102" s="683" t="s">
        <v>3370</v>
      </c>
      <c r="B102" s="683"/>
      <c r="C102" s="683"/>
      <c r="D102" s="683"/>
      <c r="E102" s="683"/>
      <c r="F102" s="683"/>
      <c r="G102" s="683"/>
    </row>
  </sheetData>
  <mergeCells count="5">
    <mergeCell ref="A98:G98"/>
    <mergeCell ref="A99:G99"/>
    <mergeCell ref="A100:G100"/>
    <mergeCell ref="A101:G101"/>
    <mergeCell ref="A102:G102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workbookViewId="0" topLeftCell="A146">
      <selection activeCell="K169" sqref="K169"/>
    </sheetView>
  </sheetViews>
  <sheetFormatPr defaultColWidth="9.140625" defaultRowHeight="15"/>
  <cols>
    <col min="1" max="1" width="4.140625" style="176" customWidth="1"/>
    <col min="2" max="2" width="4.28125" style="302" customWidth="1"/>
    <col min="3" max="3" width="14.421875" style="176" customWidth="1"/>
    <col min="4" max="4" width="65.00390625" style="303" customWidth="1"/>
    <col min="5" max="5" width="6.7109375" style="176" customWidth="1"/>
    <col min="6" max="6" width="8.421875" style="304" customWidth="1"/>
    <col min="7" max="7" width="10.00390625" style="176" customWidth="1"/>
    <col min="8" max="8" width="15.7109375" style="176" customWidth="1"/>
    <col min="9" max="9" width="12.7109375" style="223" customWidth="1"/>
  </cols>
  <sheetData>
    <row r="1" spans="1:8" ht="18">
      <c r="A1" s="1" t="s">
        <v>3559</v>
      </c>
      <c r="B1" s="272"/>
      <c r="C1" s="2"/>
      <c r="D1" s="273"/>
      <c r="E1" s="2"/>
      <c r="F1" s="274"/>
      <c r="G1" s="2"/>
      <c r="H1" s="2"/>
    </row>
    <row r="2" spans="1:9" ht="15">
      <c r="A2" s="6" t="s">
        <v>2249</v>
      </c>
      <c r="B2" s="275"/>
      <c r="C2" s="275"/>
      <c r="D2" s="276"/>
      <c r="E2" s="275"/>
      <c r="F2" s="275"/>
      <c r="G2" s="2"/>
      <c r="H2" s="2"/>
      <c r="I2" s="3"/>
    </row>
    <row r="3" spans="1:9" ht="15">
      <c r="A3" s="6" t="s">
        <v>2250</v>
      </c>
      <c r="B3" s="163"/>
      <c r="C3" s="5"/>
      <c r="D3" s="277"/>
      <c r="E3" s="5"/>
      <c r="F3" s="278"/>
      <c r="G3" s="2"/>
      <c r="H3" s="3"/>
      <c r="I3" s="149"/>
    </row>
    <row r="4" spans="1:8" ht="15">
      <c r="A4" s="2"/>
      <c r="B4" s="272"/>
      <c r="C4" s="2"/>
      <c r="D4" s="273"/>
      <c r="E4" s="2"/>
      <c r="F4" s="274"/>
      <c r="G4" s="2"/>
      <c r="H4" s="2"/>
    </row>
    <row r="5" spans="1:9" ht="22.5">
      <c r="A5" s="7" t="s">
        <v>3</v>
      </c>
      <c r="B5" s="279" t="s">
        <v>4</v>
      </c>
      <c r="C5" s="7" t="s">
        <v>5</v>
      </c>
      <c r="D5" s="7" t="s">
        <v>6</v>
      </c>
      <c r="E5" s="7" t="s">
        <v>7</v>
      </c>
      <c r="F5" s="280" t="s">
        <v>8</v>
      </c>
      <c r="G5" s="7" t="s">
        <v>9</v>
      </c>
      <c r="H5" s="7" t="s">
        <v>10</v>
      </c>
      <c r="I5" s="7" t="s">
        <v>11</v>
      </c>
    </row>
    <row r="6" spans="1:9" ht="15">
      <c r="A6" s="7" t="s">
        <v>12</v>
      </c>
      <c r="B6" s="279" t="s">
        <v>13</v>
      </c>
      <c r="C6" s="7" t="s">
        <v>14</v>
      </c>
      <c r="D6" s="7" t="s">
        <v>15</v>
      </c>
      <c r="E6" s="7" t="s">
        <v>16</v>
      </c>
      <c r="F6" s="280" t="s">
        <v>17</v>
      </c>
      <c r="G6" s="7" t="s">
        <v>18</v>
      </c>
      <c r="H6" s="7">
        <v>8</v>
      </c>
      <c r="I6" s="7">
        <v>9</v>
      </c>
    </row>
    <row r="7" spans="1:9" ht="15">
      <c r="A7" s="281"/>
      <c r="B7" s="282"/>
      <c r="C7" s="283" t="s">
        <v>365</v>
      </c>
      <c r="D7" s="283" t="s">
        <v>366</v>
      </c>
      <c r="E7" s="283"/>
      <c r="F7" s="284"/>
      <c r="G7" s="285"/>
      <c r="H7" s="285">
        <f>H8+H37+H62+H99+H120+H131+H149+H166</f>
        <v>0</v>
      </c>
      <c r="I7" s="68"/>
    </row>
    <row r="8" spans="1:9" ht="15">
      <c r="A8" s="13"/>
      <c r="B8" s="14"/>
      <c r="C8" s="14">
        <v>741</v>
      </c>
      <c r="D8" s="14" t="s">
        <v>2251</v>
      </c>
      <c r="E8" s="14"/>
      <c r="F8" s="16"/>
      <c r="G8" s="17"/>
      <c r="H8" s="17">
        <f>SUM(H9:H36)</f>
        <v>0</v>
      </c>
      <c r="I8" s="35"/>
    </row>
    <row r="9" spans="1:9" ht="15">
      <c r="A9" s="19">
        <v>1</v>
      </c>
      <c r="B9" s="20">
        <v>741</v>
      </c>
      <c r="C9" s="286" t="s">
        <v>2252</v>
      </c>
      <c r="D9" s="21" t="s">
        <v>2253</v>
      </c>
      <c r="E9" s="20" t="s">
        <v>151</v>
      </c>
      <c r="F9" s="30">
        <f>F10</f>
        <v>98</v>
      </c>
      <c r="G9" s="23">
        <v>0</v>
      </c>
      <c r="H9" s="23">
        <f>F9*G9</f>
        <v>0</v>
      </c>
      <c r="I9" s="26" t="s">
        <v>30</v>
      </c>
    </row>
    <row r="10" spans="1:9" ht="15">
      <c r="A10" s="287"/>
      <c r="B10" s="121"/>
      <c r="C10" s="121"/>
      <c r="D10" s="288" t="s">
        <v>2254</v>
      </c>
      <c r="E10" s="121"/>
      <c r="F10" s="207">
        <v>98</v>
      </c>
      <c r="G10" s="289"/>
      <c r="H10" s="289"/>
      <c r="I10" s="290"/>
    </row>
    <row r="11" spans="1:9" ht="15">
      <c r="A11" s="19">
        <v>2</v>
      </c>
      <c r="B11" s="20">
        <v>741</v>
      </c>
      <c r="C11" s="20" t="s">
        <v>2255</v>
      </c>
      <c r="D11" s="21" t="s">
        <v>2256</v>
      </c>
      <c r="E11" s="20" t="s">
        <v>151</v>
      </c>
      <c r="F11" s="30">
        <f>F12</f>
        <v>33</v>
      </c>
      <c r="G11" s="23">
        <v>0</v>
      </c>
      <c r="H11" s="23">
        <f>F11*G11</f>
        <v>0</v>
      </c>
      <c r="I11" s="26" t="s">
        <v>30</v>
      </c>
    </row>
    <row r="12" spans="1:9" ht="15">
      <c r="A12" s="287"/>
      <c r="B12" s="121"/>
      <c r="C12" s="121"/>
      <c r="D12" s="288" t="s">
        <v>2257</v>
      </c>
      <c r="E12" s="121"/>
      <c r="F12" s="207">
        <v>33</v>
      </c>
      <c r="G12" s="289"/>
      <c r="H12" s="289"/>
      <c r="I12" s="290"/>
    </row>
    <row r="13" spans="1:9" ht="15">
      <c r="A13" s="19">
        <v>3</v>
      </c>
      <c r="B13" s="20">
        <v>741</v>
      </c>
      <c r="C13" s="20" t="s">
        <v>2258</v>
      </c>
      <c r="D13" s="21" t="s">
        <v>2259</v>
      </c>
      <c r="E13" s="20" t="s">
        <v>151</v>
      </c>
      <c r="F13" s="30">
        <f>F14</f>
        <v>214</v>
      </c>
      <c r="G13" s="23">
        <v>0</v>
      </c>
      <c r="H13" s="23">
        <f>F13*G13</f>
        <v>0</v>
      </c>
      <c r="I13" s="26" t="s">
        <v>30</v>
      </c>
    </row>
    <row r="14" spans="1:9" ht="15">
      <c r="A14" s="287"/>
      <c r="B14" s="121"/>
      <c r="C14" s="121"/>
      <c r="D14" s="288" t="s">
        <v>2254</v>
      </c>
      <c r="E14" s="121"/>
      <c r="F14" s="207">
        <v>214</v>
      </c>
      <c r="G14" s="289"/>
      <c r="H14" s="289"/>
      <c r="I14" s="290"/>
    </row>
    <row r="15" spans="1:9" ht="15">
      <c r="A15" s="19">
        <v>4</v>
      </c>
      <c r="B15" s="20">
        <v>741</v>
      </c>
      <c r="C15" s="20" t="s">
        <v>2260</v>
      </c>
      <c r="D15" s="21" t="s">
        <v>2261</v>
      </c>
      <c r="E15" s="20" t="s">
        <v>151</v>
      </c>
      <c r="F15" s="30">
        <f>F16</f>
        <v>104</v>
      </c>
      <c r="G15" s="23">
        <v>0</v>
      </c>
      <c r="H15" s="23">
        <f>F15*G15</f>
        <v>0</v>
      </c>
      <c r="I15" s="26" t="s">
        <v>30</v>
      </c>
    </row>
    <row r="16" spans="1:9" ht="15">
      <c r="A16" s="287"/>
      <c r="B16" s="121"/>
      <c r="C16" s="121"/>
      <c r="D16" s="288" t="s">
        <v>2254</v>
      </c>
      <c r="E16" s="121"/>
      <c r="F16" s="207">
        <v>104</v>
      </c>
      <c r="G16" s="289"/>
      <c r="H16" s="289"/>
      <c r="I16" s="290"/>
    </row>
    <row r="17" spans="1:9" ht="15">
      <c r="A17" s="19">
        <v>5</v>
      </c>
      <c r="B17" s="20">
        <v>741</v>
      </c>
      <c r="C17" s="20" t="s">
        <v>2262</v>
      </c>
      <c r="D17" s="21" t="s">
        <v>2263</v>
      </c>
      <c r="E17" s="20" t="s">
        <v>151</v>
      </c>
      <c r="F17" s="30">
        <f>F18</f>
        <v>39</v>
      </c>
      <c r="G17" s="23">
        <v>0</v>
      </c>
      <c r="H17" s="23">
        <f>F17*G17</f>
        <v>0</v>
      </c>
      <c r="I17" s="26" t="s">
        <v>30</v>
      </c>
    </row>
    <row r="18" spans="1:9" ht="15">
      <c r="A18" s="287"/>
      <c r="B18" s="121"/>
      <c r="C18" s="121"/>
      <c r="D18" s="288" t="s">
        <v>2254</v>
      </c>
      <c r="E18" s="121"/>
      <c r="F18" s="207">
        <v>39</v>
      </c>
      <c r="G18" s="289"/>
      <c r="H18" s="289"/>
      <c r="I18" s="290"/>
    </row>
    <row r="19" spans="1:9" ht="15">
      <c r="A19" s="19">
        <v>6</v>
      </c>
      <c r="B19" s="20">
        <v>741</v>
      </c>
      <c r="C19" s="20" t="s">
        <v>2264</v>
      </c>
      <c r="D19" s="21" t="s">
        <v>2265</v>
      </c>
      <c r="E19" s="20" t="s">
        <v>151</v>
      </c>
      <c r="F19" s="30">
        <f>F20</f>
        <v>39</v>
      </c>
      <c r="G19" s="23">
        <v>0</v>
      </c>
      <c r="H19" s="23">
        <f>F19*G19</f>
        <v>0</v>
      </c>
      <c r="I19" s="26" t="s">
        <v>30</v>
      </c>
    </row>
    <row r="20" spans="1:9" ht="15">
      <c r="A20" s="287"/>
      <c r="B20" s="121"/>
      <c r="C20" s="121"/>
      <c r="D20" s="288" t="s">
        <v>2254</v>
      </c>
      <c r="E20" s="121"/>
      <c r="F20" s="207">
        <v>39</v>
      </c>
      <c r="G20" s="289"/>
      <c r="H20" s="289"/>
      <c r="I20" s="290"/>
    </row>
    <row r="21" spans="1:9" ht="15">
      <c r="A21" s="19">
        <v>7</v>
      </c>
      <c r="B21" s="20">
        <v>741</v>
      </c>
      <c r="C21" s="20" t="s">
        <v>2266</v>
      </c>
      <c r="D21" s="21" t="s">
        <v>2267</v>
      </c>
      <c r="E21" s="20" t="s">
        <v>151</v>
      </c>
      <c r="F21" s="30">
        <f>F22</f>
        <v>66</v>
      </c>
      <c r="G21" s="23">
        <v>0</v>
      </c>
      <c r="H21" s="23">
        <f>F21*G21</f>
        <v>0</v>
      </c>
      <c r="I21" s="26" t="s">
        <v>30</v>
      </c>
    </row>
    <row r="22" spans="1:9" ht="15">
      <c r="A22" s="287"/>
      <c r="B22" s="121"/>
      <c r="C22" s="121"/>
      <c r="D22" s="288" t="s">
        <v>2254</v>
      </c>
      <c r="E22" s="121"/>
      <c r="F22" s="207">
        <v>66</v>
      </c>
      <c r="G22" s="289"/>
      <c r="H22" s="289"/>
      <c r="I22" s="290"/>
    </row>
    <row r="23" spans="1:9" ht="15">
      <c r="A23" s="19">
        <v>8</v>
      </c>
      <c r="B23" s="20">
        <v>741</v>
      </c>
      <c r="C23" s="20" t="s">
        <v>2268</v>
      </c>
      <c r="D23" s="21" t="s">
        <v>2269</v>
      </c>
      <c r="E23" s="20" t="s">
        <v>151</v>
      </c>
      <c r="F23" s="30">
        <f>F24</f>
        <v>66</v>
      </c>
      <c r="G23" s="23">
        <v>0</v>
      </c>
      <c r="H23" s="23">
        <f>F23*G23</f>
        <v>0</v>
      </c>
      <c r="I23" s="26" t="s">
        <v>30</v>
      </c>
    </row>
    <row r="24" spans="1:9" ht="15">
      <c r="A24" s="287"/>
      <c r="B24" s="121"/>
      <c r="C24" s="121"/>
      <c r="D24" s="288" t="s">
        <v>2254</v>
      </c>
      <c r="E24" s="121"/>
      <c r="F24" s="207">
        <v>66</v>
      </c>
      <c r="G24" s="23"/>
      <c r="H24" s="289"/>
      <c r="I24" s="290"/>
    </row>
    <row r="25" spans="1:9" ht="15">
      <c r="A25" s="19">
        <v>9</v>
      </c>
      <c r="B25" s="20">
        <v>741</v>
      </c>
      <c r="C25" s="20" t="s">
        <v>2270</v>
      </c>
      <c r="D25" s="21" t="s">
        <v>2271</v>
      </c>
      <c r="E25" s="20" t="s">
        <v>151</v>
      </c>
      <c r="F25" s="30">
        <f>F26</f>
        <v>129</v>
      </c>
      <c r="G25" s="23">
        <v>0</v>
      </c>
      <c r="H25" s="23">
        <f>F25*G25</f>
        <v>0</v>
      </c>
      <c r="I25" s="26" t="s">
        <v>30</v>
      </c>
    </row>
    <row r="26" spans="1:9" ht="15">
      <c r="A26" s="287"/>
      <c r="B26" s="121"/>
      <c r="C26" s="121"/>
      <c r="D26" s="288" t="s">
        <v>2254</v>
      </c>
      <c r="E26" s="121"/>
      <c r="F26" s="207">
        <v>129</v>
      </c>
      <c r="G26" s="23"/>
      <c r="H26" s="289"/>
      <c r="I26" s="290"/>
    </row>
    <row r="27" spans="1:9" ht="15">
      <c r="A27" s="19">
        <v>10</v>
      </c>
      <c r="B27" s="20">
        <v>741</v>
      </c>
      <c r="C27" s="20" t="s">
        <v>2272</v>
      </c>
      <c r="D27" s="21" t="s">
        <v>2273</v>
      </c>
      <c r="E27" s="20" t="s">
        <v>151</v>
      </c>
      <c r="F27" s="30">
        <f>F28</f>
        <v>32</v>
      </c>
      <c r="G27" s="23">
        <v>0</v>
      </c>
      <c r="H27" s="23">
        <f>F27*G27</f>
        <v>0</v>
      </c>
      <c r="I27" s="26" t="s">
        <v>30</v>
      </c>
    </row>
    <row r="28" spans="1:9" ht="15">
      <c r="A28" s="287"/>
      <c r="B28" s="121"/>
      <c r="C28" s="121"/>
      <c r="D28" s="288" t="s">
        <v>2257</v>
      </c>
      <c r="E28" s="121"/>
      <c r="F28" s="207">
        <v>32</v>
      </c>
      <c r="G28" s="23"/>
      <c r="H28" s="289"/>
      <c r="I28" s="290"/>
    </row>
    <row r="29" spans="1:9" ht="15">
      <c r="A29" s="19">
        <v>11</v>
      </c>
      <c r="B29" s="20">
        <v>741</v>
      </c>
      <c r="C29" s="20" t="s">
        <v>2274</v>
      </c>
      <c r="D29" s="21" t="s">
        <v>2275</v>
      </c>
      <c r="E29" s="20" t="s">
        <v>151</v>
      </c>
      <c r="F29" s="30">
        <f>F30</f>
        <v>4</v>
      </c>
      <c r="G29" s="23">
        <v>0</v>
      </c>
      <c r="H29" s="23">
        <f>F29*G29</f>
        <v>0</v>
      </c>
      <c r="I29" s="26" t="s">
        <v>30</v>
      </c>
    </row>
    <row r="30" spans="1:9" ht="15">
      <c r="A30" s="287"/>
      <c r="B30" s="121"/>
      <c r="C30" s="121"/>
      <c r="D30" s="288" t="s">
        <v>2254</v>
      </c>
      <c r="E30" s="121"/>
      <c r="F30" s="207">
        <v>4</v>
      </c>
      <c r="G30" s="23"/>
      <c r="H30" s="23"/>
      <c r="I30" s="290"/>
    </row>
    <row r="31" spans="1:9" ht="15">
      <c r="A31" s="19">
        <v>12</v>
      </c>
      <c r="B31" s="20">
        <v>741</v>
      </c>
      <c r="C31" s="20" t="s">
        <v>2276</v>
      </c>
      <c r="D31" s="21" t="s">
        <v>2277</v>
      </c>
      <c r="E31" s="20" t="s">
        <v>151</v>
      </c>
      <c r="F31" s="30">
        <f>F32</f>
        <v>3</v>
      </c>
      <c r="G31" s="23">
        <v>0</v>
      </c>
      <c r="H31" s="23">
        <f>F31*G31</f>
        <v>0</v>
      </c>
      <c r="I31" s="26" t="s">
        <v>30</v>
      </c>
    </row>
    <row r="32" spans="1:9" ht="15">
      <c r="A32" s="19"/>
      <c r="B32" s="20"/>
      <c r="C32" s="20"/>
      <c r="D32" s="288" t="s">
        <v>2254</v>
      </c>
      <c r="E32" s="121"/>
      <c r="F32" s="207">
        <v>3</v>
      </c>
      <c r="G32" s="23"/>
      <c r="H32" s="23"/>
      <c r="I32" s="26"/>
    </row>
    <row r="33" spans="1:9" ht="15">
      <c r="A33" s="19">
        <v>13</v>
      </c>
      <c r="B33" s="20">
        <v>741</v>
      </c>
      <c r="C33" s="20" t="s">
        <v>2278</v>
      </c>
      <c r="D33" s="21" t="s">
        <v>2279</v>
      </c>
      <c r="E33" s="20" t="s">
        <v>151</v>
      </c>
      <c r="F33" s="30">
        <f>F34</f>
        <v>46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8" t="s">
        <v>2280</v>
      </c>
      <c r="E34" s="121"/>
      <c r="F34" s="207">
        <v>46</v>
      </c>
      <c r="G34" s="23"/>
      <c r="H34" s="23"/>
      <c r="I34" s="26"/>
    </row>
    <row r="35" spans="1:9" ht="15">
      <c r="A35" s="19">
        <v>14</v>
      </c>
      <c r="B35" s="20">
        <v>741</v>
      </c>
      <c r="C35" s="20" t="s">
        <v>2276</v>
      </c>
      <c r="D35" s="21" t="s">
        <v>2281</v>
      </c>
      <c r="E35" s="20" t="s">
        <v>151</v>
      </c>
      <c r="F35" s="30">
        <f>F36</f>
        <v>13</v>
      </c>
      <c r="G35" s="23">
        <v>0</v>
      </c>
      <c r="H35" s="23">
        <f>F35*G35</f>
        <v>0</v>
      </c>
      <c r="I35" s="26" t="s">
        <v>30</v>
      </c>
    </row>
    <row r="36" spans="1:9" ht="15">
      <c r="A36" s="19"/>
      <c r="B36" s="20"/>
      <c r="C36" s="20"/>
      <c r="D36" s="288" t="s">
        <v>2280</v>
      </c>
      <c r="E36" s="121"/>
      <c r="F36" s="207">
        <v>13</v>
      </c>
      <c r="G36" s="23"/>
      <c r="H36" s="23"/>
      <c r="I36" s="26"/>
    </row>
    <row r="37" spans="1:9" ht="15">
      <c r="A37" s="19"/>
      <c r="B37" s="20"/>
      <c r="C37" s="14">
        <v>741</v>
      </c>
      <c r="D37" s="14" t="s">
        <v>2282</v>
      </c>
      <c r="E37" s="121"/>
      <c r="F37" s="207"/>
      <c r="G37" s="23"/>
      <c r="H37" s="17">
        <f>SUM(H38:H61)</f>
        <v>0</v>
      </c>
      <c r="I37" s="26"/>
    </row>
    <row r="38" spans="1:9" ht="15">
      <c r="A38" s="626">
        <v>15</v>
      </c>
      <c r="B38" s="20">
        <v>741</v>
      </c>
      <c r="C38" s="20" t="s">
        <v>2278</v>
      </c>
      <c r="D38" s="21" t="s">
        <v>3614</v>
      </c>
      <c r="E38" s="20" t="s">
        <v>151</v>
      </c>
      <c r="F38" s="30">
        <f>F39</f>
        <v>451</v>
      </c>
      <c r="G38" s="23">
        <v>0</v>
      </c>
      <c r="H38" s="23">
        <f>F38*G38</f>
        <v>0</v>
      </c>
      <c r="I38" s="26" t="s">
        <v>30</v>
      </c>
    </row>
    <row r="39" spans="1:9" ht="15">
      <c r="A39" s="19"/>
      <c r="B39" s="20"/>
      <c r="C39" s="20"/>
      <c r="D39" s="288" t="s">
        <v>2284</v>
      </c>
      <c r="E39" s="121"/>
      <c r="F39" s="207">
        <v>451</v>
      </c>
      <c r="G39" s="23"/>
      <c r="H39" s="23"/>
      <c r="I39" s="26"/>
    </row>
    <row r="40" spans="1:9" ht="15">
      <c r="A40" s="626">
        <v>16</v>
      </c>
      <c r="B40" s="20">
        <v>741</v>
      </c>
      <c r="C40" s="20" t="s">
        <v>2285</v>
      </c>
      <c r="D40" s="21" t="s">
        <v>2283</v>
      </c>
      <c r="E40" s="20" t="s">
        <v>151</v>
      </c>
      <c r="F40" s="30">
        <f>F41</f>
        <v>75</v>
      </c>
      <c r="G40" s="23">
        <v>0</v>
      </c>
      <c r="H40" s="23">
        <f>F40*G40</f>
        <v>0</v>
      </c>
      <c r="I40" s="26" t="s">
        <v>30</v>
      </c>
    </row>
    <row r="41" spans="1:9" ht="15">
      <c r="A41" s="19"/>
      <c r="B41" s="20"/>
      <c r="C41" s="20"/>
      <c r="D41" s="288" t="s">
        <v>2284</v>
      </c>
      <c r="E41" s="121"/>
      <c r="F41" s="207">
        <v>75</v>
      </c>
      <c r="G41" s="23"/>
      <c r="H41" s="23"/>
      <c r="I41" s="26"/>
    </row>
    <row r="42" spans="1:9" ht="15">
      <c r="A42" s="626">
        <v>17</v>
      </c>
      <c r="B42" s="20">
        <v>741</v>
      </c>
      <c r="C42" s="20" t="s">
        <v>2286</v>
      </c>
      <c r="D42" s="21" t="s">
        <v>3615</v>
      </c>
      <c r="E42" s="20" t="s">
        <v>151</v>
      </c>
      <c r="F42" s="30">
        <f>F43</f>
        <v>30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8" t="s">
        <v>2284</v>
      </c>
      <c r="E43" s="121"/>
      <c r="F43" s="207">
        <v>30</v>
      </c>
      <c r="G43" s="23"/>
      <c r="H43" s="23"/>
      <c r="I43" s="26"/>
    </row>
    <row r="44" spans="1:9" ht="15">
      <c r="A44" s="628">
        <v>18</v>
      </c>
      <c r="B44" s="629">
        <v>741</v>
      </c>
      <c r="C44" s="629" t="s">
        <v>2288</v>
      </c>
      <c r="D44" s="638" t="s">
        <v>2287</v>
      </c>
      <c r="E44" s="629" t="s">
        <v>151</v>
      </c>
      <c r="F44" s="639">
        <f>F45</f>
        <v>4</v>
      </c>
      <c r="G44" s="636">
        <v>0</v>
      </c>
      <c r="H44" s="23">
        <f>F44*G44</f>
        <v>0</v>
      </c>
      <c r="I44" s="26" t="s">
        <v>30</v>
      </c>
    </row>
    <row r="45" spans="1:9" ht="15">
      <c r="A45" s="628"/>
      <c r="B45" s="629"/>
      <c r="C45" s="629"/>
      <c r="D45" s="637" t="s">
        <v>2284</v>
      </c>
      <c r="E45" s="640"/>
      <c r="F45" s="641">
        <v>4</v>
      </c>
      <c r="G45" s="636"/>
      <c r="H45" s="23"/>
      <c r="I45" s="26"/>
    </row>
    <row r="46" spans="1:9" ht="15">
      <c r="A46" s="19">
        <v>19</v>
      </c>
      <c r="B46" s="20">
        <v>741</v>
      </c>
      <c r="C46" s="20" t="s">
        <v>2288</v>
      </c>
      <c r="D46" s="21" t="s">
        <v>2289</v>
      </c>
      <c r="E46" s="20" t="s">
        <v>151</v>
      </c>
      <c r="F46" s="30">
        <f>F47</f>
        <v>195</v>
      </c>
      <c r="G46" s="86">
        <v>0</v>
      </c>
      <c r="H46" s="86">
        <f>F46*G46</f>
        <v>0</v>
      </c>
      <c r="I46" s="26" t="s">
        <v>30</v>
      </c>
    </row>
    <row r="47" spans="1:9" ht="15">
      <c r="A47" s="19"/>
      <c r="B47" s="20"/>
      <c r="C47" s="20"/>
      <c r="D47" s="288" t="s">
        <v>2284</v>
      </c>
      <c r="E47" s="121"/>
      <c r="F47" s="207">
        <v>195</v>
      </c>
      <c r="G47" s="86"/>
      <c r="H47" s="86"/>
      <c r="I47" s="26"/>
    </row>
    <row r="48" spans="1:9" ht="15">
      <c r="A48" s="19">
        <v>20</v>
      </c>
      <c r="B48" s="20">
        <v>741</v>
      </c>
      <c r="C48" s="20" t="s">
        <v>2290</v>
      </c>
      <c r="D48" s="21" t="s">
        <v>2291</v>
      </c>
      <c r="E48" s="20" t="s">
        <v>151</v>
      </c>
      <c r="F48" s="30">
        <f>F49</f>
        <v>2</v>
      </c>
      <c r="G48" s="86">
        <v>0</v>
      </c>
      <c r="H48" s="86">
        <f>F48*G48</f>
        <v>0</v>
      </c>
      <c r="I48" s="26" t="s">
        <v>30</v>
      </c>
    </row>
    <row r="49" spans="1:9" ht="15">
      <c r="A49" s="19"/>
      <c r="B49" s="20"/>
      <c r="C49" s="20"/>
      <c r="D49" s="288" t="s">
        <v>2284</v>
      </c>
      <c r="E49" s="121"/>
      <c r="F49" s="207">
        <v>2</v>
      </c>
      <c r="G49" s="86"/>
      <c r="H49" s="86"/>
      <c r="I49" s="26"/>
    </row>
    <row r="50" spans="1:9" ht="15">
      <c r="A50" s="19">
        <v>21</v>
      </c>
      <c r="B50" s="20">
        <v>741</v>
      </c>
      <c r="C50" s="20" t="s">
        <v>2292</v>
      </c>
      <c r="D50" s="21" t="s">
        <v>2293</v>
      </c>
      <c r="E50" s="20" t="s">
        <v>151</v>
      </c>
      <c r="F50" s="30">
        <f>F51</f>
        <v>72</v>
      </c>
      <c r="G50" s="86">
        <v>0</v>
      </c>
      <c r="H50" s="23">
        <f>F50*G50</f>
        <v>0</v>
      </c>
      <c r="I50" s="26" t="s">
        <v>30</v>
      </c>
    </row>
    <row r="51" spans="1:9" ht="15">
      <c r="A51" s="19"/>
      <c r="B51" s="20"/>
      <c r="C51" s="20"/>
      <c r="D51" s="288" t="s">
        <v>2284</v>
      </c>
      <c r="E51" s="121"/>
      <c r="F51" s="207">
        <v>72</v>
      </c>
      <c r="G51" s="86"/>
      <c r="H51" s="23"/>
      <c r="I51" s="26"/>
    </row>
    <row r="52" spans="1:9" ht="15">
      <c r="A52" s="19">
        <v>22</v>
      </c>
      <c r="B52" s="20">
        <v>741</v>
      </c>
      <c r="C52" s="20" t="s">
        <v>2294</v>
      </c>
      <c r="D52" s="21" t="s">
        <v>2295</v>
      </c>
      <c r="E52" s="20" t="s">
        <v>151</v>
      </c>
      <c r="F52" s="30">
        <f>F53</f>
        <v>6</v>
      </c>
      <c r="G52" s="86">
        <v>0</v>
      </c>
      <c r="H52" s="23">
        <f>F52*G52</f>
        <v>0</v>
      </c>
      <c r="I52" s="26" t="s">
        <v>30</v>
      </c>
    </row>
    <row r="53" spans="1:9" ht="15">
      <c r="A53" s="19"/>
      <c r="B53" s="20"/>
      <c r="C53" s="20"/>
      <c r="D53" s="288" t="s">
        <v>2284</v>
      </c>
      <c r="E53" s="121"/>
      <c r="F53" s="207">
        <v>6</v>
      </c>
      <c r="G53" s="86"/>
      <c r="H53" s="23"/>
      <c r="I53" s="26"/>
    </row>
    <row r="54" spans="1:9" ht="15">
      <c r="A54" s="19">
        <v>23</v>
      </c>
      <c r="B54" s="20">
        <v>741</v>
      </c>
      <c r="C54" s="20" t="s">
        <v>2296</v>
      </c>
      <c r="D54" s="21" t="s">
        <v>2297</v>
      </c>
      <c r="E54" s="20" t="s">
        <v>151</v>
      </c>
      <c r="F54" s="30">
        <f>F55</f>
        <v>4</v>
      </c>
      <c r="G54" s="86">
        <v>0</v>
      </c>
      <c r="H54" s="23">
        <f>F54*G54</f>
        <v>0</v>
      </c>
      <c r="I54" s="26" t="s">
        <v>30</v>
      </c>
    </row>
    <row r="55" spans="1:9" ht="15">
      <c r="A55" s="19"/>
      <c r="B55" s="20"/>
      <c r="C55" s="20"/>
      <c r="D55" s="288" t="s">
        <v>2284</v>
      </c>
      <c r="E55" s="121"/>
      <c r="F55" s="207">
        <v>4</v>
      </c>
      <c r="G55" s="23"/>
      <c r="H55" s="23"/>
      <c r="I55" s="26"/>
    </row>
    <row r="56" spans="1:9" ht="15">
      <c r="A56" s="19">
        <v>24</v>
      </c>
      <c r="B56" s="20">
        <v>741</v>
      </c>
      <c r="C56" s="20" t="s">
        <v>2298</v>
      </c>
      <c r="D56" s="21" t="s">
        <v>2299</v>
      </c>
      <c r="E56" s="20" t="s">
        <v>151</v>
      </c>
      <c r="F56" s="30">
        <f>F57</f>
        <v>4</v>
      </c>
      <c r="G56" s="23">
        <v>0</v>
      </c>
      <c r="H56" s="23">
        <f>F56*G56</f>
        <v>0</v>
      </c>
      <c r="I56" s="26" t="s">
        <v>30</v>
      </c>
    </row>
    <row r="57" spans="1:9" ht="15">
      <c r="A57" s="19"/>
      <c r="B57" s="20"/>
      <c r="C57" s="20"/>
      <c r="D57" s="288" t="s">
        <v>2284</v>
      </c>
      <c r="E57" s="121"/>
      <c r="F57" s="207">
        <v>4</v>
      </c>
      <c r="G57" s="23"/>
      <c r="H57" s="23"/>
      <c r="I57" s="26"/>
    </row>
    <row r="58" spans="1:9" ht="15">
      <c r="A58" s="626">
        <v>25</v>
      </c>
      <c r="B58" s="20">
        <v>741</v>
      </c>
      <c r="C58" s="629" t="s">
        <v>2300</v>
      </c>
      <c r="D58" s="631" t="s">
        <v>3618</v>
      </c>
      <c r="E58" s="629" t="s">
        <v>151</v>
      </c>
      <c r="F58" s="632">
        <f>F59</f>
        <v>5</v>
      </c>
      <c r="G58" s="636">
        <v>0</v>
      </c>
      <c r="H58" s="636">
        <f>F58*G58</f>
        <v>0</v>
      </c>
      <c r="I58" s="635" t="s">
        <v>30</v>
      </c>
    </row>
    <row r="59" spans="1:9" ht="15">
      <c r="A59" s="19"/>
      <c r="B59" s="20"/>
      <c r="C59" s="20"/>
      <c r="D59" s="637" t="s">
        <v>3619</v>
      </c>
      <c r="E59" s="121"/>
      <c r="F59" s="207">
        <v>5</v>
      </c>
      <c r="G59" s="23"/>
      <c r="H59" s="23"/>
      <c r="I59" s="26"/>
    </row>
    <row r="60" spans="1:9" ht="15">
      <c r="A60" s="19">
        <v>26</v>
      </c>
      <c r="B60" s="20">
        <v>741</v>
      </c>
      <c r="C60" s="20" t="s">
        <v>2300</v>
      </c>
      <c r="D60" s="21" t="s">
        <v>2301</v>
      </c>
      <c r="E60" s="20" t="s">
        <v>151</v>
      </c>
      <c r="F60" s="30">
        <f>F61</f>
        <v>15</v>
      </c>
      <c r="G60" s="23">
        <v>0</v>
      </c>
      <c r="H60" s="23">
        <f>F60*G60</f>
        <v>0</v>
      </c>
      <c r="I60" s="26" t="s">
        <v>30</v>
      </c>
    </row>
    <row r="61" spans="1:9" ht="15">
      <c r="A61" s="19"/>
      <c r="B61" s="20"/>
      <c r="C61" s="20"/>
      <c r="D61" s="288" t="s">
        <v>2284</v>
      </c>
      <c r="E61" s="121"/>
      <c r="F61" s="207">
        <v>15</v>
      </c>
      <c r="G61" s="23"/>
      <c r="H61" s="23"/>
      <c r="I61" s="26"/>
    </row>
    <row r="62" spans="1:9" ht="15">
      <c r="A62" s="19"/>
      <c r="B62" s="20"/>
      <c r="C62" s="14">
        <v>741</v>
      </c>
      <c r="D62" s="291" t="s">
        <v>2302</v>
      </c>
      <c r="E62" s="121"/>
      <c r="F62" s="207"/>
      <c r="G62" s="23"/>
      <c r="H62" s="292">
        <f>SUM(H63:H98)</f>
        <v>0</v>
      </c>
      <c r="I62" s="26"/>
    </row>
    <row r="63" spans="1:9" ht="15">
      <c r="A63" s="19">
        <v>27</v>
      </c>
      <c r="B63" s="20">
        <v>741</v>
      </c>
      <c r="C63" s="20" t="s">
        <v>2303</v>
      </c>
      <c r="D63" s="21" t="s">
        <v>2304</v>
      </c>
      <c r="E63" s="20" t="s">
        <v>29</v>
      </c>
      <c r="F63" s="30">
        <f>F64</f>
        <v>2000</v>
      </c>
      <c r="G63" s="23">
        <v>0</v>
      </c>
      <c r="H63" s="23">
        <f>F63*G63</f>
        <v>0</v>
      </c>
      <c r="I63" s="26" t="s">
        <v>30</v>
      </c>
    </row>
    <row r="64" spans="1:9" ht="15">
      <c r="A64" s="19"/>
      <c r="B64" s="20"/>
      <c r="C64" s="20"/>
      <c r="D64" s="288" t="s">
        <v>2305</v>
      </c>
      <c r="E64" s="121"/>
      <c r="F64" s="207">
        <v>2000</v>
      </c>
      <c r="G64" s="23"/>
      <c r="H64" s="23"/>
      <c r="I64" s="26"/>
    </row>
    <row r="65" spans="1:9" ht="15">
      <c r="A65" s="19">
        <v>28</v>
      </c>
      <c r="B65" s="20">
        <v>741</v>
      </c>
      <c r="C65" s="20" t="s">
        <v>2306</v>
      </c>
      <c r="D65" s="21" t="s">
        <v>2307</v>
      </c>
      <c r="E65" s="20" t="s">
        <v>29</v>
      </c>
      <c r="F65" s="30">
        <f>F66</f>
        <v>9750</v>
      </c>
      <c r="G65" s="23">
        <v>0</v>
      </c>
      <c r="H65" s="23">
        <f>F65*G65</f>
        <v>0</v>
      </c>
      <c r="I65" s="26" t="s">
        <v>30</v>
      </c>
    </row>
    <row r="66" spans="1:9" ht="15">
      <c r="A66" s="19"/>
      <c r="B66" s="20"/>
      <c r="C66" s="20"/>
      <c r="D66" s="288" t="s">
        <v>2305</v>
      </c>
      <c r="E66" s="121"/>
      <c r="F66" s="207">
        <v>9750</v>
      </c>
      <c r="G66" s="23"/>
      <c r="H66" s="23"/>
      <c r="I66" s="26"/>
    </row>
    <row r="67" spans="1:9" ht="15">
      <c r="A67" s="19">
        <v>29</v>
      </c>
      <c r="B67" s="20">
        <v>741</v>
      </c>
      <c r="C67" s="20" t="s">
        <v>2308</v>
      </c>
      <c r="D67" s="21" t="s">
        <v>2309</v>
      </c>
      <c r="E67" s="20" t="s">
        <v>29</v>
      </c>
      <c r="F67" s="30">
        <f>F68</f>
        <v>2700</v>
      </c>
      <c r="G67" s="23">
        <v>0</v>
      </c>
      <c r="H67" s="23">
        <f>F67*G67</f>
        <v>0</v>
      </c>
      <c r="I67" s="26" t="s">
        <v>30</v>
      </c>
    </row>
    <row r="68" spans="1:9" ht="15">
      <c r="A68" s="19"/>
      <c r="B68" s="20"/>
      <c r="C68" s="20"/>
      <c r="D68" s="288" t="s">
        <v>2305</v>
      </c>
      <c r="E68" s="121"/>
      <c r="F68" s="207">
        <v>2700</v>
      </c>
      <c r="G68" s="23"/>
      <c r="H68" s="23"/>
      <c r="I68" s="26"/>
    </row>
    <row r="69" spans="1:9" ht="15">
      <c r="A69" s="19">
        <v>30</v>
      </c>
      <c r="B69" s="20">
        <v>741</v>
      </c>
      <c r="C69" s="20" t="s">
        <v>2310</v>
      </c>
      <c r="D69" s="21" t="s">
        <v>2311</v>
      </c>
      <c r="E69" s="20" t="s">
        <v>29</v>
      </c>
      <c r="F69" s="30">
        <f>F70</f>
        <v>13020</v>
      </c>
      <c r="G69" s="23">
        <v>0</v>
      </c>
      <c r="H69" s="23">
        <f>F69*G69</f>
        <v>0</v>
      </c>
      <c r="I69" s="26" t="s">
        <v>30</v>
      </c>
    </row>
    <row r="70" spans="1:9" ht="15">
      <c r="A70" s="19"/>
      <c r="B70" s="20"/>
      <c r="C70" s="20"/>
      <c r="D70" s="288" t="s">
        <v>2305</v>
      </c>
      <c r="E70" s="121"/>
      <c r="F70" s="207">
        <v>13020</v>
      </c>
      <c r="G70" s="23"/>
      <c r="H70" s="23"/>
      <c r="I70" s="26"/>
    </row>
    <row r="71" spans="1:9" ht="15">
      <c r="A71" s="19">
        <v>31</v>
      </c>
      <c r="B71" s="20">
        <v>741</v>
      </c>
      <c r="C71" s="20" t="s">
        <v>2312</v>
      </c>
      <c r="D71" s="21" t="s">
        <v>2313</v>
      </c>
      <c r="E71" s="20" t="s">
        <v>29</v>
      </c>
      <c r="F71" s="30">
        <f>F72</f>
        <v>820</v>
      </c>
      <c r="G71" s="23">
        <v>0</v>
      </c>
      <c r="H71" s="23">
        <f>F71*G71</f>
        <v>0</v>
      </c>
      <c r="I71" s="26" t="s">
        <v>30</v>
      </c>
    </row>
    <row r="72" spans="1:9" ht="15">
      <c r="A72" s="19"/>
      <c r="B72" s="20"/>
      <c r="C72" s="20"/>
      <c r="D72" s="288" t="s">
        <v>2305</v>
      </c>
      <c r="E72" s="121"/>
      <c r="F72" s="207">
        <v>820</v>
      </c>
      <c r="G72" s="23"/>
      <c r="H72" s="23"/>
      <c r="I72" s="26"/>
    </row>
    <row r="73" spans="1:9" ht="15">
      <c r="A73" s="19">
        <v>32</v>
      </c>
      <c r="B73" s="20">
        <v>741</v>
      </c>
      <c r="C73" s="20" t="s">
        <v>2314</v>
      </c>
      <c r="D73" s="21" t="s">
        <v>2315</v>
      </c>
      <c r="E73" s="20" t="s">
        <v>29</v>
      </c>
      <c r="F73" s="30">
        <f>F74</f>
        <v>100</v>
      </c>
      <c r="G73" s="23">
        <v>0</v>
      </c>
      <c r="H73" s="23">
        <f>F73*G73</f>
        <v>0</v>
      </c>
      <c r="I73" s="26" t="s">
        <v>30</v>
      </c>
    </row>
    <row r="74" spans="1:9" ht="15">
      <c r="A74" s="19"/>
      <c r="B74" s="20"/>
      <c r="C74" s="20"/>
      <c r="D74" s="288" t="s">
        <v>2305</v>
      </c>
      <c r="E74" s="121"/>
      <c r="F74" s="207">
        <v>100</v>
      </c>
      <c r="G74" s="23"/>
      <c r="H74" s="23"/>
      <c r="I74" s="26"/>
    </row>
    <row r="75" spans="1:9" ht="15">
      <c r="A75" s="19">
        <v>33</v>
      </c>
      <c r="B75" s="20">
        <v>741</v>
      </c>
      <c r="C75" s="20" t="s">
        <v>2316</v>
      </c>
      <c r="D75" s="21" t="s">
        <v>2317</v>
      </c>
      <c r="E75" s="20" t="s">
        <v>29</v>
      </c>
      <c r="F75" s="30">
        <f>F76</f>
        <v>150</v>
      </c>
      <c r="G75" s="23">
        <v>0</v>
      </c>
      <c r="H75" s="23">
        <f>F75*G75</f>
        <v>0</v>
      </c>
      <c r="I75" s="26" t="s">
        <v>30</v>
      </c>
    </row>
    <row r="76" spans="1:9" ht="15">
      <c r="A76" s="19"/>
      <c r="B76" s="20"/>
      <c r="C76" s="20"/>
      <c r="D76" s="288" t="s">
        <v>2305</v>
      </c>
      <c r="E76" s="121"/>
      <c r="F76" s="207">
        <v>150</v>
      </c>
      <c r="G76" s="23"/>
      <c r="H76" s="23"/>
      <c r="I76" s="26"/>
    </row>
    <row r="77" spans="1:9" ht="15">
      <c r="A77" s="19">
        <v>34</v>
      </c>
      <c r="B77" s="20">
        <v>741</v>
      </c>
      <c r="C77" s="20" t="s">
        <v>2318</v>
      </c>
      <c r="D77" s="21" t="s">
        <v>2319</v>
      </c>
      <c r="E77" s="20" t="s">
        <v>29</v>
      </c>
      <c r="F77" s="30">
        <f>F78</f>
        <v>115</v>
      </c>
      <c r="G77" s="23">
        <v>0</v>
      </c>
      <c r="H77" s="23">
        <f>F77*G77</f>
        <v>0</v>
      </c>
      <c r="I77" s="26" t="s">
        <v>30</v>
      </c>
    </row>
    <row r="78" spans="1:9" ht="15">
      <c r="A78" s="19"/>
      <c r="B78" s="20"/>
      <c r="C78" s="20"/>
      <c r="D78" s="288" t="s">
        <v>2305</v>
      </c>
      <c r="E78" s="121"/>
      <c r="F78" s="207">
        <v>115</v>
      </c>
      <c r="G78" s="23"/>
      <c r="H78" s="23"/>
      <c r="I78" s="26"/>
    </row>
    <row r="79" spans="1:9" ht="15">
      <c r="A79" s="19">
        <v>35</v>
      </c>
      <c r="B79" s="20">
        <v>741</v>
      </c>
      <c r="C79" s="20" t="s">
        <v>2320</v>
      </c>
      <c r="D79" s="21" t="s">
        <v>2321</v>
      </c>
      <c r="E79" s="20" t="s">
        <v>29</v>
      </c>
      <c r="F79" s="30">
        <f>F80</f>
        <v>40</v>
      </c>
      <c r="G79" s="23">
        <v>0</v>
      </c>
      <c r="H79" s="23">
        <f>F79*G79</f>
        <v>0</v>
      </c>
      <c r="I79" s="26" t="s">
        <v>30</v>
      </c>
    </row>
    <row r="80" spans="1:9" ht="15">
      <c r="A80" s="19"/>
      <c r="B80" s="20"/>
      <c r="C80" s="20"/>
      <c r="D80" s="288" t="s">
        <v>2305</v>
      </c>
      <c r="E80" s="121"/>
      <c r="F80" s="207">
        <v>40</v>
      </c>
      <c r="G80" s="23"/>
      <c r="H80" s="23"/>
      <c r="I80" s="26"/>
    </row>
    <row r="81" spans="1:9" ht="15">
      <c r="A81" s="19">
        <v>36</v>
      </c>
      <c r="B81" s="20">
        <v>741</v>
      </c>
      <c r="C81" s="20" t="s">
        <v>2322</v>
      </c>
      <c r="D81" s="293" t="s">
        <v>2323</v>
      </c>
      <c r="E81" s="20" t="s">
        <v>29</v>
      </c>
      <c r="F81" s="30">
        <f>F82</f>
        <v>2000</v>
      </c>
      <c r="G81" s="86">
        <v>0</v>
      </c>
      <c r="H81" s="23">
        <f>F81*G81</f>
        <v>0</v>
      </c>
      <c r="I81" s="26" t="s">
        <v>30</v>
      </c>
    </row>
    <row r="82" spans="1:9" ht="15">
      <c r="A82" s="19"/>
      <c r="B82" s="20"/>
      <c r="C82" s="20"/>
      <c r="D82" s="288" t="s">
        <v>2305</v>
      </c>
      <c r="E82" s="121"/>
      <c r="F82" s="207">
        <v>2000</v>
      </c>
      <c r="G82" s="86"/>
      <c r="H82" s="23"/>
      <c r="I82" s="26"/>
    </row>
    <row r="83" spans="1:9" ht="15">
      <c r="A83" s="19">
        <v>37</v>
      </c>
      <c r="B83" s="20">
        <v>741</v>
      </c>
      <c r="C83" s="20" t="s">
        <v>2324</v>
      </c>
      <c r="D83" s="293" t="s">
        <v>2325</v>
      </c>
      <c r="E83" s="20" t="s">
        <v>29</v>
      </c>
      <c r="F83" s="30">
        <f>F84</f>
        <v>400</v>
      </c>
      <c r="G83" s="86">
        <v>0</v>
      </c>
      <c r="H83" s="23">
        <f>F83*G83</f>
        <v>0</v>
      </c>
      <c r="I83" s="26" t="s">
        <v>30</v>
      </c>
    </row>
    <row r="84" spans="1:9" ht="15">
      <c r="A84" s="19"/>
      <c r="B84" s="20"/>
      <c r="C84" s="20"/>
      <c r="D84" s="288" t="s">
        <v>2305</v>
      </c>
      <c r="E84" s="121"/>
      <c r="F84" s="207">
        <v>400</v>
      </c>
      <c r="G84" s="86"/>
      <c r="H84" s="23"/>
      <c r="I84" s="26"/>
    </row>
    <row r="85" spans="1:9" ht="15">
      <c r="A85" s="19">
        <v>38</v>
      </c>
      <c r="B85" s="20">
        <v>741</v>
      </c>
      <c r="C85" s="20" t="s">
        <v>2326</v>
      </c>
      <c r="D85" s="293" t="s">
        <v>2327</v>
      </c>
      <c r="E85" s="20" t="s">
        <v>29</v>
      </c>
      <c r="F85" s="30">
        <f>F86</f>
        <v>450</v>
      </c>
      <c r="G85" s="86">
        <v>0</v>
      </c>
      <c r="H85" s="23">
        <f>F85*G85</f>
        <v>0</v>
      </c>
      <c r="I85" s="26" t="s">
        <v>30</v>
      </c>
    </row>
    <row r="86" spans="1:9" ht="15">
      <c r="A86" s="19"/>
      <c r="B86" s="20"/>
      <c r="C86" s="20"/>
      <c r="D86" s="288" t="s">
        <v>2305</v>
      </c>
      <c r="E86" s="121"/>
      <c r="F86" s="207">
        <v>450</v>
      </c>
      <c r="G86" s="86"/>
      <c r="H86" s="23"/>
      <c r="I86" s="26"/>
    </row>
    <row r="87" spans="1:9" ht="15">
      <c r="A87" s="19">
        <v>39</v>
      </c>
      <c r="B87" s="20">
        <v>741</v>
      </c>
      <c r="C87" s="20" t="s">
        <v>2328</v>
      </c>
      <c r="D87" s="293" t="s">
        <v>2329</v>
      </c>
      <c r="E87" s="20" t="s">
        <v>29</v>
      </c>
      <c r="F87" s="30">
        <f>F88</f>
        <v>470</v>
      </c>
      <c r="G87" s="86">
        <v>0</v>
      </c>
      <c r="H87" s="23">
        <f>F87*G87</f>
        <v>0</v>
      </c>
      <c r="I87" s="26" t="s">
        <v>30</v>
      </c>
    </row>
    <row r="88" spans="1:9" ht="15">
      <c r="A88" s="19"/>
      <c r="B88" s="20"/>
      <c r="C88" s="20"/>
      <c r="D88" s="288" t="s">
        <v>2305</v>
      </c>
      <c r="E88" s="20"/>
      <c r="F88" s="207">
        <v>470</v>
      </c>
      <c r="G88" s="86"/>
      <c r="H88" s="23"/>
      <c r="I88" s="26"/>
    </row>
    <row r="89" spans="1:9" ht="15">
      <c r="A89" s="19">
        <v>40</v>
      </c>
      <c r="B89" s="20">
        <v>741</v>
      </c>
      <c r="C89" s="20" t="s">
        <v>2330</v>
      </c>
      <c r="D89" s="293" t="s">
        <v>2331</v>
      </c>
      <c r="E89" s="20" t="s">
        <v>29</v>
      </c>
      <c r="F89" s="30">
        <f>F90</f>
        <v>350</v>
      </c>
      <c r="G89" s="86">
        <v>0</v>
      </c>
      <c r="H89" s="23">
        <f aca="true" t="shared" si="0" ref="H89:H152">F89*G89</f>
        <v>0</v>
      </c>
      <c r="I89" s="26" t="s">
        <v>30</v>
      </c>
    </row>
    <row r="90" spans="1:9" ht="15">
      <c r="A90" s="19"/>
      <c r="B90" s="20"/>
      <c r="C90" s="20"/>
      <c r="D90" s="288" t="s">
        <v>2305</v>
      </c>
      <c r="E90" s="20"/>
      <c r="F90" s="207">
        <v>350</v>
      </c>
      <c r="G90" s="86"/>
      <c r="H90" s="23"/>
      <c r="I90" s="26"/>
    </row>
    <row r="91" spans="1:9" ht="15">
      <c r="A91" s="19">
        <v>41</v>
      </c>
      <c r="B91" s="20">
        <v>741</v>
      </c>
      <c r="C91" s="20" t="s">
        <v>2332</v>
      </c>
      <c r="D91" s="293" t="s">
        <v>2333</v>
      </c>
      <c r="E91" s="20" t="s">
        <v>29</v>
      </c>
      <c r="F91" s="30">
        <f>F92</f>
        <v>510</v>
      </c>
      <c r="G91" s="86">
        <v>0</v>
      </c>
      <c r="H91" s="23">
        <f t="shared" si="0"/>
        <v>0</v>
      </c>
      <c r="I91" s="26" t="s">
        <v>30</v>
      </c>
    </row>
    <row r="92" spans="1:9" ht="15">
      <c r="A92" s="19"/>
      <c r="B92" s="20"/>
      <c r="C92" s="20"/>
      <c r="D92" s="288" t="s">
        <v>2305</v>
      </c>
      <c r="E92" s="20"/>
      <c r="F92" s="294">
        <v>510</v>
      </c>
      <c r="G92" s="86"/>
      <c r="H92" s="23"/>
      <c r="I92" s="26"/>
    </row>
    <row r="93" spans="1:9" ht="15">
      <c r="A93" s="19">
        <v>42</v>
      </c>
      <c r="B93" s="20">
        <v>741</v>
      </c>
      <c r="C93" s="20" t="s">
        <v>2334</v>
      </c>
      <c r="D93" s="293" t="s">
        <v>2335</v>
      </c>
      <c r="E93" s="20" t="s">
        <v>29</v>
      </c>
      <c r="F93" s="30">
        <f>F94</f>
        <v>3500</v>
      </c>
      <c r="G93" s="86">
        <v>0</v>
      </c>
      <c r="H93" s="23">
        <f t="shared" si="0"/>
        <v>0</v>
      </c>
      <c r="I93" s="26" t="s">
        <v>30</v>
      </c>
    </row>
    <row r="94" spans="1:9" ht="15">
      <c r="A94" s="19"/>
      <c r="B94" s="20"/>
      <c r="C94" s="20"/>
      <c r="D94" s="288" t="s">
        <v>2305</v>
      </c>
      <c r="E94" s="20"/>
      <c r="F94" s="294">
        <v>3500</v>
      </c>
      <c r="G94" s="86"/>
      <c r="H94" s="23"/>
      <c r="I94" s="26"/>
    </row>
    <row r="95" spans="1:9" ht="15">
      <c r="A95" s="19">
        <v>43</v>
      </c>
      <c r="B95" s="20">
        <v>741</v>
      </c>
      <c r="C95" s="20" t="s">
        <v>2336</v>
      </c>
      <c r="D95" s="293" t="s">
        <v>2337</v>
      </c>
      <c r="E95" s="20" t="s">
        <v>29</v>
      </c>
      <c r="F95" s="30">
        <f>F96</f>
        <v>200</v>
      </c>
      <c r="G95" s="86">
        <v>0</v>
      </c>
      <c r="H95" s="23">
        <f t="shared" si="0"/>
        <v>0</v>
      </c>
      <c r="I95" s="26" t="s">
        <v>30</v>
      </c>
    </row>
    <row r="96" spans="2:9" ht="15">
      <c r="B96" s="20"/>
      <c r="C96" s="20"/>
      <c r="D96" s="288" t="s">
        <v>2305</v>
      </c>
      <c r="E96" s="20"/>
      <c r="F96" s="294">
        <v>200</v>
      </c>
      <c r="G96" s="86"/>
      <c r="H96" s="23"/>
      <c r="I96" s="26"/>
    </row>
    <row r="97" spans="1:9" ht="15">
      <c r="A97" s="19">
        <v>44</v>
      </c>
      <c r="B97" s="20">
        <v>741</v>
      </c>
      <c r="C97" s="20" t="s">
        <v>2338</v>
      </c>
      <c r="D97" s="293" t="s">
        <v>2339</v>
      </c>
      <c r="E97" s="20" t="s">
        <v>29</v>
      </c>
      <c r="F97" s="30">
        <f>F98</f>
        <v>1200</v>
      </c>
      <c r="G97" s="86">
        <v>0</v>
      </c>
      <c r="H97" s="23">
        <f t="shared" si="0"/>
        <v>0</v>
      </c>
      <c r="I97" s="26" t="s">
        <v>30</v>
      </c>
    </row>
    <row r="98" spans="1:9" ht="15">
      <c r="A98" s="19"/>
      <c r="B98" s="20"/>
      <c r="C98" s="20"/>
      <c r="D98" s="288" t="s">
        <v>2305</v>
      </c>
      <c r="E98" s="20"/>
      <c r="F98" s="294">
        <v>1200</v>
      </c>
      <c r="G98" s="86"/>
      <c r="H98" s="23"/>
      <c r="I98" s="26"/>
    </row>
    <row r="99" spans="1:9" ht="15">
      <c r="A99" s="19"/>
      <c r="B99" s="20"/>
      <c r="C99" s="14">
        <v>741</v>
      </c>
      <c r="D99" s="291" t="s">
        <v>2340</v>
      </c>
      <c r="E99" s="20"/>
      <c r="F99" s="294"/>
      <c r="G99" s="86"/>
      <c r="H99" s="175">
        <f>SUM(H100:H119)</f>
        <v>0</v>
      </c>
      <c r="I99" s="26"/>
    </row>
    <row r="100" spans="1:9" ht="22.5">
      <c r="A100" s="19">
        <v>45</v>
      </c>
      <c r="B100" s="20">
        <v>741</v>
      </c>
      <c r="C100" s="20" t="s">
        <v>2341</v>
      </c>
      <c r="D100" s="295" t="s">
        <v>2342</v>
      </c>
      <c r="E100" s="20" t="s">
        <v>151</v>
      </c>
      <c r="F100" s="30">
        <f>F101</f>
        <v>1200</v>
      </c>
      <c r="G100" s="86">
        <v>0</v>
      </c>
      <c r="H100" s="296">
        <f t="shared" si="0"/>
        <v>0</v>
      </c>
      <c r="I100" s="26" t="s">
        <v>30</v>
      </c>
    </row>
    <row r="101" spans="1:9" ht="15">
      <c r="A101" s="19"/>
      <c r="B101" s="20"/>
      <c r="C101" s="20"/>
      <c r="D101" s="288" t="s">
        <v>2254</v>
      </c>
      <c r="E101" s="20"/>
      <c r="F101" s="294">
        <v>1200</v>
      </c>
      <c r="G101" s="86"/>
      <c r="H101" s="296"/>
      <c r="I101" s="26"/>
    </row>
    <row r="102" spans="1:9" ht="15">
      <c r="A102" s="19">
        <v>46</v>
      </c>
      <c r="B102" s="20">
        <v>741</v>
      </c>
      <c r="C102" s="20" t="s">
        <v>2343</v>
      </c>
      <c r="D102" s="293" t="s">
        <v>2344</v>
      </c>
      <c r="E102" s="20" t="s">
        <v>151</v>
      </c>
      <c r="F102" s="30">
        <f>F103</f>
        <v>150</v>
      </c>
      <c r="G102" s="86">
        <v>0</v>
      </c>
      <c r="H102" s="296">
        <f t="shared" si="0"/>
        <v>0</v>
      </c>
      <c r="I102" s="26" t="s">
        <v>30</v>
      </c>
    </row>
    <row r="103" spans="1:9" ht="15">
      <c r="A103" s="19"/>
      <c r="B103" s="20"/>
      <c r="C103" s="20"/>
      <c r="D103" s="288" t="s">
        <v>2254</v>
      </c>
      <c r="E103" s="20"/>
      <c r="F103" s="294">
        <v>150</v>
      </c>
      <c r="G103" s="86"/>
      <c r="H103" s="296"/>
      <c r="I103" s="26"/>
    </row>
    <row r="104" spans="1:9" ht="15">
      <c r="A104" s="19">
        <v>47</v>
      </c>
      <c r="B104" s="20">
        <v>741</v>
      </c>
      <c r="C104" s="20" t="s">
        <v>2345</v>
      </c>
      <c r="D104" s="293" t="s">
        <v>2346</v>
      </c>
      <c r="E104" s="20" t="s">
        <v>29</v>
      </c>
      <c r="F104" s="30">
        <f>F105</f>
        <v>950</v>
      </c>
      <c r="G104" s="86">
        <v>0</v>
      </c>
      <c r="H104" s="296">
        <f t="shared" si="0"/>
        <v>0</v>
      </c>
      <c r="I104" s="26" t="s">
        <v>30</v>
      </c>
    </row>
    <row r="105" spans="1:9" ht="15">
      <c r="A105" s="19"/>
      <c r="B105" s="20"/>
      <c r="C105" s="20"/>
      <c r="D105" s="288" t="s">
        <v>2254</v>
      </c>
      <c r="E105" s="20"/>
      <c r="F105" s="294">
        <v>950</v>
      </c>
      <c r="G105" s="86"/>
      <c r="H105" s="296"/>
      <c r="I105" s="26"/>
    </row>
    <row r="106" spans="1:9" ht="15">
      <c r="A106" s="19">
        <v>48</v>
      </c>
      <c r="B106" s="20">
        <v>741</v>
      </c>
      <c r="C106" s="20" t="s">
        <v>2347</v>
      </c>
      <c r="D106" s="293" t="s">
        <v>2348</v>
      </c>
      <c r="E106" s="20" t="s">
        <v>29</v>
      </c>
      <c r="F106" s="30">
        <f>F107</f>
        <v>1010</v>
      </c>
      <c r="G106" s="86">
        <v>0</v>
      </c>
      <c r="H106" s="296">
        <f t="shared" si="0"/>
        <v>0</v>
      </c>
      <c r="I106" s="26" t="s">
        <v>30</v>
      </c>
    </row>
    <row r="107" spans="1:9" ht="15">
      <c r="A107" s="19"/>
      <c r="B107" s="20"/>
      <c r="C107" s="20"/>
      <c r="D107" s="288" t="s">
        <v>2254</v>
      </c>
      <c r="E107" s="20"/>
      <c r="F107" s="294">
        <v>1010</v>
      </c>
      <c r="G107" s="86"/>
      <c r="H107" s="296"/>
      <c r="I107" s="26"/>
    </row>
    <row r="108" spans="1:9" ht="15">
      <c r="A108" s="19">
        <v>49</v>
      </c>
      <c r="B108" s="20">
        <v>741</v>
      </c>
      <c r="C108" s="20" t="s">
        <v>2349</v>
      </c>
      <c r="D108" s="293" t="s">
        <v>2350</v>
      </c>
      <c r="E108" s="20" t="s">
        <v>151</v>
      </c>
      <c r="F108" s="30">
        <f>F109</f>
        <v>1230</v>
      </c>
      <c r="G108" s="86">
        <v>0</v>
      </c>
      <c r="H108" s="296">
        <f t="shared" si="0"/>
        <v>0</v>
      </c>
      <c r="I108" s="26" t="s">
        <v>30</v>
      </c>
    </row>
    <row r="109" spans="1:9" ht="15">
      <c r="A109" s="19"/>
      <c r="B109" s="20"/>
      <c r="C109" s="20"/>
      <c r="D109" s="288" t="s">
        <v>2254</v>
      </c>
      <c r="E109" s="20"/>
      <c r="F109" s="294">
        <v>1230</v>
      </c>
      <c r="G109" s="86"/>
      <c r="H109" s="296"/>
      <c r="I109" s="26"/>
    </row>
    <row r="110" spans="1:9" ht="15">
      <c r="A110" s="19">
        <v>50</v>
      </c>
      <c r="B110" s="20">
        <v>741</v>
      </c>
      <c r="C110" s="20" t="s">
        <v>2351</v>
      </c>
      <c r="D110" s="293" t="s">
        <v>2352</v>
      </c>
      <c r="E110" s="20" t="s">
        <v>29</v>
      </c>
      <c r="F110" s="30">
        <f>F111</f>
        <v>2000</v>
      </c>
      <c r="G110" s="86">
        <v>0</v>
      </c>
      <c r="H110" s="296">
        <f t="shared" si="0"/>
        <v>0</v>
      </c>
      <c r="I110" s="26" t="s">
        <v>30</v>
      </c>
    </row>
    <row r="111" spans="1:9" ht="15">
      <c r="A111" s="19"/>
      <c r="B111" s="20"/>
      <c r="C111" s="20"/>
      <c r="D111" s="288" t="s">
        <v>2254</v>
      </c>
      <c r="E111" s="20"/>
      <c r="F111" s="294">
        <v>2000</v>
      </c>
      <c r="G111" s="86"/>
      <c r="H111" s="296"/>
      <c r="I111" s="26"/>
    </row>
    <row r="112" spans="1:9" ht="15">
      <c r="A112" s="19">
        <v>51</v>
      </c>
      <c r="B112" s="20">
        <v>741</v>
      </c>
      <c r="C112" s="20" t="s">
        <v>2353</v>
      </c>
      <c r="D112" s="293" t="s">
        <v>2354</v>
      </c>
      <c r="E112" s="20" t="s">
        <v>151</v>
      </c>
      <c r="F112" s="30">
        <f>F113</f>
        <v>500</v>
      </c>
      <c r="G112" s="86">
        <v>0</v>
      </c>
      <c r="H112" s="296">
        <f t="shared" si="0"/>
        <v>0</v>
      </c>
      <c r="I112" s="26" t="s">
        <v>30</v>
      </c>
    </row>
    <row r="113" spans="1:9" ht="15">
      <c r="A113" s="19"/>
      <c r="B113" s="20"/>
      <c r="C113" s="20"/>
      <c r="D113" s="288" t="s">
        <v>2254</v>
      </c>
      <c r="E113" s="20"/>
      <c r="F113" s="294">
        <v>500</v>
      </c>
      <c r="G113" s="86"/>
      <c r="H113" s="296"/>
      <c r="I113" s="26"/>
    </row>
    <row r="114" spans="1:9" ht="15">
      <c r="A114" s="19">
        <v>52</v>
      </c>
      <c r="B114" s="20">
        <v>741</v>
      </c>
      <c r="C114" s="20" t="s">
        <v>2355</v>
      </c>
      <c r="D114" s="293" t="s">
        <v>2356</v>
      </c>
      <c r="E114" s="20" t="s">
        <v>29</v>
      </c>
      <c r="F114" s="30">
        <f>F115</f>
        <v>564</v>
      </c>
      <c r="G114" s="86">
        <v>0</v>
      </c>
      <c r="H114" s="296">
        <f t="shared" si="0"/>
        <v>0</v>
      </c>
      <c r="I114" s="26" t="s">
        <v>30</v>
      </c>
    </row>
    <row r="115" spans="1:9" ht="15">
      <c r="A115" s="19"/>
      <c r="B115" s="20"/>
      <c r="C115" s="20"/>
      <c r="D115" s="297" t="s">
        <v>2357</v>
      </c>
      <c r="E115" s="20"/>
      <c r="F115" s="294">
        <v>564</v>
      </c>
      <c r="G115" s="86"/>
      <c r="H115" s="296"/>
      <c r="I115" s="26"/>
    </row>
    <row r="116" spans="1:9" ht="15">
      <c r="A116" s="19">
        <v>53</v>
      </c>
      <c r="B116" s="20">
        <v>741</v>
      </c>
      <c r="C116" s="20" t="s">
        <v>2358</v>
      </c>
      <c r="D116" s="293" t="s">
        <v>2359</v>
      </c>
      <c r="E116" s="20" t="s">
        <v>29</v>
      </c>
      <c r="F116" s="30">
        <f>F117</f>
        <v>50</v>
      </c>
      <c r="G116" s="86">
        <v>0</v>
      </c>
      <c r="H116" s="296">
        <f t="shared" si="0"/>
        <v>0</v>
      </c>
      <c r="I116" s="26" t="s">
        <v>30</v>
      </c>
    </row>
    <row r="117" spans="1:9" ht="15">
      <c r="A117" s="19"/>
      <c r="B117" s="20"/>
      <c r="C117" s="20"/>
      <c r="D117" s="297" t="s">
        <v>2357</v>
      </c>
      <c r="E117" s="20"/>
      <c r="F117" s="294">
        <v>50</v>
      </c>
      <c r="G117" s="86"/>
      <c r="H117" s="296"/>
      <c r="I117" s="26"/>
    </row>
    <row r="118" spans="1:9" ht="15">
      <c r="A118" s="19">
        <v>54</v>
      </c>
      <c r="B118" s="20">
        <v>741</v>
      </c>
      <c r="C118" s="20" t="s">
        <v>2360</v>
      </c>
      <c r="D118" s="293" t="s">
        <v>2361</v>
      </c>
      <c r="E118" s="20" t="s">
        <v>29</v>
      </c>
      <c r="F118" s="30">
        <f>F119</f>
        <v>40</v>
      </c>
      <c r="G118" s="86">
        <v>0</v>
      </c>
      <c r="H118" s="296">
        <f t="shared" si="0"/>
        <v>0</v>
      </c>
      <c r="I118" s="26" t="s">
        <v>30</v>
      </c>
    </row>
    <row r="119" spans="1:9" ht="15">
      <c r="A119" s="19"/>
      <c r="B119" s="20"/>
      <c r="C119" s="20"/>
      <c r="D119" s="297" t="s">
        <v>2357</v>
      </c>
      <c r="E119" s="20"/>
      <c r="F119" s="294">
        <v>40</v>
      </c>
      <c r="G119" s="86"/>
      <c r="H119" s="296"/>
      <c r="I119" s="26"/>
    </row>
    <row r="120" spans="1:9" ht="15">
      <c r="A120" s="19"/>
      <c r="B120" s="20"/>
      <c r="C120" s="14">
        <v>741</v>
      </c>
      <c r="D120" s="291" t="s">
        <v>2362</v>
      </c>
      <c r="E120" s="20"/>
      <c r="F120" s="294"/>
      <c r="G120" s="86"/>
      <c r="H120" s="298">
        <f>SUM(H121:H130)</f>
        <v>0</v>
      </c>
      <c r="I120" s="26"/>
    </row>
    <row r="121" spans="1:9" ht="15">
      <c r="A121" s="19">
        <v>55</v>
      </c>
      <c r="B121" s="20">
        <v>741</v>
      </c>
      <c r="C121" s="20" t="s">
        <v>2363</v>
      </c>
      <c r="D121" s="293" t="s">
        <v>2364</v>
      </c>
      <c r="E121" s="20" t="s">
        <v>29</v>
      </c>
      <c r="F121" s="30">
        <f>F122</f>
        <v>390</v>
      </c>
      <c r="G121" s="86">
        <v>0</v>
      </c>
      <c r="H121" s="296">
        <f t="shared" si="0"/>
        <v>0</v>
      </c>
      <c r="I121" s="26" t="s">
        <v>30</v>
      </c>
    </row>
    <row r="122" spans="1:9" ht="15">
      <c r="A122" s="19"/>
      <c r="B122" s="20"/>
      <c r="C122" s="20"/>
      <c r="D122" s="288" t="s">
        <v>2365</v>
      </c>
      <c r="E122" s="20"/>
      <c r="F122" s="294">
        <v>390</v>
      </c>
      <c r="G122" s="86"/>
      <c r="H122" s="296"/>
      <c r="I122" s="26"/>
    </row>
    <row r="123" spans="1:9" ht="15">
      <c r="A123" s="19">
        <v>56</v>
      </c>
      <c r="B123" s="20">
        <v>741</v>
      </c>
      <c r="C123" s="20" t="s">
        <v>2366</v>
      </c>
      <c r="D123" s="293" t="s">
        <v>2367</v>
      </c>
      <c r="E123" s="20" t="s">
        <v>151</v>
      </c>
      <c r="F123" s="30">
        <f>F124</f>
        <v>20</v>
      </c>
      <c r="G123" s="86">
        <v>0</v>
      </c>
      <c r="H123" s="296">
        <f t="shared" si="0"/>
        <v>0</v>
      </c>
      <c r="I123" s="26" t="s">
        <v>30</v>
      </c>
    </row>
    <row r="124" spans="1:9" ht="15">
      <c r="A124" s="19"/>
      <c r="B124" s="20"/>
      <c r="C124" s="20"/>
      <c r="D124" s="288" t="s">
        <v>2368</v>
      </c>
      <c r="E124" s="20"/>
      <c r="F124" s="294">
        <v>20</v>
      </c>
      <c r="G124" s="86"/>
      <c r="H124" s="296"/>
      <c r="I124" s="26"/>
    </row>
    <row r="125" spans="1:9" ht="15">
      <c r="A125" s="19">
        <v>57</v>
      </c>
      <c r="B125" s="20">
        <v>741</v>
      </c>
      <c r="C125" s="20" t="s">
        <v>2369</v>
      </c>
      <c r="D125" s="293" t="s">
        <v>2370</v>
      </c>
      <c r="E125" s="20" t="s">
        <v>151</v>
      </c>
      <c r="F125" s="30">
        <f>F126</f>
        <v>120</v>
      </c>
      <c r="G125" s="86">
        <v>0</v>
      </c>
      <c r="H125" s="296">
        <f t="shared" si="0"/>
        <v>0</v>
      </c>
      <c r="I125" s="26" t="s">
        <v>30</v>
      </c>
    </row>
    <row r="126" spans="1:9" ht="15">
      <c r="A126" s="19"/>
      <c r="B126" s="20"/>
      <c r="C126" s="20"/>
      <c r="D126" s="288" t="s">
        <v>2365</v>
      </c>
      <c r="E126" s="20"/>
      <c r="F126" s="294">
        <v>120</v>
      </c>
      <c r="G126" s="86"/>
      <c r="H126" s="296"/>
      <c r="I126" s="26"/>
    </row>
    <row r="127" spans="1:9" ht="15">
      <c r="A127" s="19">
        <v>58</v>
      </c>
      <c r="B127" s="20">
        <v>741</v>
      </c>
      <c r="C127" s="20" t="s">
        <v>2371</v>
      </c>
      <c r="D127" s="293" t="s">
        <v>2372</v>
      </c>
      <c r="E127" s="20" t="s">
        <v>731</v>
      </c>
      <c r="F127" s="22">
        <v>1</v>
      </c>
      <c r="G127" s="86">
        <v>0</v>
      </c>
      <c r="H127" s="296">
        <f t="shared" si="0"/>
        <v>0</v>
      </c>
      <c r="I127" s="26" t="s">
        <v>30</v>
      </c>
    </row>
    <row r="128" spans="1:9" ht="15">
      <c r="A128" s="19">
        <v>59</v>
      </c>
      <c r="B128" s="20">
        <v>741</v>
      </c>
      <c r="C128" s="20" t="s">
        <v>2373</v>
      </c>
      <c r="D128" s="293" t="s">
        <v>2374</v>
      </c>
      <c r="E128" s="20" t="s">
        <v>151</v>
      </c>
      <c r="F128" s="22">
        <v>300</v>
      </c>
      <c r="G128" s="86">
        <v>0</v>
      </c>
      <c r="H128" s="296">
        <f t="shared" si="0"/>
        <v>0</v>
      </c>
      <c r="I128" s="26" t="s">
        <v>30</v>
      </c>
    </row>
    <row r="129" spans="1:9" ht="15">
      <c r="A129" s="19">
        <v>60</v>
      </c>
      <c r="B129" s="20">
        <v>741</v>
      </c>
      <c r="C129" s="20" t="s">
        <v>2375</v>
      </c>
      <c r="D129" s="293" t="s">
        <v>2376</v>
      </c>
      <c r="E129" s="20" t="s">
        <v>731</v>
      </c>
      <c r="F129" s="22">
        <v>1</v>
      </c>
      <c r="G129" s="86">
        <v>0</v>
      </c>
      <c r="H129" s="296">
        <f t="shared" si="0"/>
        <v>0</v>
      </c>
      <c r="I129" s="26" t="s">
        <v>30</v>
      </c>
    </row>
    <row r="130" spans="1:9" ht="15">
      <c r="A130" s="19">
        <v>61</v>
      </c>
      <c r="B130" s="20">
        <v>741</v>
      </c>
      <c r="C130" s="20" t="s">
        <v>2377</v>
      </c>
      <c r="D130" s="293" t="s">
        <v>2378</v>
      </c>
      <c r="E130" s="20" t="s">
        <v>151</v>
      </c>
      <c r="F130" s="22">
        <v>1</v>
      </c>
      <c r="G130" s="86">
        <v>0</v>
      </c>
      <c r="H130" s="296">
        <f t="shared" si="0"/>
        <v>0</v>
      </c>
      <c r="I130" s="26" t="s">
        <v>30</v>
      </c>
    </row>
    <row r="131" spans="1:9" ht="15">
      <c r="A131" s="19"/>
      <c r="B131" s="20"/>
      <c r="C131" s="14">
        <v>741</v>
      </c>
      <c r="D131" s="291" t="s">
        <v>2379</v>
      </c>
      <c r="E131" s="20"/>
      <c r="F131" s="294"/>
      <c r="G131" s="86"/>
      <c r="H131" s="298">
        <f>SUM(H132:H148)</f>
        <v>0</v>
      </c>
      <c r="I131" s="26"/>
    </row>
    <row r="132" spans="1:9" ht="15">
      <c r="A132" s="19">
        <v>62</v>
      </c>
      <c r="B132" s="20">
        <v>741</v>
      </c>
      <c r="C132" s="20" t="s">
        <v>2380</v>
      </c>
      <c r="D132" s="293" t="s">
        <v>2381</v>
      </c>
      <c r="E132" s="20" t="s">
        <v>29</v>
      </c>
      <c r="F132" s="30">
        <f>F133</f>
        <v>605</v>
      </c>
      <c r="G132" s="86">
        <v>0</v>
      </c>
      <c r="H132" s="296">
        <f t="shared" si="0"/>
        <v>0</v>
      </c>
      <c r="I132" s="26" t="s">
        <v>30</v>
      </c>
    </row>
    <row r="133" spans="1:9" ht="15">
      <c r="A133" s="19"/>
      <c r="B133" s="20"/>
      <c r="C133" s="20"/>
      <c r="D133" s="288" t="s">
        <v>2365</v>
      </c>
      <c r="E133" s="20"/>
      <c r="F133" s="294">
        <v>605</v>
      </c>
      <c r="G133" s="86"/>
      <c r="H133" s="296"/>
      <c r="I133" s="26"/>
    </row>
    <row r="134" spans="1:9" ht="15">
      <c r="A134" s="19">
        <v>63</v>
      </c>
      <c r="B134" s="20">
        <v>741</v>
      </c>
      <c r="C134" s="20" t="s">
        <v>2382</v>
      </c>
      <c r="D134" s="293" t="s">
        <v>2383</v>
      </c>
      <c r="E134" s="20" t="s">
        <v>29</v>
      </c>
      <c r="F134" s="30">
        <f>F135</f>
        <v>20</v>
      </c>
      <c r="G134" s="86">
        <v>0</v>
      </c>
      <c r="H134" s="296">
        <f t="shared" si="0"/>
        <v>0</v>
      </c>
      <c r="I134" s="26" t="s">
        <v>30</v>
      </c>
    </row>
    <row r="135" spans="1:9" ht="15">
      <c r="A135" s="19"/>
      <c r="B135" s="20"/>
      <c r="C135" s="20"/>
      <c r="D135" s="288" t="s">
        <v>2365</v>
      </c>
      <c r="E135" s="20"/>
      <c r="F135" s="294">
        <v>20</v>
      </c>
      <c r="G135" s="86"/>
      <c r="H135" s="296"/>
      <c r="I135" s="26"/>
    </row>
    <row r="136" spans="1:9" ht="15">
      <c r="A136" s="19">
        <v>64</v>
      </c>
      <c r="B136" s="20">
        <v>741</v>
      </c>
      <c r="C136" s="20" t="s">
        <v>2384</v>
      </c>
      <c r="D136" s="293" t="s">
        <v>2385</v>
      </c>
      <c r="E136" s="20" t="s">
        <v>151</v>
      </c>
      <c r="F136" s="30">
        <f>F137</f>
        <v>20</v>
      </c>
      <c r="G136" s="86">
        <v>0</v>
      </c>
      <c r="H136" s="296">
        <f t="shared" si="0"/>
        <v>0</v>
      </c>
      <c r="I136" s="26" t="s">
        <v>30</v>
      </c>
    </row>
    <row r="137" spans="1:9" ht="15">
      <c r="A137" s="19"/>
      <c r="B137" s="20"/>
      <c r="C137" s="20"/>
      <c r="D137" s="288" t="s">
        <v>2365</v>
      </c>
      <c r="E137" s="20"/>
      <c r="F137" s="294">
        <v>20</v>
      </c>
      <c r="G137" s="299"/>
      <c r="H137" s="296"/>
      <c r="I137" s="26"/>
    </row>
    <row r="138" spans="1:9" ht="15">
      <c r="A138" s="19">
        <v>65</v>
      </c>
      <c r="B138" s="20">
        <v>741</v>
      </c>
      <c r="C138" s="20" t="s">
        <v>2386</v>
      </c>
      <c r="D138" s="293" t="s">
        <v>2387</v>
      </c>
      <c r="E138" s="20" t="s">
        <v>151</v>
      </c>
      <c r="F138" s="30">
        <f>F139</f>
        <v>300</v>
      </c>
      <c r="G138" s="86">
        <v>0</v>
      </c>
      <c r="H138" s="296">
        <f t="shared" si="0"/>
        <v>0</v>
      </c>
      <c r="I138" s="26" t="s">
        <v>30</v>
      </c>
    </row>
    <row r="139" spans="1:9" ht="15">
      <c r="A139" s="19"/>
      <c r="B139" s="20"/>
      <c r="C139" s="20"/>
      <c r="D139" s="288" t="s">
        <v>2365</v>
      </c>
      <c r="E139" s="20"/>
      <c r="F139" s="294">
        <v>300</v>
      </c>
      <c r="G139" s="86"/>
      <c r="H139" s="296"/>
      <c r="I139" s="26"/>
    </row>
    <row r="140" spans="1:9" ht="15">
      <c r="A140" s="19">
        <v>66</v>
      </c>
      <c r="B140" s="20">
        <v>741</v>
      </c>
      <c r="C140" s="20" t="s">
        <v>2388</v>
      </c>
      <c r="D140" s="293" t="s">
        <v>2389</v>
      </c>
      <c r="E140" s="20" t="s">
        <v>151</v>
      </c>
      <c r="F140" s="30">
        <f>F141</f>
        <v>230</v>
      </c>
      <c r="G140" s="86">
        <v>0</v>
      </c>
      <c r="H140" s="296">
        <f t="shared" si="0"/>
        <v>0</v>
      </c>
      <c r="I140" s="26" t="s">
        <v>30</v>
      </c>
    </row>
    <row r="141" spans="1:9" ht="15">
      <c r="A141" s="19"/>
      <c r="B141" s="20"/>
      <c r="C141" s="20"/>
      <c r="D141" s="300" t="s">
        <v>2390</v>
      </c>
      <c r="E141" s="20"/>
      <c r="F141" s="294">
        <v>230</v>
      </c>
      <c r="G141" s="86"/>
      <c r="H141" s="296"/>
      <c r="I141" s="26"/>
    </row>
    <row r="142" spans="1:9" ht="15">
      <c r="A142" s="19">
        <v>67</v>
      </c>
      <c r="B142" s="20">
        <v>741</v>
      </c>
      <c r="C142" s="20" t="s">
        <v>2391</v>
      </c>
      <c r="D142" s="293" t="s">
        <v>2392</v>
      </c>
      <c r="E142" s="20" t="s">
        <v>151</v>
      </c>
      <c r="F142" s="30">
        <f>F143</f>
        <v>112</v>
      </c>
      <c r="G142" s="86">
        <v>0</v>
      </c>
      <c r="H142" s="296">
        <f t="shared" si="0"/>
        <v>0</v>
      </c>
      <c r="I142" s="26" t="s">
        <v>30</v>
      </c>
    </row>
    <row r="143" spans="1:9" ht="15">
      <c r="A143" s="19"/>
      <c r="B143" s="20"/>
      <c r="C143" s="20"/>
      <c r="D143" s="288" t="s">
        <v>2365</v>
      </c>
      <c r="E143" s="20"/>
      <c r="F143" s="294">
        <v>112</v>
      </c>
      <c r="G143" s="86"/>
      <c r="H143" s="296"/>
      <c r="I143" s="26"/>
    </row>
    <row r="144" spans="1:9" ht="15">
      <c r="A144" s="19">
        <v>68</v>
      </c>
      <c r="B144" s="20">
        <v>741</v>
      </c>
      <c r="C144" s="20" t="s">
        <v>2393</v>
      </c>
      <c r="D144" s="293" t="s">
        <v>2394</v>
      </c>
      <c r="E144" s="20" t="s">
        <v>29</v>
      </c>
      <c r="F144" s="30">
        <f>F145</f>
        <v>330</v>
      </c>
      <c r="G144" s="86">
        <v>0</v>
      </c>
      <c r="H144" s="296">
        <f t="shared" si="0"/>
        <v>0</v>
      </c>
      <c r="I144" s="26" t="s">
        <v>30</v>
      </c>
    </row>
    <row r="145" spans="1:9" ht="15">
      <c r="A145" s="19"/>
      <c r="B145" s="20"/>
      <c r="C145" s="20"/>
      <c r="D145" s="300" t="s">
        <v>2395</v>
      </c>
      <c r="E145" s="20"/>
      <c r="F145" s="294">
        <v>330</v>
      </c>
      <c r="G145" s="86"/>
      <c r="H145" s="296"/>
      <c r="I145" s="26"/>
    </row>
    <row r="146" spans="1:9" ht="15">
      <c r="A146" s="19">
        <v>69</v>
      </c>
      <c r="B146" s="20">
        <v>741</v>
      </c>
      <c r="C146" s="20" t="s">
        <v>2396</v>
      </c>
      <c r="D146" s="293" t="s">
        <v>2397</v>
      </c>
      <c r="E146" s="20" t="s">
        <v>151</v>
      </c>
      <c r="F146" s="22">
        <v>330</v>
      </c>
      <c r="G146" s="86">
        <v>0</v>
      </c>
      <c r="H146" s="296">
        <f t="shared" si="0"/>
        <v>0</v>
      </c>
      <c r="I146" s="26"/>
    </row>
    <row r="147" spans="1:9" ht="15">
      <c r="A147" s="19">
        <v>70</v>
      </c>
      <c r="B147" s="20">
        <v>741</v>
      </c>
      <c r="C147" s="20" t="s">
        <v>2398</v>
      </c>
      <c r="D147" s="293" t="s">
        <v>2399</v>
      </c>
      <c r="E147" s="20" t="s">
        <v>151</v>
      </c>
      <c r="F147" s="22">
        <v>20</v>
      </c>
      <c r="G147" s="86">
        <v>0</v>
      </c>
      <c r="H147" s="296">
        <f t="shared" si="0"/>
        <v>0</v>
      </c>
      <c r="I147" s="26" t="s">
        <v>30</v>
      </c>
    </row>
    <row r="148" spans="1:9" ht="15">
      <c r="A148" s="19">
        <v>71</v>
      </c>
      <c r="B148" s="20">
        <v>741</v>
      </c>
      <c r="C148" s="20" t="s">
        <v>2400</v>
      </c>
      <c r="D148" s="293" t="s">
        <v>2401</v>
      </c>
      <c r="E148" s="20" t="s">
        <v>731</v>
      </c>
      <c r="F148" s="22">
        <v>1</v>
      </c>
      <c r="G148" s="86">
        <v>0</v>
      </c>
      <c r="H148" s="296">
        <f t="shared" si="0"/>
        <v>0</v>
      </c>
      <c r="I148" s="26" t="s">
        <v>30</v>
      </c>
    </row>
    <row r="149" spans="1:9" ht="15">
      <c r="A149" s="19"/>
      <c r="B149" s="20"/>
      <c r="C149" s="14">
        <v>741</v>
      </c>
      <c r="D149" s="291" t="s">
        <v>2402</v>
      </c>
      <c r="E149" s="20"/>
      <c r="F149" s="294"/>
      <c r="G149" s="86"/>
      <c r="H149" s="175">
        <f>SUM(H150:H165)</f>
        <v>0</v>
      </c>
      <c r="I149" s="26"/>
    </row>
    <row r="150" spans="1:9" ht="15">
      <c r="A150" s="19">
        <v>72</v>
      </c>
      <c r="B150" s="20">
        <v>741</v>
      </c>
      <c r="C150" s="20" t="s">
        <v>2403</v>
      </c>
      <c r="D150" s="293" t="s">
        <v>2404</v>
      </c>
      <c r="E150" s="20" t="s">
        <v>151</v>
      </c>
      <c r="F150" s="22">
        <v>1</v>
      </c>
      <c r="G150" s="86">
        <v>0</v>
      </c>
      <c r="H150" s="296">
        <f t="shared" si="0"/>
        <v>0</v>
      </c>
      <c r="I150" s="26" t="s">
        <v>30</v>
      </c>
    </row>
    <row r="151" spans="1:9" ht="15">
      <c r="A151" s="19">
        <v>73</v>
      </c>
      <c r="B151" s="20">
        <v>741</v>
      </c>
      <c r="C151" s="20" t="s">
        <v>2405</v>
      </c>
      <c r="D151" s="293" t="s">
        <v>2406</v>
      </c>
      <c r="E151" s="20" t="s">
        <v>151</v>
      </c>
      <c r="F151" s="22">
        <v>1</v>
      </c>
      <c r="G151" s="86">
        <v>0</v>
      </c>
      <c r="H151" s="296">
        <f t="shared" si="0"/>
        <v>0</v>
      </c>
      <c r="I151" s="26" t="s">
        <v>30</v>
      </c>
    </row>
    <row r="152" spans="1:9" ht="15">
      <c r="A152" s="19">
        <v>74</v>
      </c>
      <c r="B152" s="20">
        <v>741</v>
      </c>
      <c r="C152" s="20" t="s">
        <v>2407</v>
      </c>
      <c r="D152" s="293" t="s">
        <v>2408</v>
      </c>
      <c r="E152" s="20" t="s">
        <v>151</v>
      </c>
      <c r="F152" s="22">
        <v>1</v>
      </c>
      <c r="G152" s="86">
        <v>0</v>
      </c>
      <c r="H152" s="296">
        <f t="shared" si="0"/>
        <v>0</v>
      </c>
      <c r="I152" s="26" t="s">
        <v>30</v>
      </c>
    </row>
    <row r="153" spans="1:9" ht="15">
      <c r="A153" s="19">
        <v>75</v>
      </c>
      <c r="B153" s="20">
        <v>741</v>
      </c>
      <c r="C153" s="20" t="s">
        <v>2409</v>
      </c>
      <c r="D153" s="293" t="s">
        <v>2410</v>
      </c>
      <c r="E153" s="20" t="s">
        <v>151</v>
      </c>
      <c r="F153" s="22">
        <v>1</v>
      </c>
      <c r="G153" s="86">
        <v>0</v>
      </c>
      <c r="H153" s="296">
        <f aca="true" t="shared" si="1" ref="H153:H162">F153*G153</f>
        <v>0</v>
      </c>
      <c r="I153" s="26" t="s">
        <v>30</v>
      </c>
    </row>
    <row r="154" spans="1:9" ht="15">
      <c r="A154" s="19">
        <v>76</v>
      </c>
      <c r="B154" s="20">
        <v>741</v>
      </c>
      <c r="C154" s="20" t="s">
        <v>2411</v>
      </c>
      <c r="D154" s="293" t="s">
        <v>2412</v>
      </c>
      <c r="E154" s="20" t="s">
        <v>151</v>
      </c>
      <c r="F154" s="22">
        <v>1</v>
      </c>
      <c r="G154" s="86">
        <v>0</v>
      </c>
      <c r="H154" s="296">
        <f t="shared" si="1"/>
        <v>0</v>
      </c>
      <c r="I154" s="26" t="s">
        <v>30</v>
      </c>
    </row>
    <row r="155" spans="1:9" ht="15">
      <c r="A155" s="19">
        <v>77</v>
      </c>
      <c r="B155" s="20">
        <v>741</v>
      </c>
      <c r="C155" s="20" t="s">
        <v>2413</v>
      </c>
      <c r="D155" s="293" t="s">
        <v>2414</v>
      </c>
      <c r="E155" s="20" t="s">
        <v>151</v>
      </c>
      <c r="F155" s="22">
        <v>1</v>
      </c>
      <c r="G155" s="86">
        <v>0</v>
      </c>
      <c r="H155" s="296">
        <f t="shared" si="1"/>
        <v>0</v>
      </c>
      <c r="I155" s="26" t="s">
        <v>30</v>
      </c>
    </row>
    <row r="156" spans="1:9" ht="15">
      <c r="A156" s="19">
        <v>78</v>
      </c>
      <c r="B156" s="20">
        <v>741</v>
      </c>
      <c r="C156" s="20" t="s">
        <v>2415</v>
      </c>
      <c r="D156" s="293" t="s">
        <v>2416</v>
      </c>
      <c r="E156" s="20" t="s">
        <v>151</v>
      </c>
      <c r="F156" s="22">
        <v>1</v>
      </c>
      <c r="G156" s="86">
        <v>0</v>
      </c>
      <c r="H156" s="296">
        <f t="shared" si="1"/>
        <v>0</v>
      </c>
      <c r="I156" s="26" t="s">
        <v>30</v>
      </c>
    </row>
    <row r="157" spans="1:9" ht="15">
      <c r="A157" s="19">
        <v>79</v>
      </c>
      <c r="B157" s="20">
        <v>741</v>
      </c>
      <c r="C157" s="20" t="s">
        <v>2417</v>
      </c>
      <c r="D157" s="293" t="s">
        <v>2418</v>
      </c>
      <c r="E157" s="20" t="s">
        <v>151</v>
      </c>
      <c r="F157" s="301">
        <v>1</v>
      </c>
      <c r="G157" s="86">
        <v>0</v>
      </c>
      <c r="H157" s="296">
        <f t="shared" si="1"/>
        <v>0</v>
      </c>
      <c r="I157" s="26" t="s">
        <v>30</v>
      </c>
    </row>
    <row r="158" spans="1:9" ht="15">
      <c r="A158" s="19">
        <v>80</v>
      </c>
      <c r="B158" s="20">
        <v>741</v>
      </c>
      <c r="C158" s="20" t="s">
        <v>2419</v>
      </c>
      <c r="D158" s="293" t="s">
        <v>2420</v>
      </c>
      <c r="E158" s="20" t="s">
        <v>151</v>
      </c>
      <c r="F158" s="301">
        <v>1</v>
      </c>
      <c r="G158" s="86">
        <v>0</v>
      </c>
      <c r="H158" s="296">
        <f t="shared" si="1"/>
        <v>0</v>
      </c>
      <c r="I158" s="26" t="s">
        <v>30</v>
      </c>
    </row>
    <row r="159" spans="1:9" ht="15">
      <c r="A159" s="19">
        <v>81</v>
      </c>
      <c r="B159" s="20">
        <v>741</v>
      </c>
      <c r="C159" s="20" t="s">
        <v>2421</v>
      </c>
      <c r="D159" s="293" t="s">
        <v>2422</v>
      </c>
      <c r="E159" s="20" t="s">
        <v>151</v>
      </c>
      <c r="F159" s="301">
        <v>1</v>
      </c>
      <c r="G159" s="86">
        <v>0</v>
      </c>
      <c r="H159" s="296">
        <f t="shared" si="1"/>
        <v>0</v>
      </c>
      <c r="I159" s="26" t="s">
        <v>30</v>
      </c>
    </row>
    <row r="160" spans="1:9" ht="15">
      <c r="A160" s="19">
        <v>82</v>
      </c>
      <c r="B160" s="20">
        <v>741</v>
      </c>
      <c r="C160" s="20" t="s">
        <v>2423</v>
      </c>
      <c r="D160" s="293" t="s">
        <v>2424</v>
      </c>
      <c r="E160" s="20" t="s">
        <v>151</v>
      </c>
      <c r="F160" s="22">
        <v>1</v>
      </c>
      <c r="G160" s="86">
        <v>0</v>
      </c>
      <c r="H160" s="296">
        <f t="shared" si="1"/>
        <v>0</v>
      </c>
      <c r="I160" s="26" t="s">
        <v>30</v>
      </c>
    </row>
    <row r="161" spans="1:9" ht="15">
      <c r="A161" s="19">
        <v>83</v>
      </c>
      <c r="B161" s="20">
        <v>741</v>
      </c>
      <c r="C161" s="20" t="s">
        <v>2425</v>
      </c>
      <c r="D161" s="293" t="s">
        <v>2426</v>
      </c>
      <c r="E161" s="20" t="s">
        <v>151</v>
      </c>
      <c r="F161" s="22">
        <v>1</v>
      </c>
      <c r="G161" s="86">
        <v>0</v>
      </c>
      <c r="H161" s="296">
        <f t="shared" si="1"/>
        <v>0</v>
      </c>
      <c r="I161" s="26" t="s">
        <v>30</v>
      </c>
    </row>
    <row r="162" spans="1:9" ht="15">
      <c r="A162" s="19">
        <v>84</v>
      </c>
      <c r="B162" s="20">
        <v>741</v>
      </c>
      <c r="C162" s="20" t="s">
        <v>2427</v>
      </c>
      <c r="D162" s="293" t="s">
        <v>2428</v>
      </c>
      <c r="E162" s="20" t="s">
        <v>151</v>
      </c>
      <c r="F162" s="22">
        <v>1</v>
      </c>
      <c r="G162" s="86">
        <v>0</v>
      </c>
      <c r="H162" s="296">
        <f t="shared" si="1"/>
        <v>0</v>
      </c>
      <c r="I162" s="26" t="s">
        <v>30</v>
      </c>
    </row>
    <row r="163" spans="1:9" ht="15">
      <c r="A163" s="19">
        <v>85</v>
      </c>
      <c r="B163" s="20">
        <v>741</v>
      </c>
      <c r="C163" s="20" t="s">
        <v>2429</v>
      </c>
      <c r="D163" s="293" t="s">
        <v>2430</v>
      </c>
      <c r="E163" s="20" t="s">
        <v>151</v>
      </c>
      <c r="F163" s="22">
        <v>1</v>
      </c>
      <c r="G163" s="86">
        <v>0</v>
      </c>
      <c r="H163" s="296">
        <f>F163*G163</f>
        <v>0</v>
      </c>
      <c r="I163" s="26" t="s">
        <v>30</v>
      </c>
    </row>
    <row r="164" spans="1:9" ht="15">
      <c r="A164" s="19">
        <v>86</v>
      </c>
      <c r="B164" s="20">
        <v>741</v>
      </c>
      <c r="C164" s="20" t="s">
        <v>2431</v>
      </c>
      <c r="D164" s="293" t="s">
        <v>2432</v>
      </c>
      <c r="E164" s="20" t="s">
        <v>151</v>
      </c>
      <c r="F164" s="22">
        <v>1</v>
      </c>
      <c r="G164" s="86">
        <v>0</v>
      </c>
      <c r="H164" s="296">
        <f>F164*G164</f>
        <v>0</v>
      </c>
      <c r="I164" s="26" t="s">
        <v>30</v>
      </c>
    </row>
    <row r="165" spans="1:9" ht="15">
      <c r="A165" s="19">
        <v>87</v>
      </c>
      <c r="B165" s="20">
        <v>741</v>
      </c>
      <c r="C165" s="20" t="s">
        <v>2433</v>
      </c>
      <c r="D165" s="293" t="s">
        <v>2434</v>
      </c>
      <c r="E165" s="20" t="s">
        <v>151</v>
      </c>
      <c r="F165" s="22">
        <v>1</v>
      </c>
      <c r="G165" s="86">
        <v>0</v>
      </c>
      <c r="H165" s="296">
        <f>F165*G165</f>
        <v>0</v>
      </c>
      <c r="I165" s="26" t="s">
        <v>30</v>
      </c>
    </row>
    <row r="166" spans="1:9" ht="15">
      <c r="A166" s="19"/>
      <c r="B166" s="20"/>
      <c r="C166" s="14">
        <v>741</v>
      </c>
      <c r="D166" s="291" t="s">
        <v>2435</v>
      </c>
      <c r="E166" s="20"/>
      <c r="F166" s="22"/>
      <c r="G166" s="86"/>
      <c r="H166" s="298">
        <f>SUM(H167:H168)</f>
        <v>0</v>
      </c>
      <c r="I166" s="26"/>
    </row>
    <row r="167" spans="1:9" ht="15">
      <c r="A167" s="642">
        <v>88</v>
      </c>
      <c r="B167" s="629">
        <v>741</v>
      </c>
      <c r="C167" s="630" t="s">
        <v>3616</v>
      </c>
      <c r="D167" s="631" t="s">
        <v>3617</v>
      </c>
      <c r="E167" s="629" t="s">
        <v>731</v>
      </c>
      <c r="F167" s="632">
        <v>1</v>
      </c>
      <c r="G167" s="633">
        <v>0</v>
      </c>
      <c r="H167" s="634">
        <f>F167*G167</f>
        <v>0</v>
      </c>
      <c r="I167" s="635" t="s">
        <v>30</v>
      </c>
    </row>
    <row r="168" spans="1:9" s="623" customFormat="1" ht="15">
      <c r="A168" s="617">
        <v>89</v>
      </c>
      <c r="B168" s="618">
        <v>741</v>
      </c>
      <c r="C168" s="618" t="s">
        <v>2436</v>
      </c>
      <c r="D168" s="619" t="s">
        <v>2437</v>
      </c>
      <c r="E168" s="618" t="s">
        <v>151</v>
      </c>
      <c r="F168" s="620">
        <f>F169</f>
        <v>1</v>
      </c>
      <c r="G168" s="468">
        <v>0</v>
      </c>
      <c r="H168" s="621">
        <f>F168*G168</f>
        <v>0</v>
      </c>
      <c r="I168" s="622" t="s">
        <v>30</v>
      </c>
    </row>
    <row r="169" spans="1:9" ht="15">
      <c r="A169" s="19"/>
      <c r="B169" s="20"/>
      <c r="C169" s="20"/>
      <c r="D169" s="288" t="s">
        <v>2438</v>
      </c>
      <c r="E169" s="20"/>
      <c r="F169" s="294">
        <v>1</v>
      </c>
      <c r="G169" s="86"/>
      <c r="H169" s="296"/>
      <c r="I169" s="26"/>
    </row>
    <row r="170" spans="1:9" ht="15">
      <c r="A170" s="38"/>
      <c r="B170" s="39"/>
      <c r="C170" s="39"/>
      <c r="D170" s="485" t="s">
        <v>3281</v>
      </c>
      <c r="E170" s="39"/>
      <c r="F170" s="259"/>
      <c r="G170" s="42"/>
      <c r="H170" s="42">
        <f>H7-H171</f>
        <v>0</v>
      </c>
      <c r="I170" s="149"/>
    </row>
    <row r="171" spans="1:9" ht="15">
      <c r="A171" s="38"/>
      <c r="B171" s="39"/>
      <c r="C171" s="39"/>
      <c r="D171" s="485" t="s">
        <v>3280</v>
      </c>
      <c r="E171" s="39"/>
      <c r="F171" s="41"/>
      <c r="G171" s="42"/>
      <c r="H171" s="42">
        <f>H168</f>
        <v>0</v>
      </c>
      <c r="I171" s="3"/>
    </row>
    <row r="172" spans="1:8" ht="15">
      <c r="A172" s="218"/>
      <c r="B172" s="260"/>
      <c r="C172" s="219"/>
      <c r="D172" s="51"/>
      <c r="E172" s="219"/>
      <c r="F172" s="221"/>
      <c r="G172" s="222"/>
      <c r="H172" s="56"/>
    </row>
    <row r="173" spans="1:9" ht="15">
      <c r="A173" s="57" t="s">
        <v>95</v>
      </c>
      <c r="B173" s="58"/>
      <c r="C173" s="57"/>
      <c r="D173" s="59"/>
      <c r="E173" s="57"/>
      <c r="F173" s="57"/>
      <c r="G173" s="57"/>
      <c r="H173" s="57"/>
      <c r="I173" s="60"/>
    </row>
    <row r="174" spans="1:9" ht="24" customHeight="1">
      <c r="A174" s="683" t="s">
        <v>96</v>
      </c>
      <c r="B174" s="683"/>
      <c r="C174" s="683"/>
      <c r="D174" s="683"/>
      <c r="E174" s="683"/>
      <c r="F174" s="683"/>
      <c r="G174" s="683"/>
      <c r="H174" s="57"/>
      <c r="I174" s="56"/>
    </row>
    <row r="175" spans="1:9" ht="90" customHeight="1">
      <c r="A175" s="683" t="s">
        <v>97</v>
      </c>
      <c r="B175" s="683"/>
      <c r="C175" s="683"/>
      <c r="D175" s="683"/>
      <c r="E175" s="683"/>
      <c r="F175" s="683"/>
      <c r="G175" s="683"/>
      <c r="H175" s="57"/>
      <c r="I175" s="57"/>
    </row>
    <row r="176" spans="1:9" ht="15">
      <c r="A176" s="685" t="s">
        <v>98</v>
      </c>
      <c r="B176" s="685"/>
      <c r="C176" s="685"/>
      <c r="D176" s="685"/>
      <c r="E176" s="685"/>
      <c r="F176" s="685"/>
      <c r="G176" s="685"/>
      <c r="H176" s="61"/>
      <c r="I176" s="62"/>
    </row>
    <row r="177" spans="1:9" ht="15">
      <c r="A177" s="685" t="s">
        <v>99</v>
      </c>
      <c r="B177" s="685"/>
      <c r="C177" s="685"/>
      <c r="D177" s="685"/>
      <c r="E177" s="685"/>
      <c r="F177" s="685"/>
      <c r="G177" s="685"/>
      <c r="H177" s="61"/>
      <c r="I177" s="62"/>
    </row>
  </sheetData>
  <mergeCells count="4">
    <mergeCell ref="A174:G174"/>
    <mergeCell ref="A175:G175"/>
    <mergeCell ref="A176:G176"/>
    <mergeCell ref="A177:G17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 topLeftCell="A94">
      <selection activeCell="A114" sqref="A114:XFD114"/>
    </sheetView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12.7109375" style="0" customWidth="1"/>
  </cols>
  <sheetData>
    <row r="1" spans="1:9" ht="18">
      <c r="A1" s="1" t="s">
        <v>3559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2439</v>
      </c>
      <c r="B4" s="6"/>
      <c r="C4" s="163"/>
      <c r="D4" s="5"/>
      <c r="E4" s="5"/>
      <c r="F4" s="5"/>
      <c r="G4" s="2"/>
      <c r="H4" s="3"/>
      <c r="I4" s="149"/>
    </row>
    <row r="5" spans="1:9" ht="15">
      <c r="A5" s="164"/>
      <c r="B5" s="164"/>
      <c r="C5" s="164"/>
      <c r="D5" s="164"/>
      <c r="E5" s="164"/>
      <c r="F5" s="164"/>
      <c r="G5" s="164"/>
      <c r="H5" s="164"/>
      <c r="I5" s="164"/>
    </row>
    <row r="6" spans="1:9" ht="22.5">
      <c r="A6" s="165" t="s">
        <v>1182</v>
      </c>
      <c r="B6" s="165" t="s">
        <v>4</v>
      </c>
      <c r="C6" s="165" t="s">
        <v>5</v>
      </c>
      <c r="D6" s="165" t="s">
        <v>6</v>
      </c>
      <c r="E6" s="165" t="s">
        <v>7</v>
      </c>
      <c r="F6" s="165" t="s">
        <v>8</v>
      </c>
      <c r="G6" s="165" t="s">
        <v>9</v>
      </c>
      <c r="H6" s="165" t="s">
        <v>10</v>
      </c>
      <c r="I6" s="165" t="s">
        <v>11</v>
      </c>
    </row>
    <row r="7" spans="1:9" ht="15">
      <c r="A7" s="166">
        <v>1</v>
      </c>
      <c r="B7" s="166">
        <v>2</v>
      </c>
      <c r="C7" s="166">
        <v>3</v>
      </c>
      <c r="D7" s="167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</row>
    <row r="8" spans="1:9" ht="15">
      <c r="A8" s="168"/>
      <c r="B8" s="168"/>
      <c r="C8" s="169" t="s">
        <v>365</v>
      </c>
      <c r="D8" s="169" t="s">
        <v>366</v>
      </c>
      <c r="E8" s="168"/>
      <c r="F8" s="168"/>
      <c r="G8" s="168"/>
      <c r="H8" s="170">
        <f>H9+H59+H70+H102+H95</f>
        <v>0</v>
      </c>
      <c r="I8" s="168"/>
    </row>
    <row r="9" spans="1:9" ht="15">
      <c r="A9" s="171"/>
      <c r="B9" s="172"/>
      <c r="C9" s="173">
        <v>741</v>
      </c>
      <c r="D9" s="174" t="s">
        <v>2440</v>
      </c>
      <c r="E9" s="171"/>
      <c r="F9" s="171"/>
      <c r="G9" s="171"/>
      <c r="H9" s="175">
        <f>SUM(H10:H58)</f>
        <v>0</v>
      </c>
      <c r="I9" s="171"/>
    </row>
    <row r="10" spans="1:9" ht="15">
      <c r="A10" s="456">
        <v>1</v>
      </c>
      <c r="B10" s="457">
        <v>741</v>
      </c>
      <c r="C10" s="443" t="s">
        <v>1184</v>
      </c>
      <c r="D10" s="458" t="s">
        <v>2441</v>
      </c>
      <c r="E10" s="456" t="s">
        <v>151</v>
      </c>
      <c r="F10" s="459">
        <v>4</v>
      </c>
      <c r="G10" s="460">
        <v>0</v>
      </c>
      <c r="H10" s="460">
        <f aca="true" t="shared" si="0" ref="H10">F10*G10</f>
        <v>0</v>
      </c>
      <c r="I10" s="461" t="s">
        <v>30</v>
      </c>
    </row>
    <row r="11" spans="1:9" ht="15">
      <c r="A11" s="171"/>
      <c r="B11" s="172"/>
      <c r="C11" s="305"/>
      <c r="D11" s="310" t="s">
        <v>2442</v>
      </c>
      <c r="E11" s="171"/>
      <c r="F11" s="311"/>
      <c r="G11" s="308"/>
      <c r="H11" s="308"/>
      <c r="I11" s="312"/>
    </row>
    <row r="12" spans="1:9" ht="15">
      <c r="A12" s="462">
        <v>2</v>
      </c>
      <c r="B12" s="457">
        <v>741</v>
      </c>
      <c r="C12" s="443" t="s">
        <v>1187</v>
      </c>
      <c r="D12" s="458" t="s">
        <v>2443</v>
      </c>
      <c r="E12" s="456" t="s">
        <v>151</v>
      </c>
      <c r="F12" s="459">
        <v>4</v>
      </c>
      <c r="G12" s="460">
        <v>0</v>
      </c>
      <c r="H12" s="460">
        <f aca="true" t="shared" si="1" ref="H12">F12*G12</f>
        <v>0</v>
      </c>
      <c r="I12" s="461" t="s">
        <v>30</v>
      </c>
    </row>
    <row r="13" spans="1:9" ht="15">
      <c r="A13" s="313"/>
      <c r="B13" s="172"/>
      <c r="C13" s="305"/>
      <c r="D13" s="310" t="s">
        <v>2442</v>
      </c>
      <c r="E13" s="171"/>
      <c r="F13" s="311"/>
      <c r="G13" s="308"/>
      <c r="H13" s="308"/>
      <c r="I13" s="171"/>
    </row>
    <row r="14" spans="1:9" ht="15">
      <c r="A14" s="313">
        <v>3</v>
      </c>
      <c r="B14" s="172">
        <v>741</v>
      </c>
      <c r="C14" s="305" t="s">
        <v>1190</v>
      </c>
      <c r="D14" s="306" t="s">
        <v>2444</v>
      </c>
      <c r="E14" s="171" t="s">
        <v>151</v>
      </c>
      <c r="F14" s="307">
        <v>4</v>
      </c>
      <c r="G14" s="308">
        <v>0</v>
      </c>
      <c r="H14" s="308">
        <f>F14*G14</f>
        <v>0</v>
      </c>
      <c r="I14" s="309" t="s">
        <v>30</v>
      </c>
    </row>
    <row r="15" spans="1:9" ht="15">
      <c r="A15" s="313"/>
      <c r="B15" s="172"/>
      <c r="C15" s="305"/>
      <c r="D15" s="310" t="s">
        <v>2442</v>
      </c>
      <c r="E15" s="171"/>
      <c r="F15" s="311"/>
      <c r="G15" s="308"/>
      <c r="H15" s="308"/>
      <c r="I15" s="171"/>
    </row>
    <row r="16" spans="1:9" ht="15">
      <c r="A16" s="313">
        <v>4</v>
      </c>
      <c r="B16" s="172">
        <v>741</v>
      </c>
      <c r="C16" s="305" t="s">
        <v>1193</v>
      </c>
      <c r="D16" s="306" t="s">
        <v>2445</v>
      </c>
      <c r="E16" s="171" t="s">
        <v>151</v>
      </c>
      <c r="F16" s="307">
        <v>4</v>
      </c>
      <c r="G16" s="308">
        <v>0</v>
      </c>
      <c r="H16" s="308">
        <f aca="true" t="shared" si="2" ref="H16">F16*G16</f>
        <v>0</v>
      </c>
      <c r="I16" s="309" t="s">
        <v>30</v>
      </c>
    </row>
    <row r="17" spans="1:9" ht="15">
      <c r="A17" s="313"/>
      <c r="B17" s="172"/>
      <c r="C17" s="305"/>
      <c r="D17" s="310" t="s">
        <v>2442</v>
      </c>
      <c r="E17" s="171"/>
      <c r="F17" s="311"/>
      <c r="G17" s="308"/>
      <c r="H17" s="308"/>
      <c r="I17" s="171"/>
    </row>
    <row r="18" spans="1:9" ht="15">
      <c r="A18" s="313">
        <v>5</v>
      </c>
      <c r="B18" s="172">
        <v>741</v>
      </c>
      <c r="C18" s="305" t="s">
        <v>1196</v>
      </c>
      <c r="D18" s="306" t="s">
        <v>2446</v>
      </c>
      <c r="E18" s="171" t="s">
        <v>151</v>
      </c>
      <c r="F18" s="307">
        <v>4</v>
      </c>
      <c r="G18" s="308">
        <v>0</v>
      </c>
      <c r="H18" s="308">
        <f aca="true" t="shared" si="3" ref="H18">F18*G18</f>
        <v>0</v>
      </c>
      <c r="I18" s="309" t="s">
        <v>30</v>
      </c>
    </row>
    <row r="19" spans="1:9" ht="15">
      <c r="A19" s="171"/>
      <c r="B19" s="171"/>
      <c r="C19" s="305"/>
      <c r="D19" s="310" t="s">
        <v>2442</v>
      </c>
      <c r="E19" s="171"/>
      <c r="F19" s="311"/>
      <c r="G19" s="308"/>
      <c r="H19" s="308"/>
      <c r="I19" s="171"/>
    </row>
    <row r="20" spans="1:9" ht="15">
      <c r="A20" s="171">
        <v>6</v>
      </c>
      <c r="B20" s="172">
        <v>741</v>
      </c>
      <c r="C20" s="305" t="s">
        <v>1198</v>
      </c>
      <c r="D20" s="306" t="s">
        <v>2447</v>
      </c>
      <c r="E20" s="171" t="s">
        <v>151</v>
      </c>
      <c r="F20" s="307">
        <v>32</v>
      </c>
      <c r="G20" s="308">
        <v>0</v>
      </c>
      <c r="H20" s="308">
        <f>F20*G20</f>
        <v>0</v>
      </c>
      <c r="I20" s="309" t="s">
        <v>30</v>
      </c>
    </row>
    <row r="21" spans="1:9" ht="15">
      <c r="A21" s="171"/>
      <c r="B21" s="172"/>
      <c r="C21" s="305"/>
      <c r="D21" s="310" t="s">
        <v>2442</v>
      </c>
      <c r="E21" s="171"/>
      <c r="F21" s="311"/>
      <c r="G21" s="308"/>
      <c r="H21" s="308"/>
      <c r="I21" s="171"/>
    </row>
    <row r="22" spans="1:9" ht="15">
      <c r="A22" s="313">
        <v>7</v>
      </c>
      <c r="B22" s="172">
        <v>741</v>
      </c>
      <c r="C22" s="305" t="s">
        <v>1201</v>
      </c>
      <c r="D22" s="306" t="s">
        <v>2448</v>
      </c>
      <c r="E22" s="171" t="s">
        <v>151</v>
      </c>
      <c r="F22" s="307">
        <v>32</v>
      </c>
      <c r="G22" s="308">
        <v>0</v>
      </c>
      <c r="H22" s="308">
        <f>F22*G22</f>
        <v>0</v>
      </c>
      <c r="I22" s="309" t="s">
        <v>30</v>
      </c>
    </row>
    <row r="23" spans="1:9" ht="15">
      <c r="A23" s="313"/>
      <c r="B23" s="172"/>
      <c r="C23" s="305"/>
      <c r="D23" s="310" t="s">
        <v>2442</v>
      </c>
      <c r="E23" s="171"/>
      <c r="F23" s="311"/>
      <c r="G23" s="308"/>
      <c r="H23" s="308"/>
      <c r="I23" s="171"/>
    </row>
    <row r="24" spans="1:9" ht="15">
      <c r="A24" s="313">
        <v>8</v>
      </c>
      <c r="B24" s="172">
        <v>741</v>
      </c>
      <c r="C24" s="305" t="s">
        <v>1203</v>
      </c>
      <c r="D24" s="306" t="s">
        <v>2449</v>
      </c>
      <c r="E24" s="171" t="s">
        <v>151</v>
      </c>
      <c r="F24" s="307">
        <v>109</v>
      </c>
      <c r="G24" s="308">
        <v>0</v>
      </c>
      <c r="H24" s="308">
        <f>F24*G24</f>
        <v>0</v>
      </c>
      <c r="I24" s="309" t="s">
        <v>30</v>
      </c>
    </row>
    <row r="25" spans="1:9" ht="15">
      <c r="A25" s="313"/>
      <c r="B25" s="172"/>
      <c r="C25" s="305"/>
      <c r="D25" s="310" t="s">
        <v>2442</v>
      </c>
      <c r="E25" s="171"/>
      <c r="F25" s="311"/>
      <c r="G25" s="308"/>
      <c r="H25" s="308"/>
      <c r="I25" s="171"/>
    </row>
    <row r="26" spans="1:9" ht="15">
      <c r="A26" s="313">
        <v>9</v>
      </c>
      <c r="B26" s="172">
        <v>741</v>
      </c>
      <c r="C26" s="305" t="s">
        <v>1205</v>
      </c>
      <c r="D26" s="306" t="s">
        <v>2450</v>
      </c>
      <c r="E26" s="171" t="s">
        <v>151</v>
      </c>
      <c r="F26" s="307">
        <v>77</v>
      </c>
      <c r="G26" s="308">
        <v>0</v>
      </c>
      <c r="H26" s="308">
        <f>F26*G26</f>
        <v>0</v>
      </c>
      <c r="I26" s="309" t="s">
        <v>30</v>
      </c>
    </row>
    <row r="27" spans="1:9" ht="15">
      <c r="A27" s="312"/>
      <c r="B27" s="312"/>
      <c r="C27" s="312"/>
      <c r="D27" s="310" t="s">
        <v>2442</v>
      </c>
      <c r="E27" s="171"/>
      <c r="F27" s="311"/>
      <c r="G27" s="308"/>
      <c r="H27" s="308"/>
      <c r="I27" s="171"/>
    </row>
    <row r="28" spans="1:9" ht="15">
      <c r="A28" s="171">
        <v>10</v>
      </c>
      <c r="B28" s="172">
        <v>741</v>
      </c>
      <c r="C28" s="305" t="s">
        <v>1207</v>
      </c>
      <c r="D28" s="306" t="s">
        <v>2451</v>
      </c>
      <c r="E28" s="171" t="s">
        <v>151</v>
      </c>
      <c r="F28" s="307">
        <v>70</v>
      </c>
      <c r="G28" s="308">
        <v>0</v>
      </c>
      <c r="H28" s="308">
        <f>F28*G28</f>
        <v>0</v>
      </c>
      <c r="I28" s="309" t="s">
        <v>30</v>
      </c>
    </row>
    <row r="29" spans="1:9" ht="15">
      <c r="A29" s="171"/>
      <c r="B29" s="172"/>
      <c r="C29" s="305"/>
      <c r="D29" s="310" t="s">
        <v>2442</v>
      </c>
      <c r="E29" s="171"/>
      <c r="F29" s="311"/>
      <c r="G29" s="308"/>
      <c r="H29" s="308"/>
      <c r="I29" s="171"/>
    </row>
    <row r="30" spans="1:9" ht="15">
      <c r="A30" s="313">
        <v>11</v>
      </c>
      <c r="B30" s="172">
        <v>741</v>
      </c>
      <c r="C30" s="305" t="s">
        <v>1210</v>
      </c>
      <c r="D30" s="306" t="s">
        <v>2452</v>
      </c>
      <c r="E30" s="171" t="s">
        <v>151</v>
      </c>
      <c r="F30" s="307">
        <v>3</v>
      </c>
      <c r="G30" s="308">
        <v>0</v>
      </c>
      <c r="H30" s="308">
        <f>F30*G30</f>
        <v>0</v>
      </c>
      <c r="I30" s="309" t="s">
        <v>30</v>
      </c>
    </row>
    <row r="31" spans="1:9" ht="15">
      <c r="A31" s="313"/>
      <c r="B31" s="172"/>
      <c r="C31" s="305"/>
      <c r="D31" s="310" t="s">
        <v>2442</v>
      </c>
      <c r="E31" s="171"/>
      <c r="F31" s="311"/>
      <c r="G31" s="308"/>
      <c r="H31" s="308"/>
      <c r="I31" s="171"/>
    </row>
    <row r="32" spans="1:9" ht="15">
      <c r="A32" s="313">
        <v>12</v>
      </c>
      <c r="B32" s="172">
        <v>741</v>
      </c>
      <c r="C32" s="305" t="s">
        <v>1213</v>
      </c>
      <c r="D32" s="306" t="s">
        <v>2453</v>
      </c>
      <c r="E32" s="171" t="s">
        <v>151</v>
      </c>
      <c r="F32" s="307">
        <v>67</v>
      </c>
      <c r="G32" s="308">
        <v>0</v>
      </c>
      <c r="H32" s="308">
        <f>F32*G32</f>
        <v>0</v>
      </c>
      <c r="I32" s="309" t="s">
        <v>30</v>
      </c>
    </row>
    <row r="33" spans="1:9" ht="15">
      <c r="A33" s="313"/>
      <c r="B33" s="172"/>
      <c r="C33" s="305"/>
      <c r="D33" s="310" t="s">
        <v>2442</v>
      </c>
      <c r="E33" s="171"/>
      <c r="F33" s="311"/>
      <c r="G33" s="308"/>
      <c r="H33" s="308"/>
      <c r="I33" s="171"/>
    </row>
    <row r="34" spans="1:9" ht="15">
      <c r="A34" s="313">
        <v>13</v>
      </c>
      <c r="B34" s="172">
        <v>741</v>
      </c>
      <c r="C34" s="305" t="s">
        <v>1216</v>
      </c>
      <c r="D34" s="306" t="s">
        <v>2454</v>
      </c>
      <c r="E34" s="171" t="s">
        <v>151</v>
      </c>
      <c r="F34" s="307">
        <v>109</v>
      </c>
      <c r="G34" s="308">
        <v>0</v>
      </c>
      <c r="H34" s="308">
        <f>F34*G34</f>
        <v>0</v>
      </c>
      <c r="I34" s="309" t="s">
        <v>30</v>
      </c>
    </row>
    <row r="35" spans="1:9" ht="15">
      <c r="A35" s="313"/>
      <c r="B35" s="172"/>
      <c r="C35" s="305"/>
      <c r="D35" s="310" t="s">
        <v>2442</v>
      </c>
      <c r="E35" s="171"/>
      <c r="F35" s="311"/>
      <c r="G35" s="308"/>
      <c r="H35" s="308"/>
      <c r="I35" s="171"/>
    </row>
    <row r="36" spans="1:9" ht="15">
      <c r="A36" s="313">
        <v>14</v>
      </c>
      <c r="B36" s="172">
        <v>741</v>
      </c>
      <c r="C36" s="305" t="s">
        <v>1218</v>
      </c>
      <c r="D36" s="306" t="s">
        <v>2455</v>
      </c>
      <c r="E36" s="171" t="s">
        <v>151</v>
      </c>
      <c r="F36" s="307">
        <v>109</v>
      </c>
      <c r="G36" s="308">
        <v>0</v>
      </c>
      <c r="H36" s="308">
        <f>F36*G36</f>
        <v>0</v>
      </c>
      <c r="I36" s="309" t="s">
        <v>30</v>
      </c>
    </row>
    <row r="37" spans="1:9" ht="15">
      <c r="A37" s="171"/>
      <c r="B37" s="171"/>
      <c r="C37" s="305"/>
      <c r="D37" s="310" t="s">
        <v>2442</v>
      </c>
      <c r="E37" s="171"/>
      <c r="F37" s="311"/>
      <c r="G37" s="308"/>
      <c r="H37" s="308"/>
      <c r="I37" s="309"/>
    </row>
    <row r="38" spans="1:9" ht="15">
      <c r="A38" s="171">
        <v>15</v>
      </c>
      <c r="B38" s="172">
        <v>741</v>
      </c>
      <c r="C38" s="305" t="s">
        <v>1220</v>
      </c>
      <c r="D38" s="306" t="s">
        <v>2456</v>
      </c>
      <c r="E38" s="171" t="s">
        <v>151</v>
      </c>
      <c r="F38" s="307">
        <v>66</v>
      </c>
      <c r="G38" s="308">
        <v>0</v>
      </c>
      <c r="H38" s="308">
        <f>F38*G38</f>
        <v>0</v>
      </c>
      <c r="I38" s="309" t="s">
        <v>30</v>
      </c>
    </row>
    <row r="39" spans="1:9" ht="15">
      <c r="A39" s="171"/>
      <c r="B39" s="172"/>
      <c r="C39" s="305"/>
      <c r="D39" s="310" t="s">
        <v>2442</v>
      </c>
      <c r="E39" s="171"/>
      <c r="F39" s="311"/>
      <c r="G39" s="308"/>
      <c r="H39" s="308"/>
      <c r="I39" s="171"/>
    </row>
    <row r="40" spans="1:9" ht="15">
      <c r="A40" s="313">
        <v>16</v>
      </c>
      <c r="B40" s="172">
        <v>741</v>
      </c>
      <c r="C40" s="305" t="s">
        <v>1224</v>
      </c>
      <c r="D40" s="306" t="s">
        <v>2457</v>
      </c>
      <c r="E40" s="171" t="s">
        <v>151</v>
      </c>
      <c r="F40" s="307">
        <v>77</v>
      </c>
      <c r="G40" s="308">
        <v>0</v>
      </c>
      <c r="H40" s="308">
        <f>F40*G40</f>
        <v>0</v>
      </c>
      <c r="I40" s="309" t="s">
        <v>30</v>
      </c>
    </row>
    <row r="41" spans="1:9" ht="15">
      <c r="A41" s="313"/>
      <c r="B41" s="172"/>
      <c r="C41" s="305"/>
      <c r="D41" s="310" t="s">
        <v>2442</v>
      </c>
      <c r="E41" s="171"/>
      <c r="F41" s="311"/>
      <c r="G41" s="308"/>
      <c r="H41" s="308"/>
      <c r="I41" s="171"/>
    </row>
    <row r="42" spans="1:9" ht="15">
      <c r="A42" s="171">
        <v>17</v>
      </c>
      <c r="B42" s="172">
        <v>741</v>
      </c>
      <c r="C42" s="305" t="s">
        <v>1229</v>
      </c>
      <c r="D42" s="306" t="s">
        <v>2458</v>
      </c>
      <c r="E42" s="171" t="s">
        <v>151</v>
      </c>
      <c r="F42" s="307">
        <v>4</v>
      </c>
      <c r="G42" s="308">
        <v>0</v>
      </c>
      <c r="H42" s="308">
        <f aca="true" t="shared" si="4" ref="H42:H43">F42*G42</f>
        <v>0</v>
      </c>
      <c r="I42" s="309" t="s">
        <v>30</v>
      </c>
    </row>
    <row r="43" spans="1:9" ht="15">
      <c r="A43" s="313">
        <v>18</v>
      </c>
      <c r="B43" s="172">
        <v>741</v>
      </c>
      <c r="C43" s="305" t="s">
        <v>1232</v>
      </c>
      <c r="D43" s="306" t="s">
        <v>2459</v>
      </c>
      <c r="E43" s="171" t="s">
        <v>151</v>
      </c>
      <c r="F43" s="307">
        <v>4</v>
      </c>
      <c r="G43" s="308">
        <v>0</v>
      </c>
      <c r="H43" s="308">
        <f t="shared" si="4"/>
        <v>0</v>
      </c>
      <c r="I43" s="309" t="s">
        <v>30</v>
      </c>
    </row>
    <row r="44" spans="1:9" ht="15">
      <c r="A44" s="313">
        <v>19</v>
      </c>
      <c r="B44" s="172">
        <v>741</v>
      </c>
      <c r="C44" s="305" t="s">
        <v>1234</v>
      </c>
      <c r="D44" s="306" t="s">
        <v>2460</v>
      </c>
      <c r="E44" s="171" t="s">
        <v>151</v>
      </c>
      <c r="F44" s="307">
        <v>4</v>
      </c>
      <c r="G44" s="308">
        <v>0</v>
      </c>
      <c r="H44" s="308">
        <f>F44*G44</f>
        <v>0</v>
      </c>
      <c r="I44" s="309" t="s">
        <v>30</v>
      </c>
    </row>
    <row r="45" spans="1:9" ht="15">
      <c r="A45" s="313">
        <v>20</v>
      </c>
      <c r="B45" s="172">
        <v>741</v>
      </c>
      <c r="C45" s="305" t="s">
        <v>1237</v>
      </c>
      <c r="D45" s="306" t="s">
        <v>2461</v>
      </c>
      <c r="E45" s="171" t="s">
        <v>29</v>
      </c>
      <c r="F45" s="307">
        <v>5400</v>
      </c>
      <c r="G45" s="308">
        <v>0</v>
      </c>
      <c r="H45" s="308">
        <f aca="true" t="shared" si="5" ref="H45:H57">F45*G45</f>
        <v>0</v>
      </c>
      <c r="I45" s="171"/>
    </row>
    <row r="46" spans="1:9" ht="15">
      <c r="A46" s="313"/>
      <c r="B46" s="172"/>
      <c r="C46" s="305"/>
      <c r="D46" s="314" t="s">
        <v>2462</v>
      </c>
      <c r="E46" s="171"/>
      <c r="F46" s="311"/>
      <c r="G46" s="308"/>
      <c r="H46" s="308"/>
      <c r="I46" s="309" t="s">
        <v>30</v>
      </c>
    </row>
    <row r="47" spans="1:9" ht="15">
      <c r="A47" s="313">
        <v>21</v>
      </c>
      <c r="B47" s="172">
        <v>741</v>
      </c>
      <c r="C47" s="305" t="s">
        <v>1238</v>
      </c>
      <c r="D47" s="306" t="s">
        <v>2463</v>
      </c>
      <c r="E47" s="171" t="s">
        <v>29</v>
      </c>
      <c r="F47" s="307">
        <v>4</v>
      </c>
      <c r="G47" s="308">
        <v>0</v>
      </c>
      <c r="H47" s="308">
        <f t="shared" si="5"/>
        <v>0</v>
      </c>
      <c r="I47" s="171"/>
    </row>
    <row r="48" spans="1:9" ht="15">
      <c r="A48" s="171"/>
      <c r="B48" s="171"/>
      <c r="C48" s="305"/>
      <c r="D48" s="314" t="s">
        <v>2462</v>
      </c>
      <c r="E48" s="171"/>
      <c r="F48" s="311"/>
      <c r="G48" s="308"/>
      <c r="H48" s="308"/>
      <c r="I48" s="309" t="s">
        <v>30</v>
      </c>
    </row>
    <row r="49" spans="1:9" ht="15">
      <c r="A49" s="171">
        <v>22</v>
      </c>
      <c r="B49" s="172">
        <v>741</v>
      </c>
      <c r="C49" s="305" t="s">
        <v>1240</v>
      </c>
      <c r="D49" s="306" t="s">
        <v>2464</v>
      </c>
      <c r="E49" s="171" t="s">
        <v>29</v>
      </c>
      <c r="F49" s="307">
        <v>500</v>
      </c>
      <c r="G49" s="308">
        <v>0</v>
      </c>
      <c r="H49" s="308">
        <f t="shared" si="5"/>
        <v>0</v>
      </c>
      <c r="I49" s="171"/>
    </row>
    <row r="50" spans="1:9" ht="15">
      <c r="A50" s="171"/>
      <c r="B50" s="172"/>
      <c r="C50" s="305"/>
      <c r="D50" s="314" t="s">
        <v>2462</v>
      </c>
      <c r="E50" s="171"/>
      <c r="F50" s="311"/>
      <c r="G50" s="308"/>
      <c r="H50" s="308"/>
      <c r="I50" s="309" t="s">
        <v>30</v>
      </c>
    </row>
    <row r="51" spans="1:9" ht="15">
      <c r="A51" s="313">
        <v>23</v>
      </c>
      <c r="B51" s="172">
        <v>741</v>
      </c>
      <c r="C51" s="305" t="s">
        <v>1242</v>
      </c>
      <c r="D51" s="306" t="s">
        <v>2465</v>
      </c>
      <c r="E51" s="171" t="s">
        <v>151</v>
      </c>
      <c r="F51" s="307">
        <v>434</v>
      </c>
      <c r="G51" s="308">
        <v>0</v>
      </c>
      <c r="H51" s="308">
        <f t="shared" si="5"/>
        <v>0</v>
      </c>
      <c r="I51" s="309" t="s">
        <v>30</v>
      </c>
    </row>
    <row r="52" spans="1:9" ht="15">
      <c r="A52" s="313"/>
      <c r="B52" s="172"/>
      <c r="C52" s="305"/>
      <c r="D52" s="310" t="s">
        <v>2466</v>
      </c>
      <c r="E52" s="171"/>
      <c r="F52" s="311"/>
      <c r="G52" s="308"/>
      <c r="H52" s="308"/>
      <c r="I52" s="171"/>
    </row>
    <row r="53" spans="1:9" ht="15">
      <c r="A53" s="313">
        <v>24</v>
      </c>
      <c r="B53" s="172">
        <v>741</v>
      </c>
      <c r="C53" s="305" t="s">
        <v>1245</v>
      </c>
      <c r="D53" s="306" t="s">
        <v>2467</v>
      </c>
      <c r="E53" s="171" t="s">
        <v>29</v>
      </c>
      <c r="F53" s="307">
        <v>1520</v>
      </c>
      <c r="G53" s="308">
        <v>0</v>
      </c>
      <c r="H53" s="308">
        <f t="shared" si="5"/>
        <v>0</v>
      </c>
      <c r="I53" s="309" t="s">
        <v>30</v>
      </c>
    </row>
    <row r="54" spans="1:9" ht="15">
      <c r="A54" s="313"/>
      <c r="B54" s="172"/>
      <c r="C54" s="305"/>
      <c r="D54" s="310" t="s">
        <v>2468</v>
      </c>
      <c r="E54" s="171"/>
      <c r="F54" s="311"/>
      <c r="G54" s="308"/>
      <c r="H54" s="308"/>
      <c r="I54" s="171"/>
    </row>
    <row r="55" spans="1:9" ht="15">
      <c r="A55" s="313">
        <v>25</v>
      </c>
      <c r="B55" s="172">
        <v>741</v>
      </c>
      <c r="C55" s="305" t="s">
        <v>1247</v>
      </c>
      <c r="D55" s="306" t="s">
        <v>2469</v>
      </c>
      <c r="E55" s="171" t="s">
        <v>731</v>
      </c>
      <c r="F55" s="307">
        <v>1</v>
      </c>
      <c r="G55" s="308">
        <v>0</v>
      </c>
      <c r="H55" s="308">
        <f t="shared" si="5"/>
        <v>0</v>
      </c>
      <c r="I55" s="309" t="s">
        <v>30</v>
      </c>
    </row>
    <row r="56" spans="1:9" ht="15">
      <c r="A56" s="312"/>
      <c r="B56" s="312"/>
      <c r="C56" s="312"/>
      <c r="D56" s="310" t="s">
        <v>2470</v>
      </c>
      <c r="E56" s="171"/>
      <c r="F56" s="311"/>
      <c r="G56" s="308"/>
      <c r="H56" s="308"/>
      <c r="I56" s="171"/>
    </row>
    <row r="57" spans="1:9" ht="15">
      <c r="A57" s="171">
        <v>26</v>
      </c>
      <c r="B57" s="172">
        <v>741</v>
      </c>
      <c r="C57" s="305" t="s">
        <v>1249</v>
      </c>
      <c r="D57" s="306" t="s">
        <v>2471</v>
      </c>
      <c r="E57" s="171" t="s">
        <v>93</v>
      </c>
      <c r="F57" s="307">
        <v>1</v>
      </c>
      <c r="G57" s="308">
        <v>0</v>
      </c>
      <c r="H57" s="308">
        <f t="shared" si="5"/>
        <v>0</v>
      </c>
      <c r="I57" s="309" t="s">
        <v>30</v>
      </c>
    </row>
    <row r="58" spans="1:9" ht="15">
      <c r="A58" s="171"/>
      <c r="B58" s="171"/>
      <c r="C58" s="305"/>
      <c r="D58" s="314" t="s">
        <v>2472</v>
      </c>
      <c r="E58" s="171"/>
      <c r="F58" s="311"/>
      <c r="G58" s="308"/>
      <c r="H58" s="308"/>
      <c r="I58" s="309"/>
    </row>
    <row r="59" spans="1:9" ht="15">
      <c r="A59" s="313"/>
      <c r="B59" s="172"/>
      <c r="C59" s="305"/>
      <c r="D59" s="315" t="s">
        <v>2473</v>
      </c>
      <c r="E59" s="171"/>
      <c r="F59" s="307"/>
      <c r="G59" s="308"/>
      <c r="H59" s="175">
        <f>SUM(H60:H69)</f>
        <v>0</v>
      </c>
      <c r="I59" s="312"/>
    </row>
    <row r="60" spans="1:9" ht="15">
      <c r="A60" s="462">
        <v>27</v>
      </c>
      <c r="B60" s="457">
        <v>741</v>
      </c>
      <c r="C60" s="443" t="s">
        <v>2474</v>
      </c>
      <c r="D60" s="458" t="s">
        <v>2475</v>
      </c>
      <c r="E60" s="456" t="s">
        <v>151</v>
      </c>
      <c r="F60" s="459">
        <v>1</v>
      </c>
      <c r="G60" s="460">
        <v>0</v>
      </c>
      <c r="H60" s="460">
        <f aca="true" t="shared" si="6" ref="H60">F60*G60</f>
        <v>0</v>
      </c>
      <c r="I60" s="461" t="s">
        <v>30</v>
      </c>
    </row>
    <row r="61" spans="1:9" ht="23.25">
      <c r="A61" s="313"/>
      <c r="B61" s="172"/>
      <c r="C61" s="305"/>
      <c r="D61" s="316" t="s">
        <v>2476</v>
      </c>
      <c r="E61" s="171"/>
      <c r="F61" s="311"/>
      <c r="G61" s="308"/>
      <c r="H61" s="308"/>
      <c r="I61" s="171"/>
    </row>
    <row r="62" spans="1:9" ht="15">
      <c r="A62" s="313">
        <v>28</v>
      </c>
      <c r="B62" s="172">
        <v>741</v>
      </c>
      <c r="C62" s="305" t="s">
        <v>1245</v>
      </c>
      <c r="D62" s="306" t="s">
        <v>2477</v>
      </c>
      <c r="E62" s="171" t="s">
        <v>151</v>
      </c>
      <c r="F62" s="307">
        <v>212</v>
      </c>
      <c r="G62" s="308">
        <v>0</v>
      </c>
      <c r="H62" s="308">
        <f aca="true" t="shared" si="7" ref="H62:H64">F62*G62</f>
        <v>0</v>
      </c>
      <c r="I62" s="309" t="s">
        <v>30</v>
      </c>
    </row>
    <row r="63" spans="1:9" ht="15">
      <c r="A63" s="313"/>
      <c r="B63" s="172"/>
      <c r="C63" s="305"/>
      <c r="D63" s="310" t="s">
        <v>2478</v>
      </c>
      <c r="E63" s="171"/>
      <c r="F63" s="311"/>
      <c r="G63" s="308"/>
      <c r="H63" s="308"/>
      <c r="I63" s="171"/>
    </row>
    <row r="64" spans="1:9" ht="15">
      <c r="A64" s="313">
        <v>29</v>
      </c>
      <c r="B64" s="172">
        <v>741</v>
      </c>
      <c r="C64" s="305" t="s">
        <v>1247</v>
      </c>
      <c r="D64" s="306" t="s">
        <v>2461</v>
      </c>
      <c r="E64" s="171" t="s">
        <v>29</v>
      </c>
      <c r="F64" s="307">
        <v>30000</v>
      </c>
      <c r="G64" s="308">
        <v>0</v>
      </c>
      <c r="H64" s="308">
        <f t="shared" si="7"/>
        <v>0</v>
      </c>
      <c r="I64" s="309" t="s">
        <v>30</v>
      </c>
    </row>
    <row r="65" spans="1:9" ht="15">
      <c r="A65" s="312"/>
      <c r="B65" s="312"/>
      <c r="C65" s="312"/>
      <c r="D65" s="310" t="s">
        <v>2470</v>
      </c>
      <c r="E65" s="171"/>
      <c r="F65" s="311"/>
      <c r="G65" s="308"/>
      <c r="H65" s="308"/>
      <c r="I65" s="171"/>
    </row>
    <row r="66" spans="1:9" ht="15">
      <c r="A66" s="313">
        <v>30</v>
      </c>
      <c r="B66" s="172">
        <v>741</v>
      </c>
      <c r="C66" s="305" t="s">
        <v>1249</v>
      </c>
      <c r="D66" s="306" t="s">
        <v>2479</v>
      </c>
      <c r="E66" s="171" t="s">
        <v>151</v>
      </c>
      <c r="F66" s="307">
        <v>1</v>
      </c>
      <c r="G66" s="308">
        <v>0</v>
      </c>
      <c r="H66" s="308">
        <f aca="true" t="shared" si="8" ref="H66">F66*G66</f>
        <v>0</v>
      </c>
      <c r="I66" s="309" t="s">
        <v>30</v>
      </c>
    </row>
    <row r="67" spans="1:9" ht="15">
      <c r="A67" s="312"/>
      <c r="B67" s="312"/>
      <c r="C67" s="312"/>
      <c r="D67" s="314" t="s">
        <v>2480</v>
      </c>
      <c r="E67" s="171"/>
      <c r="F67" s="311"/>
      <c r="G67" s="308"/>
      <c r="H67" s="308"/>
      <c r="I67" s="317"/>
    </row>
    <row r="68" spans="1:9" ht="15">
      <c r="A68" s="313">
        <v>31</v>
      </c>
      <c r="B68" s="172">
        <v>741</v>
      </c>
      <c r="C68" s="305" t="s">
        <v>1251</v>
      </c>
      <c r="D68" s="306" t="s">
        <v>2481</v>
      </c>
      <c r="E68" s="171" t="s">
        <v>29</v>
      </c>
      <c r="F68" s="307">
        <v>220</v>
      </c>
      <c r="G68" s="308">
        <v>0</v>
      </c>
      <c r="H68" s="308">
        <f aca="true" t="shared" si="9" ref="H68">F68*G68</f>
        <v>0</v>
      </c>
      <c r="I68" s="309" t="s">
        <v>30</v>
      </c>
    </row>
    <row r="69" spans="1:9" ht="15">
      <c r="A69" s="312"/>
      <c r="B69" s="312"/>
      <c r="C69" s="312"/>
      <c r="D69" s="314" t="s">
        <v>2482</v>
      </c>
      <c r="E69" s="171"/>
      <c r="F69" s="311"/>
      <c r="G69" s="308"/>
      <c r="H69" s="308"/>
      <c r="I69" s="317"/>
    </row>
    <row r="70" spans="1:9" ht="15">
      <c r="A70" s="313"/>
      <c r="B70" s="172"/>
      <c r="C70" s="305"/>
      <c r="D70" s="315" t="s">
        <v>2483</v>
      </c>
      <c r="E70" s="171"/>
      <c r="F70" s="307"/>
      <c r="G70" s="308"/>
      <c r="H70" s="175">
        <f>SUM(H71:H93)</f>
        <v>0</v>
      </c>
      <c r="I70" s="309"/>
    </row>
    <row r="71" spans="1:9" ht="15">
      <c r="A71" s="462">
        <v>32</v>
      </c>
      <c r="B71" s="457">
        <v>741</v>
      </c>
      <c r="C71" s="443" t="s">
        <v>2474</v>
      </c>
      <c r="D71" s="458" t="s">
        <v>2484</v>
      </c>
      <c r="E71" s="456" t="s">
        <v>361</v>
      </c>
      <c r="F71" s="459">
        <v>1</v>
      </c>
      <c r="G71" s="460">
        <v>0</v>
      </c>
      <c r="H71" s="460">
        <f>F71*G71</f>
        <v>0</v>
      </c>
      <c r="I71" s="461" t="s">
        <v>30</v>
      </c>
    </row>
    <row r="72" spans="1:9" ht="15">
      <c r="A72" s="312"/>
      <c r="B72" s="172"/>
      <c r="C72" s="305"/>
      <c r="D72" s="310" t="s">
        <v>2485</v>
      </c>
      <c r="E72" s="171"/>
      <c r="F72" s="311"/>
      <c r="G72" s="308"/>
      <c r="H72" s="308"/>
      <c r="I72" s="171"/>
    </row>
    <row r="73" spans="1:9" ht="15">
      <c r="A73" s="313">
        <v>33</v>
      </c>
      <c r="B73" s="172">
        <v>741</v>
      </c>
      <c r="C73" s="305" t="s">
        <v>2486</v>
      </c>
      <c r="D73" s="306" t="s">
        <v>2487</v>
      </c>
      <c r="E73" s="171" t="s">
        <v>151</v>
      </c>
      <c r="F73" s="307">
        <v>6</v>
      </c>
      <c r="G73" s="308">
        <v>0</v>
      </c>
      <c r="H73" s="308">
        <f aca="true" t="shared" si="10" ref="H73">F73*G73</f>
        <v>0</v>
      </c>
      <c r="I73" s="309" t="s">
        <v>30</v>
      </c>
    </row>
    <row r="74" spans="1:9" ht="15">
      <c r="A74" s="312"/>
      <c r="B74" s="172"/>
      <c r="C74" s="305"/>
      <c r="D74" s="310" t="s">
        <v>2488</v>
      </c>
      <c r="E74" s="171"/>
      <c r="F74" s="311"/>
      <c r="G74" s="308"/>
      <c r="H74" s="308"/>
      <c r="I74" s="171"/>
    </row>
    <row r="75" spans="1:9" ht="15">
      <c r="A75" s="313">
        <v>34</v>
      </c>
      <c r="B75" s="172">
        <v>741</v>
      </c>
      <c r="C75" s="305" t="s">
        <v>2489</v>
      </c>
      <c r="D75" s="306" t="s">
        <v>2490</v>
      </c>
      <c r="E75" s="171" t="s">
        <v>151</v>
      </c>
      <c r="F75" s="307">
        <v>38</v>
      </c>
      <c r="G75" s="308">
        <v>0</v>
      </c>
      <c r="H75" s="308">
        <f aca="true" t="shared" si="11" ref="H75">F75*G75</f>
        <v>0</v>
      </c>
      <c r="I75" s="309" t="s">
        <v>30</v>
      </c>
    </row>
    <row r="76" spans="1:9" ht="15">
      <c r="A76" s="312"/>
      <c r="B76" s="312"/>
      <c r="C76" s="312"/>
      <c r="D76" s="310" t="s">
        <v>2488</v>
      </c>
      <c r="E76" s="171"/>
      <c r="F76" s="311"/>
      <c r="G76" s="308"/>
      <c r="H76" s="308"/>
      <c r="I76" s="317"/>
    </row>
    <row r="77" spans="1:9" ht="15">
      <c r="A77" s="313">
        <v>35</v>
      </c>
      <c r="B77" s="172">
        <v>741</v>
      </c>
      <c r="C77" s="305" t="s">
        <v>2491</v>
      </c>
      <c r="D77" s="306" t="s">
        <v>2490</v>
      </c>
      <c r="E77" s="171" t="s">
        <v>151</v>
      </c>
      <c r="F77" s="307">
        <v>38</v>
      </c>
      <c r="G77" s="308">
        <v>0</v>
      </c>
      <c r="H77" s="308">
        <f aca="true" t="shared" si="12" ref="H77">F77*G77</f>
        <v>0</v>
      </c>
      <c r="I77" s="309" t="s">
        <v>30</v>
      </c>
    </row>
    <row r="78" spans="1:9" ht="15">
      <c r="A78" s="312"/>
      <c r="B78" s="312"/>
      <c r="C78" s="312"/>
      <c r="D78" s="310" t="s">
        <v>2488</v>
      </c>
      <c r="E78" s="171"/>
      <c r="F78" s="311"/>
      <c r="G78" s="308"/>
      <c r="H78" s="308"/>
      <c r="I78" s="317"/>
    </row>
    <row r="79" spans="1:9" ht="15">
      <c r="A79" s="313">
        <v>36</v>
      </c>
      <c r="B79" s="172">
        <v>741</v>
      </c>
      <c r="C79" s="305" t="s">
        <v>2492</v>
      </c>
      <c r="D79" s="306" t="s">
        <v>2493</v>
      </c>
      <c r="E79" s="171" t="s">
        <v>151</v>
      </c>
      <c r="F79" s="307">
        <v>13</v>
      </c>
      <c r="G79" s="308">
        <v>0</v>
      </c>
      <c r="H79" s="308">
        <f aca="true" t="shared" si="13" ref="H79">F79*G79</f>
        <v>0</v>
      </c>
      <c r="I79" s="309" t="s">
        <v>30</v>
      </c>
    </row>
    <row r="80" spans="1:9" ht="15">
      <c r="A80" s="312"/>
      <c r="B80" s="312"/>
      <c r="C80" s="312"/>
      <c r="D80" s="310" t="s">
        <v>2488</v>
      </c>
      <c r="E80" s="171"/>
      <c r="F80" s="311"/>
      <c r="G80" s="308"/>
      <c r="H80" s="308"/>
      <c r="I80" s="317"/>
    </row>
    <row r="81" spans="1:9" ht="15">
      <c r="A81" s="313">
        <v>37</v>
      </c>
      <c r="B81" s="172">
        <v>741</v>
      </c>
      <c r="C81" s="305" t="s">
        <v>2494</v>
      </c>
      <c r="D81" s="306" t="s">
        <v>2495</v>
      </c>
      <c r="E81" s="171" t="s">
        <v>151</v>
      </c>
      <c r="F81" s="307">
        <v>5</v>
      </c>
      <c r="G81" s="308">
        <v>0</v>
      </c>
      <c r="H81" s="308">
        <f aca="true" t="shared" si="14" ref="H81">F81*G81</f>
        <v>0</v>
      </c>
      <c r="I81" s="309" t="s">
        <v>30</v>
      </c>
    </row>
    <row r="82" spans="1:9" ht="15">
      <c r="A82" s="312"/>
      <c r="B82" s="312"/>
      <c r="C82" s="312"/>
      <c r="D82" s="310" t="s">
        <v>2488</v>
      </c>
      <c r="E82" s="171"/>
      <c r="F82" s="311"/>
      <c r="G82" s="308"/>
      <c r="H82" s="308"/>
      <c r="I82" s="317"/>
    </row>
    <row r="83" spans="1:9" ht="15">
      <c r="A83" s="313">
        <v>38</v>
      </c>
      <c r="B83" s="172">
        <v>741</v>
      </c>
      <c r="C83" s="305" t="s">
        <v>2496</v>
      </c>
      <c r="D83" s="306" t="s">
        <v>2497</v>
      </c>
      <c r="E83" s="171" t="s">
        <v>29</v>
      </c>
      <c r="F83" s="307">
        <v>310</v>
      </c>
      <c r="G83" s="308">
        <v>0</v>
      </c>
      <c r="H83" s="308">
        <f aca="true" t="shared" si="15" ref="H83">F83*G83</f>
        <v>0</v>
      </c>
      <c r="I83" s="309" t="s">
        <v>30</v>
      </c>
    </row>
    <row r="84" spans="1:9" ht="15">
      <c r="A84" s="312"/>
      <c r="B84" s="312"/>
      <c r="C84" s="312"/>
      <c r="D84" s="310" t="s">
        <v>2488</v>
      </c>
      <c r="E84" s="171"/>
      <c r="F84" s="311"/>
      <c r="G84" s="308"/>
      <c r="H84" s="308"/>
      <c r="I84" s="171"/>
    </row>
    <row r="85" spans="1:9" ht="15">
      <c r="A85" s="313">
        <v>39</v>
      </c>
      <c r="B85" s="172">
        <v>741</v>
      </c>
      <c r="C85" s="305" t="s">
        <v>2498</v>
      </c>
      <c r="D85" s="306" t="s">
        <v>2499</v>
      </c>
      <c r="E85" s="171" t="s">
        <v>29</v>
      </c>
      <c r="F85" s="307">
        <v>550</v>
      </c>
      <c r="G85" s="308">
        <v>0</v>
      </c>
      <c r="H85" s="308">
        <f aca="true" t="shared" si="16" ref="H85">F85*G85</f>
        <v>0</v>
      </c>
      <c r="I85" s="309" t="s">
        <v>30</v>
      </c>
    </row>
    <row r="86" spans="1:9" ht="15">
      <c r="A86" s="312"/>
      <c r="B86" s="312"/>
      <c r="C86" s="312"/>
      <c r="D86" s="310" t="s">
        <v>2488</v>
      </c>
      <c r="E86" s="312"/>
      <c r="F86" s="312"/>
      <c r="G86" s="312"/>
      <c r="H86" s="312"/>
      <c r="I86" s="312"/>
    </row>
    <row r="87" spans="1:9" ht="15">
      <c r="A87" s="313">
        <v>40</v>
      </c>
      <c r="B87" s="172">
        <v>741</v>
      </c>
      <c r="C87" s="305" t="s">
        <v>2500</v>
      </c>
      <c r="D87" s="306" t="s">
        <v>2501</v>
      </c>
      <c r="E87" s="347" t="s">
        <v>151</v>
      </c>
      <c r="F87" s="351">
        <v>51</v>
      </c>
      <c r="G87" s="352">
        <v>0</v>
      </c>
      <c r="H87" s="308">
        <f aca="true" t="shared" si="17" ref="H87">F87*G87</f>
        <v>0</v>
      </c>
      <c r="I87" s="309" t="s">
        <v>30</v>
      </c>
    </row>
    <row r="88" spans="1:9" ht="15">
      <c r="A88" s="312"/>
      <c r="B88" s="312"/>
      <c r="C88" s="312"/>
      <c r="D88" s="310" t="s">
        <v>2488</v>
      </c>
      <c r="E88" s="356"/>
      <c r="F88" s="356"/>
      <c r="G88" s="356"/>
      <c r="H88" s="312"/>
      <c r="I88" s="312"/>
    </row>
    <row r="89" spans="1:9" ht="15">
      <c r="A89" s="313">
        <v>41</v>
      </c>
      <c r="B89" s="172">
        <v>741</v>
      </c>
      <c r="C89" s="305" t="s">
        <v>2500</v>
      </c>
      <c r="D89" s="306" t="s">
        <v>3368</v>
      </c>
      <c r="E89" s="347" t="s">
        <v>151</v>
      </c>
      <c r="F89" s="351">
        <v>29</v>
      </c>
      <c r="G89" s="352">
        <v>0</v>
      </c>
      <c r="H89" s="308">
        <f aca="true" t="shared" si="18" ref="H89">F89*G89</f>
        <v>0</v>
      </c>
      <c r="I89" s="309" t="s">
        <v>30</v>
      </c>
    </row>
    <row r="90" spans="1:9" ht="15">
      <c r="A90" s="312"/>
      <c r="B90" s="312"/>
      <c r="C90" s="312"/>
      <c r="D90" s="310" t="s">
        <v>2488</v>
      </c>
      <c r="E90" s="356"/>
      <c r="F90" s="356"/>
      <c r="G90" s="356"/>
      <c r="H90" s="312"/>
      <c r="I90" s="312"/>
    </row>
    <row r="91" spans="1:9" ht="15">
      <c r="A91" s="313">
        <v>42</v>
      </c>
      <c r="B91" s="172">
        <v>741</v>
      </c>
      <c r="C91" s="305" t="s">
        <v>2503</v>
      </c>
      <c r="D91" s="306" t="s">
        <v>2502</v>
      </c>
      <c r="E91" s="347" t="s">
        <v>151</v>
      </c>
      <c r="F91" s="351">
        <v>6</v>
      </c>
      <c r="G91" s="352">
        <v>0</v>
      </c>
      <c r="H91" s="308">
        <f aca="true" t="shared" si="19" ref="H91">F91*G91</f>
        <v>0</v>
      </c>
      <c r="I91" s="309" t="s">
        <v>30</v>
      </c>
    </row>
    <row r="92" spans="4:9" ht="15">
      <c r="D92" s="310" t="s">
        <v>2488</v>
      </c>
      <c r="E92" s="356"/>
      <c r="F92" s="356"/>
      <c r="G92" s="356"/>
      <c r="H92" s="312"/>
      <c r="I92" s="312"/>
    </row>
    <row r="93" spans="1:9" ht="15">
      <c r="A93" s="313">
        <v>43</v>
      </c>
      <c r="B93" s="172">
        <v>741</v>
      </c>
      <c r="C93" s="305" t="s">
        <v>2506</v>
      </c>
      <c r="D93" s="306" t="s">
        <v>2504</v>
      </c>
      <c r="E93" s="347" t="s">
        <v>151</v>
      </c>
      <c r="F93" s="351">
        <v>15</v>
      </c>
      <c r="G93" s="352">
        <v>0</v>
      </c>
      <c r="H93" s="308">
        <f aca="true" t="shared" si="20" ref="H93">F93*G93</f>
        <v>0</v>
      </c>
      <c r="I93" s="309" t="s">
        <v>30</v>
      </c>
    </row>
    <row r="94" spans="1:9" ht="15">
      <c r="A94" s="312"/>
      <c r="B94" s="312"/>
      <c r="C94" s="312"/>
      <c r="D94" s="310" t="s">
        <v>2488</v>
      </c>
      <c r="E94" s="356"/>
      <c r="F94" s="356"/>
      <c r="G94" s="356"/>
      <c r="H94" s="312"/>
      <c r="I94" s="312"/>
    </row>
    <row r="95" spans="1:9" ht="15">
      <c r="A95" s="313"/>
      <c r="B95" s="172"/>
      <c r="C95" s="305"/>
      <c r="D95" s="315" t="s">
        <v>2505</v>
      </c>
      <c r="E95" s="171"/>
      <c r="F95" s="307"/>
      <c r="G95" s="308"/>
      <c r="H95" s="175">
        <f>SUM(H96:H101)</f>
        <v>0</v>
      </c>
      <c r="I95" s="312"/>
    </row>
    <row r="96" spans="1:9" ht="15">
      <c r="A96" s="313">
        <v>44</v>
      </c>
      <c r="B96" s="172">
        <v>741</v>
      </c>
      <c r="C96" s="305" t="s">
        <v>2509</v>
      </c>
      <c r="D96" s="306" t="s">
        <v>2507</v>
      </c>
      <c r="E96" s="171" t="s">
        <v>151</v>
      </c>
      <c r="F96" s="307">
        <v>74</v>
      </c>
      <c r="G96" s="308">
        <v>0</v>
      </c>
      <c r="H96" s="308">
        <f>F96*G96</f>
        <v>0</v>
      </c>
      <c r="I96" s="309" t="s">
        <v>30</v>
      </c>
    </row>
    <row r="97" spans="1:9" ht="15">
      <c r="A97" s="312"/>
      <c r="B97" s="172"/>
      <c r="C97" s="305"/>
      <c r="D97" s="310" t="s">
        <v>2508</v>
      </c>
      <c r="E97" s="171"/>
      <c r="F97" s="311"/>
      <c r="G97" s="308"/>
      <c r="H97" s="308"/>
      <c r="I97" s="317"/>
    </row>
    <row r="98" spans="1:9" ht="15">
      <c r="A98" s="313">
        <v>45</v>
      </c>
      <c r="B98" s="172">
        <v>741</v>
      </c>
      <c r="C98" s="305" t="s">
        <v>2512</v>
      </c>
      <c r="D98" s="306" t="s">
        <v>2510</v>
      </c>
      <c r="E98" s="171" t="s">
        <v>151</v>
      </c>
      <c r="F98" s="307">
        <v>8</v>
      </c>
      <c r="G98" s="308">
        <v>0</v>
      </c>
      <c r="H98" s="308">
        <f aca="true" t="shared" si="21" ref="H98">F98*G98</f>
        <v>0</v>
      </c>
      <c r="I98" s="309" t="s">
        <v>30</v>
      </c>
    </row>
    <row r="99" spans="4:9" ht="15">
      <c r="D99" s="310" t="s">
        <v>2511</v>
      </c>
      <c r="E99" s="171"/>
      <c r="F99" s="311"/>
      <c r="G99" s="308"/>
      <c r="H99" s="308"/>
      <c r="I99" s="171"/>
    </row>
    <row r="100" spans="1:9" ht="15">
      <c r="A100" s="313">
        <v>46</v>
      </c>
      <c r="B100" s="172">
        <v>741</v>
      </c>
      <c r="C100" s="305" t="s">
        <v>2506</v>
      </c>
      <c r="D100" s="306" t="s">
        <v>2513</v>
      </c>
      <c r="E100" s="171" t="s">
        <v>29</v>
      </c>
      <c r="F100" s="307">
        <v>330</v>
      </c>
      <c r="G100" s="308">
        <v>0</v>
      </c>
      <c r="H100" s="308">
        <f aca="true" t="shared" si="22" ref="H100">F100*G100</f>
        <v>0</v>
      </c>
      <c r="I100" s="309" t="s">
        <v>30</v>
      </c>
    </row>
    <row r="101" spans="1:9" ht="15">
      <c r="A101" s="312"/>
      <c r="B101" s="312"/>
      <c r="C101" s="312"/>
      <c r="D101" s="314" t="s">
        <v>2514</v>
      </c>
      <c r="E101" s="171"/>
      <c r="F101" s="311"/>
      <c r="G101" s="308"/>
      <c r="H101" s="308"/>
      <c r="I101" s="312"/>
    </row>
    <row r="102" spans="1:9" ht="15">
      <c r="A102" s="313"/>
      <c r="B102" s="172"/>
      <c r="C102" s="305"/>
      <c r="D102" s="315" t="s">
        <v>2515</v>
      </c>
      <c r="E102" s="171"/>
      <c r="F102" s="307"/>
      <c r="G102" s="308"/>
      <c r="H102" s="175">
        <f>SUM(H103:H112)</f>
        <v>0</v>
      </c>
      <c r="I102" s="312"/>
    </row>
    <row r="103" spans="1:9" ht="15">
      <c r="A103" s="313">
        <v>47</v>
      </c>
      <c r="B103" s="172">
        <v>741</v>
      </c>
      <c r="C103" s="305" t="s">
        <v>2509</v>
      </c>
      <c r="D103" s="306" t="s">
        <v>2516</v>
      </c>
      <c r="E103" s="171" t="s">
        <v>29</v>
      </c>
      <c r="F103" s="307">
        <v>360</v>
      </c>
      <c r="G103" s="308">
        <v>0</v>
      </c>
      <c r="H103" s="308">
        <f>F103*G103</f>
        <v>0</v>
      </c>
      <c r="I103" s="309" t="s">
        <v>30</v>
      </c>
    </row>
    <row r="104" spans="1:9" ht="15">
      <c r="A104" s="312"/>
      <c r="B104" s="172"/>
      <c r="C104" s="305"/>
      <c r="D104" s="310" t="s">
        <v>2517</v>
      </c>
      <c r="E104" s="171"/>
      <c r="F104" s="311"/>
      <c r="G104" s="308"/>
      <c r="H104" s="308"/>
      <c r="I104" s="317"/>
    </row>
    <row r="105" spans="1:9" ht="15">
      <c r="A105" s="313">
        <v>48</v>
      </c>
      <c r="B105" s="172">
        <v>741</v>
      </c>
      <c r="C105" s="305" t="s">
        <v>2512</v>
      </c>
      <c r="D105" s="306" t="s">
        <v>2518</v>
      </c>
      <c r="E105" s="171" t="s">
        <v>29</v>
      </c>
      <c r="F105" s="307">
        <v>520</v>
      </c>
      <c r="G105" s="308">
        <v>0</v>
      </c>
      <c r="H105" s="308">
        <f aca="true" t="shared" si="23" ref="H105">F105*G105</f>
        <v>0</v>
      </c>
      <c r="I105" s="309" t="s">
        <v>30</v>
      </c>
    </row>
    <row r="106" spans="1:9" ht="15">
      <c r="A106" s="312"/>
      <c r="B106" s="312"/>
      <c r="C106" s="312"/>
      <c r="D106" s="310" t="s">
        <v>2517</v>
      </c>
      <c r="E106" s="171"/>
      <c r="F106" s="311"/>
      <c r="G106" s="308"/>
      <c r="H106" s="308"/>
      <c r="I106" s="171"/>
    </row>
    <row r="107" spans="1:9" ht="15">
      <c r="A107" s="313">
        <v>49</v>
      </c>
      <c r="B107" s="172">
        <v>741</v>
      </c>
      <c r="C107" s="305" t="s">
        <v>2520</v>
      </c>
      <c r="D107" s="306" t="s">
        <v>2519</v>
      </c>
      <c r="E107" s="171" t="s">
        <v>29</v>
      </c>
      <c r="F107" s="307">
        <v>330</v>
      </c>
      <c r="G107" s="308">
        <v>0</v>
      </c>
      <c r="H107" s="308">
        <f aca="true" t="shared" si="24" ref="H107">F107*G107</f>
        <v>0</v>
      </c>
      <c r="I107" s="309" t="s">
        <v>30</v>
      </c>
    </row>
    <row r="108" spans="1:9" ht="15">
      <c r="A108" s="312"/>
      <c r="B108" s="312"/>
      <c r="C108" s="312"/>
      <c r="D108" s="314" t="s">
        <v>2514</v>
      </c>
      <c r="E108" s="171"/>
      <c r="F108" s="311"/>
      <c r="G108" s="308"/>
      <c r="H108" s="308"/>
      <c r="I108" s="312"/>
    </row>
    <row r="109" spans="1:9" ht="15">
      <c r="A109" s="313">
        <v>50</v>
      </c>
      <c r="B109" s="172">
        <v>741</v>
      </c>
      <c r="C109" s="305" t="s">
        <v>2522</v>
      </c>
      <c r="D109" s="306" t="s">
        <v>2521</v>
      </c>
      <c r="E109" s="171" t="s">
        <v>29</v>
      </c>
      <c r="F109" s="307">
        <v>300</v>
      </c>
      <c r="G109" s="308">
        <v>0</v>
      </c>
      <c r="H109" s="308">
        <f aca="true" t="shared" si="25" ref="H109">F109*G109</f>
        <v>0</v>
      </c>
      <c r="I109" s="309" t="s">
        <v>30</v>
      </c>
    </row>
    <row r="110" spans="1:9" ht="15">
      <c r="A110" s="312"/>
      <c r="B110" s="312"/>
      <c r="C110" s="312"/>
      <c r="D110" s="314" t="s">
        <v>2514</v>
      </c>
      <c r="E110" s="171"/>
      <c r="F110" s="311"/>
      <c r="G110" s="308"/>
      <c r="H110" s="308"/>
      <c r="I110" s="312"/>
    </row>
    <row r="111" spans="1:9" ht="15">
      <c r="A111" s="313">
        <v>51</v>
      </c>
      <c r="B111" s="172">
        <v>741</v>
      </c>
      <c r="C111" s="305" t="s">
        <v>3369</v>
      </c>
      <c r="D111" s="306" t="s">
        <v>2523</v>
      </c>
      <c r="E111" s="171" t="s">
        <v>29</v>
      </c>
      <c r="F111" s="307">
        <v>150</v>
      </c>
      <c r="G111" s="308">
        <v>0</v>
      </c>
      <c r="H111" s="308">
        <f aca="true" t="shared" si="26" ref="H111">F111*G111</f>
        <v>0</v>
      </c>
      <c r="I111" s="309" t="s">
        <v>30</v>
      </c>
    </row>
    <row r="112" spans="4:9" ht="15">
      <c r="D112" s="314" t="s">
        <v>2514</v>
      </c>
      <c r="E112" s="171"/>
      <c r="F112" s="311"/>
      <c r="G112" s="308"/>
      <c r="H112" s="308"/>
      <c r="I112" s="312"/>
    </row>
    <row r="113" spans="1:9" ht="15">
      <c r="A113" s="38"/>
      <c r="B113" s="39"/>
      <c r="C113" s="39"/>
      <c r="D113" s="485" t="s">
        <v>3281</v>
      </c>
      <c r="E113" s="39"/>
      <c r="F113" s="41"/>
      <c r="G113" s="42"/>
      <c r="H113" s="42">
        <f>H8-H114</f>
        <v>0</v>
      </c>
      <c r="I113" s="3"/>
    </row>
    <row r="114" spans="1:9" ht="15">
      <c r="A114" s="38"/>
      <c r="B114" s="39"/>
      <c r="C114" s="39"/>
      <c r="D114" s="485" t="s">
        <v>3280</v>
      </c>
      <c r="E114" s="39"/>
      <c r="F114" s="41"/>
      <c r="G114" s="42"/>
      <c r="H114" s="42">
        <f>H71+H60+H12+H10</f>
        <v>0</v>
      </c>
      <c r="I114" s="3"/>
    </row>
    <row r="115" spans="2:8" ht="15">
      <c r="B115" s="318"/>
      <c r="C115" s="318"/>
      <c r="D115" s="319"/>
      <c r="E115" s="320"/>
      <c r="F115" s="321"/>
      <c r="G115" s="322"/>
      <c r="H115" s="322"/>
    </row>
    <row r="116" spans="1:9" ht="15">
      <c r="A116" s="57" t="s">
        <v>95</v>
      </c>
      <c r="B116" s="58"/>
      <c r="C116" s="57"/>
      <c r="D116" s="59"/>
      <c r="E116" s="57"/>
      <c r="F116" s="57"/>
      <c r="G116" s="57"/>
      <c r="H116" s="57"/>
      <c r="I116" s="60"/>
    </row>
    <row r="117" spans="1:9" ht="24" customHeight="1">
      <c r="A117" s="683" t="s">
        <v>96</v>
      </c>
      <c r="B117" s="683"/>
      <c r="C117" s="683"/>
      <c r="D117" s="683"/>
      <c r="E117" s="683"/>
      <c r="F117" s="683"/>
      <c r="G117" s="683"/>
      <c r="H117" s="57"/>
      <c r="I117" s="56"/>
    </row>
    <row r="118" spans="1:9" ht="90" customHeight="1">
      <c r="A118" s="683" t="s">
        <v>97</v>
      </c>
      <c r="B118" s="683"/>
      <c r="C118" s="683"/>
      <c r="D118" s="683"/>
      <c r="E118" s="683"/>
      <c r="F118" s="683"/>
      <c r="G118" s="683"/>
      <c r="H118" s="57"/>
      <c r="I118" s="57"/>
    </row>
    <row r="119" spans="1:9" ht="15">
      <c r="A119" s="685" t="s">
        <v>98</v>
      </c>
      <c r="B119" s="685"/>
      <c r="C119" s="685"/>
      <c r="D119" s="685"/>
      <c r="E119" s="685"/>
      <c r="F119" s="685"/>
      <c r="G119" s="685"/>
      <c r="H119" s="61"/>
      <c r="I119" s="62"/>
    </row>
    <row r="120" spans="1:9" ht="15">
      <c r="A120" s="685" t="s">
        <v>99</v>
      </c>
      <c r="B120" s="685"/>
      <c r="C120" s="685"/>
      <c r="D120" s="685"/>
      <c r="E120" s="685"/>
      <c r="F120" s="685"/>
      <c r="G120" s="685"/>
      <c r="H120" s="61"/>
      <c r="I120" s="62"/>
    </row>
  </sheetData>
  <mergeCells count="4">
    <mergeCell ref="A117:G117"/>
    <mergeCell ref="A118:G118"/>
    <mergeCell ref="A119:G119"/>
    <mergeCell ref="A120:G120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688" t="s">
        <v>0</v>
      </c>
      <c r="B2" s="689"/>
      <c r="C2" s="689"/>
      <c r="D2" s="689"/>
      <c r="E2" s="5"/>
      <c r="F2" s="5"/>
      <c r="G2" s="2"/>
      <c r="H2" s="2"/>
      <c r="I2" s="3"/>
    </row>
    <row r="3" spans="1:9" ht="15">
      <c r="A3" s="688" t="s">
        <v>2524</v>
      </c>
      <c r="B3" s="689"/>
      <c r="C3" s="689"/>
      <c r="D3" s="689"/>
      <c r="E3" s="5"/>
      <c r="F3" s="5"/>
      <c r="G3" s="2"/>
      <c r="H3" s="2"/>
      <c r="I3" s="3"/>
    </row>
    <row r="4" spans="1:9" ht="15">
      <c r="A4" s="5" t="s">
        <v>102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365</v>
      </c>
      <c r="D8" s="9" t="s">
        <v>366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2525</v>
      </c>
      <c r="D9" s="14" t="s">
        <v>2526</v>
      </c>
      <c r="E9" s="14"/>
      <c r="F9" s="16"/>
      <c r="G9" s="17"/>
      <c r="H9" s="17">
        <f>SUM(H10:H23)</f>
        <v>0</v>
      </c>
      <c r="I9" s="18"/>
    </row>
    <row r="10" spans="1:9" s="150" customFormat="1" ht="15">
      <c r="A10" s="139" t="s">
        <v>12</v>
      </c>
      <c r="B10" s="21">
        <v>799</v>
      </c>
      <c r="C10" s="21" t="s">
        <v>2527</v>
      </c>
      <c r="D10" s="21" t="s">
        <v>2528</v>
      </c>
      <c r="E10" s="21" t="s">
        <v>151</v>
      </c>
      <c r="F10" s="85">
        <f>F11</f>
        <v>1</v>
      </c>
      <c r="G10" s="86">
        <v>0</v>
      </c>
      <c r="H10" s="86">
        <f>F10*G10</f>
        <v>0</v>
      </c>
      <c r="I10" s="24" t="s">
        <v>30</v>
      </c>
    </row>
    <row r="11" spans="1:9" s="150" customFormat="1" ht="15">
      <c r="A11" s="139"/>
      <c r="B11" s="127"/>
      <c r="C11" s="21"/>
      <c r="D11" s="28" t="s">
        <v>429</v>
      </c>
      <c r="E11" s="21"/>
      <c r="F11" s="73">
        <v>1</v>
      </c>
      <c r="G11" s="86"/>
      <c r="H11" s="86"/>
      <c r="I11" s="24"/>
    </row>
    <row r="12" spans="1:9" s="150" customFormat="1" ht="23.25">
      <c r="A12" s="139"/>
      <c r="B12" s="127"/>
      <c r="C12" s="21"/>
      <c r="D12" s="28" t="s">
        <v>2529</v>
      </c>
      <c r="E12" s="21"/>
      <c r="F12" s="73"/>
      <c r="G12" s="86"/>
      <c r="H12" s="86"/>
      <c r="I12" s="24"/>
    </row>
    <row r="13" spans="1:9" s="150" customFormat="1" ht="23.25">
      <c r="A13" s="139"/>
      <c r="B13" s="127"/>
      <c r="C13" s="21"/>
      <c r="D13" s="28" t="s">
        <v>2530</v>
      </c>
      <c r="E13" s="21"/>
      <c r="F13" s="73"/>
      <c r="G13" s="86"/>
      <c r="H13" s="86"/>
      <c r="I13" s="24"/>
    </row>
    <row r="14" spans="1:9" s="150" customFormat="1" ht="15">
      <c r="A14" s="139"/>
      <c r="B14" s="127"/>
      <c r="C14" s="21"/>
      <c r="D14" s="28" t="s">
        <v>2531</v>
      </c>
      <c r="E14" s="21"/>
      <c r="F14" s="73"/>
      <c r="G14" s="86"/>
      <c r="H14" s="86"/>
      <c r="I14" s="24"/>
    </row>
    <row r="15" spans="1:9" s="150" customFormat="1" ht="23.25">
      <c r="A15" s="139"/>
      <c r="B15" s="127"/>
      <c r="C15" s="21"/>
      <c r="D15" s="28" t="s">
        <v>2532</v>
      </c>
      <c r="E15" s="21"/>
      <c r="F15" s="73"/>
      <c r="G15" s="86"/>
      <c r="H15" s="86"/>
      <c r="I15" s="24"/>
    </row>
    <row r="16" spans="1:9" s="150" customFormat="1" ht="23.25">
      <c r="A16" s="139"/>
      <c r="B16" s="127"/>
      <c r="C16" s="21"/>
      <c r="D16" s="28" t="s">
        <v>2533</v>
      </c>
      <c r="E16" s="21"/>
      <c r="F16" s="73"/>
      <c r="G16" s="86"/>
      <c r="H16" s="86"/>
      <c r="I16" s="24"/>
    </row>
    <row r="17" spans="1:9" s="150" customFormat="1" ht="23.25">
      <c r="A17" s="139"/>
      <c r="B17" s="127"/>
      <c r="C17" s="21"/>
      <c r="D17" s="28" t="s">
        <v>2534</v>
      </c>
      <c r="E17" s="21"/>
      <c r="F17" s="73"/>
      <c r="G17" s="86"/>
      <c r="H17" s="86"/>
      <c r="I17" s="24"/>
    </row>
    <row r="18" spans="1:9" s="150" customFormat="1" ht="23.25">
      <c r="A18" s="128"/>
      <c r="B18" s="129"/>
      <c r="C18" s="130"/>
      <c r="D18" s="28" t="s">
        <v>2535</v>
      </c>
      <c r="E18" s="28"/>
      <c r="F18" s="73"/>
      <c r="G18" s="132"/>
      <c r="H18" s="86"/>
      <c r="I18" s="90"/>
    </row>
    <row r="19" spans="1:9" s="150" customFormat="1" ht="15">
      <c r="A19" s="128"/>
      <c r="B19" s="129"/>
      <c r="C19" s="130"/>
      <c r="D19" s="28" t="s">
        <v>2536</v>
      </c>
      <c r="E19" s="28"/>
      <c r="F19" s="73"/>
      <c r="G19" s="132"/>
      <c r="H19" s="86"/>
      <c r="I19" s="90"/>
    </row>
    <row r="20" spans="1:9" s="150" customFormat="1" ht="57">
      <c r="A20" s="128"/>
      <c r="B20" s="129"/>
      <c r="C20" s="130"/>
      <c r="D20" s="28" t="s">
        <v>2537</v>
      </c>
      <c r="E20" s="28"/>
      <c r="F20" s="73"/>
      <c r="G20" s="132"/>
      <c r="H20" s="86"/>
      <c r="I20" s="90"/>
    </row>
    <row r="21" spans="1:9" s="150" customFormat="1" ht="15">
      <c r="A21" s="323">
        <v>2</v>
      </c>
      <c r="B21" s="324">
        <v>799</v>
      </c>
      <c r="C21" s="21" t="s">
        <v>2538</v>
      </c>
      <c r="D21" s="21" t="s">
        <v>3416</v>
      </c>
      <c r="E21" s="21" t="s">
        <v>93</v>
      </c>
      <c r="F21" s="85">
        <v>1</v>
      </c>
      <c r="G21" s="86">
        <v>0</v>
      </c>
      <c r="H21" s="325">
        <f>F21*G21</f>
        <v>0</v>
      </c>
      <c r="I21" s="24" t="s">
        <v>30</v>
      </c>
    </row>
    <row r="22" spans="1:9" s="150" customFormat="1" ht="15">
      <c r="A22" s="84">
        <v>3</v>
      </c>
      <c r="B22" s="21">
        <v>799</v>
      </c>
      <c r="C22" s="21">
        <v>999799</v>
      </c>
      <c r="D22" s="21" t="s">
        <v>2539</v>
      </c>
      <c r="E22" s="21" t="s">
        <v>93</v>
      </c>
      <c r="F22" s="85">
        <f>F23</f>
        <v>1</v>
      </c>
      <c r="G22" s="86">
        <v>0</v>
      </c>
      <c r="H22" s="86">
        <f>F22*G22</f>
        <v>0</v>
      </c>
      <c r="I22" s="326" t="s">
        <v>30</v>
      </c>
    </row>
    <row r="23" spans="1:9" s="150" customFormat="1" ht="15">
      <c r="A23" s="84"/>
      <c r="B23" s="21"/>
      <c r="C23" s="21"/>
      <c r="D23" s="28" t="s">
        <v>751</v>
      </c>
      <c r="E23" s="21"/>
      <c r="F23" s="73">
        <v>1</v>
      </c>
      <c r="G23" s="86"/>
      <c r="H23" s="86"/>
      <c r="I23" s="24"/>
    </row>
    <row r="24" spans="1:9" ht="15">
      <c r="A24" s="38"/>
      <c r="B24" s="39"/>
      <c r="C24" s="39"/>
      <c r="D24" s="485" t="s">
        <v>3281</v>
      </c>
      <c r="E24" s="39"/>
      <c r="F24" s="41"/>
      <c r="G24" s="161"/>
      <c r="H24" s="42">
        <f>H8</f>
        <v>0</v>
      </c>
      <c r="I24" s="3"/>
    </row>
    <row r="26" spans="1:9" ht="15">
      <c r="A26" s="57" t="s">
        <v>95</v>
      </c>
      <c r="B26" s="57"/>
      <c r="C26" s="57"/>
      <c r="D26" s="57"/>
      <c r="E26" s="57"/>
      <c r="F26" s="57"/>
      <c r="G26" s="57"/>
      <c r="H26" s="57"/>
      <c r="I26" s="59"/>
    </row>
    <row r="27" spans="1:9" ht="24" customHeight="1">
      <c r="A27" s="683" t="s">
        <v>2540</v>
      </c>
      <c r="B27" s="682"/>
      <c r="C27" s="682"/>
      <c r="D27" s="682"/>
      <c r="E27" s="682"/>
      <c r="F27" s="682"/>
      <c r="G27" s="682"/>
      <c r="H27" s="57"/>
      <c r="I27" s="59"/>
    </row>
    <row r="28" spans="1:9" ht="90" customHeight="1">
      <c r="A28" s="683" t="s">
        <v>97</v>
      </c>
      <c r="B28" s="684"/>
      <c r="C28" s="684"/>
      <c r="D28" s="684"/>
      <c r="E28" s="684"/>
      <c r="F28" s="684"/>
      <c r="G28" s="684"/>
      <c r="H28" s="57"/>
      <c r="I28" s="57"/>
    </row>
    <row r="29" spans="1:9" ht="15">
      <c r="A29" s="685" t="s">
        <v>98</v>
      </c>
      <c r="B29" s="667"/>
      <c r="C29" s="667"/>
      <c r="D29" s="667"/>
      <c r="E29" s="667"/>
      <c r="F29" s="667"/>
      <c r="G29" s="667"/>
      <c r="H29" s="61"/>
      <c r="I29" s="62"/>
    </row>
    <row r="30" spans="1:9" ht="15">
      <c r="A30" s="685" t="s">
        <v>99</v>
      </c>
      <c r="B30" s="667"/>
      <c r="C30" s="667"/>
      <c r="D30" s="667"/>
      <c r="E30" s="667"/>
      <c r="F30" s="667"/>
      <c r="G30" s="667"/>
      <c r="H30" s="61"/>
      <c r="I30" s="62"/>
    </row>
    <row r="31" spans="1:9" ht="15">
      <c r="A31" s="327"/>
      <c r="B31" s="328"/>
      <c r="C31" s="328"/>
      <c r="D31" s="328"/>
      <c r="E31" s="328"/>
      <c r="F31" s="328"/>
      <c r="G31" s="328"/>
      <c r="H31" s="61"/>
      <c r="I31" s="62"/>
    </row>
  </sheetData>
  <mergeCells count="6">
    <mergeCell ref="A30:G30"/>
    <mergeCell ref="A2:D2"/>
    <mergeCell ref="A3:D3"/>
    <mergeCell ref="A27:G27"/>
    <mergeCell ref="A28:G28"/>
    <mergeCell ref="A29:G29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workbookViewId="0" topLeftCell="A1"/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10.140625" style="176" customWidth="1"/>
    <col min="7" max="7" width="11.7109375" style="339" customWidth="1"/>
    <col min="8" max="8" width="15.7109375" style="176" customWidth="1"/>
    <col min="9" max="9" width="14.7109375" style="217" customWidth="1"/>
  </cols>
  <sheetData>
    <row r="1" spans="1:9" ht="18">
      <c r="A1" s="1" t="s">
        <v>3559</v>
      </c>
      <c r="B1" s="1"/>
      <c r="C1" s="2"/>
      <c r="D1" s="2"/>
      <c r="E1" s="249"/>
      <c r="F1" s="2"/>
      <c r="G1" s="2"/>
      <c r="H1" s="2"/>
      <c r="I1" s="247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2588</v>
      </c>
      <c r="B3" s="5"/>
      <c r="C3" s="5"/>
      <c r="D3" s="5"/>
      <c r="E3" s="5"/>
      <c r="F3" s="5"/>
      <c r="G3" s="2"/>
      <c r="H3" s="2"/>
      <c r="I3" s="149"/>
    </row>
    <row r="4" spans="1:9" ht="15">
      <c r="A4" s="2"/>
      <c r="B4" s="2"/>
      <c r="C4" s="2"/>
      <c r="D4" s="2"/>
      <c r="E4" s="249"/>
      <c r="F4" s="2"/>
      <c r="G4" s="2"/>
      <c r="H4" s="2"/>
      <c r="I4" s="247"/>
    </row>
    <row r="5" spans="1:9" ht="22.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248" t="s">
        <v>10</v>
      </c>
      <c r="I5" s="178" t="s">
        <v>11</v>
      </c>
    </row>
    <row r="6" spans="1:9" ht="15">
      <c r="A6" s="7" t="s">
        <v>12</v>
      </c>
      <c r="B6" s="7" t="s">
        <v>13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8">
        <v>8</v>
      </c>
      <c r="I6" s="178">
        <v>9</v>
      </c>
    </row>
    <row r="7" spans="1:9" ht="15">
      <c r="A7" s="179"/>
      <c r="B7" s="179"/>
      <c r="C7" s="10" t="s">
        <v>19</v>
      </c>
      <c r="D7" s="10" t="s">
        <v>20</v>
      </c>
      <c r="E7" s="180"/>
      <c r="F7" s="181"/>
      <c r="G7" s="182"/>
      <c r="H7" s="182">
        <f>H8+H42+H45+H63+H67</f>
        <v>0</v>
      </c>
      <c r="I7" s="183"/>
    </row>
    <row r="8" spans="1:9" ht="15">
      <c r="A8" s="87"/>
      <c r="B8" s="87"/>
      <c r="C8" s="15" t="s">
        <v>12</v>
      </c>
      <c r="D8" s="15" t="s">
        <v>21</v>
      </c>
      <c r="E8" s="184"/>
      <c r="F8" s="185"/>
      <c r="G8" s="82"/>
      <c r="H8" s="82">
        <f>SUM(H9:H41)</f>
        <v>0</v>
      </c>
      <c r="I8" s="231"/>
    </row>
    <row r="9" spans="1:9" ht="15">
      <c r="A9" s="84">
        <v>1</v>
      </c>
      <c r="B9" s="21">
        <v>221</v>
      </c>
      <c r="C9" s="21">
        <v>115101201</v>
      </c>
      <c r="D9" s="21" t="s">
        <v>23</v>
      </c>
      <c r="E9" s="21" t="s">
        <v>24</v>
      </c>
      <c r="F9" s="151">
        <v>30</v>
      </c>
      <c r="G9" s="86">
        <v>0</v>
      </c>
      <c r="H9" s="86">
        <f>F9*G9</f>
        <v>0</v>
      </c>
      <c r="I9" s="24" t="s">
        <v>3278</v>
      </c>
    </row>
    <row r="10" spans="1:9" ht="15">
      <c r="A10" s="84">
        <v>2</v>
      </c>
      <c r="B10" s="21">
        <v>221</v>
      </c>
      <c r="C10" s="21">
        <v>115101301</v>
      </c>
      <c r="D10" s="21" t="s">
        <v>25</v>
      </c>
      <c r="E10" s="21" t="s">
        <v>26</v>
      </c>
      <c r="F10" s="151">
        <v>4</v>
      </c>
      <c r="G10" s="86">
        <v>0</v>
      </c>
      <c r="H10" s="86">
        <f>F10*G10</f>
        <v>0</v>
      </c>
      <c r="I10" s="24" t="s">
        <v>3278</v>
      </c>
    </row>
    <row r="11" spans="1:9" ht="15">
      <c r="A11" s="84">
        <v>3</v>
      </c>
      <c r="B11" s="21" t="s">
        <v>22</v>
      </c>
      <c r="C11" s="21" t="s">
        <v>27</v>
      </c>
      <c r="D11" s="21" t="s">
        <v>28</v>
      </c>
      <c r="E11" s="21" t="s">
        <v>29</v>
      </c>
      <c r="F11" s="85">
        <v>15</v>
      </c>
      <c r="G11" s="86">
        <v>0</v>
      </c>
      <c r="H11" s="86">
        <f>F11*G11</f>
        <v>0</v>
      </c>
      <c r="I11" s="24" t="s">
        <v>30</v>
      </c>
    </row>
    <row r="12" spans="1:9" ht="15">
      <c r="A12" s="84">
        <v>4</v>
      </c>
      <c r="B12" s="21" t="s">
        <v>22</v>
      </c>
      <c r="C12" s="21">
        <v>119001421</v>
      </c>
      <c r="D12" s="21" t="s">
        <v>31</v>
      </c>
      <c r="E12" s="21" t="s">
        <v>29</v>
      </c>
      <c r="F12" s="85">
        <v>10</v>
      </c>
      <c r="G12" s="86">
        <v>0</v>
      </c>
      <c r="H12" s="86">
        <f>F12*G12</f>
        <v>0</v>
      </c>
      <c r="I12" s="24" t="s">
        <v>3278</v>
      </c>
    </row>
    <row r="13" spans="1:9" ht="15">
      <c r="A13" s="84">
        <v>5</v>
      </c>
      <c r="B13" s="21" t="s">
        <v>22</v>
      </c>
      <c r="C13" s="21">
        <v>130001101</v>
      </c>
      <c r="D13" s="21" t="s">
        <v>2541</v>
      </c>
      <c r="E13" s="21" t="s">
        <v>43</v>
      </c>
      <c r="F13" s="85">
        <f>F14</f>
        <v>3.58</v>
      </c>
      <c r="G13" s="86">
        <v>0</v>
      </c>
      <c r="H13" s="86">
        <f>F13*G13</f>
        <v>0</v>
      </c>
      <c r="I13" s="24" t="s">
        <v>3278</v>
      </c>
    </row>
    <row r="14" spans="1:9" ht="15">
      <c r="A14" s="84"/>
      <c r="B14" s="21"/>
      <c r="C14" s="28"/>
      <c r="D14" s="28" t="s">
        <v>2542</v>
      </c>
      <c r="E14" s="28"/>
      <c r="F14" s="73">
        <f>35.8*0.1</f>
        <v>3.58</v>
      </c>
      <c r="G14" s="135"/>
      <c r="H14" s="135"/>
      <c r="I14" s="24"/>
    </row>
    <row r="15" spans="1:9" ht="15">
      <c r="A15" s="84">
        <v>6</v>
      </c>
      <c r="B15" s="21" t="s">
        <v>22</v>
      </c>
      <c r="C15" s="21">
        <v>132201201</v>
      </c>
      <c r="D15" s="21" t="s">
        <v>1258</v>
      </c>
      <c r="E15" s="21" t="s">
        <v>43</v>
      </c>
      <c r="F15" s="85">
        <f>SUM(F16:F19)</f>
        <v>35.8</v>
      </c>
      <c r="G15" s="86">
        <v>0</v>
      </c>
      <c r="H15" s="86">
        <f>F15*G15</f>
        <v>0</v>
      </c>
      <c r="I15" s="24" t="s">
        <v>3278</v>
      </c>
    </row>
    <row r="16" spans="1:9" ht="15">
      <c r="A16" s="84"/>
      <c r="B16" s="21"/>
      <c r="C16" s="28"/>
      <c r="D16" s="28" t="s">
        <v>2543</v>
      </c>
      <c r="E16" s="28"/>
      <c r="F16" s="73">
        <v>11.9</v>
      </c>
      <c r="G16" s="135"/>
      <c r="H16" s="135"/>
      <c r="I16" s="24"/>
    </row>
    <row r="17" spans="1:9" ht="15">
      <c r="A17" s="84"/>
      <c r="B17" s="21"/>
      <c r="C17" s="28"/>
      <c r="D17" s="28" t="s">
        <v>2544</v>
      </c>
      <c r="E17" s="28"/>
      <c r="F17" s="73">
        <v>11.9</v>
      </c>
      <c r="G17" s="135"/>
      <c r="H17" s="135"/>
      <c r="I17" s="24"/>
    </row>
    <row r="18" spans="1:9" ht="15">
      <c r="A18" s="84"/>
      <c r="B18" s="21"/>
      <c r="C18" s="28"/>
      <c r="D18" s="28" t="s">
        <v>2545</v>
      </c>
      <c r="E18" s="28"/>
      <c r="F18" s="73">
        <v>8.1</v>
      </c>
      <c r="G18" s="135"/>
      <c r="H18" s="135"/>
      <c r="I18" s="24"/>
    </row>
    <row r="19" spans="1:9" ht="15">
      <c r="A19" s="84"/>
      <c r="B19" s="21"/>
      <c r="C19" s="28"/>
      <c r="D19" s="28" t="s">
        <v>2546</v>
      </c>
      <c r="E19" s="28"/>
      <c r="F19" s="73">
        <v>3.9</v>
      </c>
      <c r="G19" s="135"/>
      <c r="H19" s="135"/>
      <c r="I19" s="24"/>
    </row>
    <row r="20" spans="1:9" ht="15">
      <c r="A20" s="84">
        <v>7</v>
      </c>
      <c r="B20" s="21" t="s">
        <v>22</v>
      </c>
      <c r="C20" s="21">
        <v>132201209</v>
      </c>
      <c r="D20" s="21" t="s">
        <v>1261</v>
      </c>
      <c r="E20" s="21" t="s">
        <v>43</v>
      </c>
      <c r="F20" s="85">
        <f>F21</f>
        <v>17.9</v>
      </c>
      <c r="G20" s="86">
        <v>0</v>
      </c>
      <c r="H20" s="86">
        <f>F20*G20</f>
        <v>0</v>
      </c>
      <c r="I20" s="24" t="s">
        <v>3278</v>
      </c>
    </row>
    <row r="21" spans="1:9" ht="15">
      <c r="A21" s="84"/>
      <c r="B21" s="21"/>
      <c r="C21" s="28"/>
      <c r="D21" s="28" t="s">
        <v>2547</v>
      </c>
      <c r="E21" s="28"/>
      <c r="F21" s="73">
        <f>35.8*0.5</f>
        <v>17.9</v>
      </c>
      <c r="G21" s="135"/>
      <c r="H21" s="135"/>
      <c r="I21" s="24"/>
    </row>
    <row r="22" spans="1:9" ht="15">
      <c r="A22" s="84">
        <v>8</v>
      </c>
      <c r="B22" s="21" t="s">
        <v>22</v>
      </c>
      <c r="C22" s="21">
        <v>151101102</v>
      </c>
      <c r="D22" s="21" t="s">
        <v>2548</v>
      </c>
      <c r="E22" s="21" t="s">
        <v>35</v>
      </c>
      <c r="F22" s="85">
        <f>F23</f>
        <v>96.60000000000001</v>
      </c>
      <c r="G22" s="86">
        <v>0</v>
      </c>
      <c r="H22" s="86">
        <f>F22*G22</f>
        <v>0</v>
      </c>
      <c r="I22" s="24" t="s">
        <v>3278</v>
      </c>
    </row>
    <row r="23" spans="1:9" ht="15">
      <c r="A23" s="84"/>
      <c r="B23" s="21"/>
      <c r="C23" s="28"/>
      <c r="D23" s="28" t="s">
        <v>2549</v>
      </c>
      <c r="E23" s="28"/>
      <c r="F23" s="73">
        <f>16.1*3*2</f>
        <v>96.60000000000001</v>
      </c>
      <c r="G23" s="135"/>
      <c r="H23" s="135"/>
      <c r="I23" s="24"/>
    </row>
    <row r="24" spans="1:9" ht="15">
      <c r="A24" s="84">
        <v>9</v>
      </c>
      <c r="B24" s="21" t="s">
        <v>22</v>
      </c>
      <c r="C24" s="21">
        <v>151101103</v>
      </c>
      <c r="D24" s="21" t="s">
        <v>2550</v>
      </c>
      <c r="E24" s="21" t="s">
        <v>35</v>
      </c>
      <c r="F24" s="85">
        <f>F25</f>
        <v>96.60000000000001</v>
      </c>
      <c r="G24" s="86">
        <v>0</v>
      </c>
      <c r="H24" s="86">
        <f>F24*G24</f>
        <v>0</v>
      </c>
      <c r="I24" s="24" t="s">
        <v>3278</v>
      </c>
    </row>
    <row r="25" spans="1:9" ht="15">
      <c r="A25" s="84"/>
      <c r="B25" s="21"/>
      <c r="C25" s="28"/>
      <c r="D25" s="28" t="s">
        <v>2551</v>
      </c>
      <c r="E25" s="28"/>
      <c r="F25" s="73">
        <f>F23</f>
        <v>96.60000000000001</v>
      </c>
      <c r="G25" s="135"/>
      <c r="H25" s="135"/>
      <c r="I25" s="24"/>
    </row>
    <row r="26" spans="1:9" ht="15">
      <c r="A26" s="84">
        <v>10</v>
      </c>
      <c r="B26" s="21" t="s">
        <v>22</v>
      </c>
      <c r="C26" s="21">
        <v>151101112</v>
      </c>
      <c r="D26" s="21" t="s">
        <v>2552</v>
      </c>
      <c r="E26" s="21" t="s">
        <v>35</v>
      </c>
      <c r="F26" s="85">
        <f>F22</f>
        <v>96.60000000000001</v>
      </c>
      <c r="G26" s="86">
        <v>0</v>
      </c>
      <c r="H26" s="86">
        <f>F26*G26</f>
        <v>0</v>
      </c>
      <c r="I26" s="24" t="s">
        <v>3278</v>
      </c>
    </row>
    <row r="27" spans="1:9" ht="15">
      <c r="A27" s="84">
        <v>11</v>
      </c>
      <c r="B27" s="21" t="s">
        <v>22</v>
      </c>
      <c r="C27" s="21">
        <v>151101113</v>
      </c>
      <c r="D27" s="21" t="s">
        <v>2553</v>
      </c>
      <c r="E27" s="21" t="s">
        <v>35</v>
      </c>
      <c r="F27" s="85">
        <f>F24</f>
        <v>96.60000000000001</v>
      </c>
      <c r="G27" s="86">
        <v>0</v>
      </c>
      <c r="H27" s="86">
        <f>F27*G27</f>
        <v>0</v>
      </c>
      <c r="I27" s="24" t="s">
        <v>3278</v>
      </c>
    </row>
    <row r="28" spans="1:9" ht="15">
      <c r="A28" s="84">
        <v>12</v>
      </c>
      <c r="B28" s="21" t="s">
        <v>22</v>
      </c>
      <c r="C28" s="21">
        <v>161101102</v>
      </c>
      <c r="D28" s="21" t="s">
        <v>1266</v>
      </c>
      <c r="E28" s="21" t="s">
        <v>43</v>
      </c>
      <c r="F28" s="85">
        <f>SUM(F29:F31)</f>
        <v>31.9</v>
      </c>
      <c r="G28" s="86">
        <v>0</v>
      </c>
      <c r="H28" s="86">
        <f>F28*G28</f>
        <v>0</v>
      </c>
      <c r="I28" s="24" t="s">
        <v>3278</v>
      </c>
    </row>
    <row r="29" spans="1:9" ht="15">
      <c r="A29" s="84"/>
      <c r="B29" s="21"/>
      <c r="C29" s="28"/>
      <c r="D29" s="28" t="s">
        <v>2554</v>
      </c>
      <c r="E29" s="28"/>
      <c r="F29" s="73">
        <v>11.9</v>
      </c>
      <c r="G29" s="135"/>
      <c r="H29" s="135"/>
      <c r="I29" s="24"/>
    </row>
    <row r="30" spans="1:9" ht="15">
      <c r="A30" s="84"/>
      <c r="B30" s="21"/>
      <c r="C30" s="28"/>
      <c r="D30" s="28" t="s">
        <v>2555</v>
      </c>
      <c r="E30" s="28"/>
      <c r="F30" s="73">
        <v>11.9</v>
      </c>
      <c r="G30" s="135"/>
      <c r="H30" s="135"/>
      <c r="I30" s="24"/>
    </row>
    <row r="31" spans="1:9" ht="15">
      <c r="A31" s="84"/>
      <c r="B31" s="21"/>
      <c r="C31" s="28"/>
      <c r="D31" s="28" t="s">
        <v>2556</v>
      </c>
      <c r="E31" s="28"/>
      <c r="F31" s="73">
        <v>8.1</v>
      </c>
      <c r="G31" s="135"/>
      <c r="H31" s="135"/>
      <c r="I31" s="24"/>
    </row>
    <row r="32" spans="1:9" ht="15">
      <c r="A32" s="84"/>
      <c r="B32" s="21"/>
      <c r="C32" s="28"/>
      <c r="D32" s="28" t="s">
        <v>2557</v>
      </c>
      <c r="E32" s="28"/>
      <c r="F32" s="73">
        <v>3.9</v>
      </c>
      <c r="G32" s="135"/>
      <c r="H32" s="135"/>
      <c r="I32" s="24"/>
    </row>
    <row r="33" spans="1:9" ht="15">
      <c r="A33" s="84">
        <v>13</v>
      </c>
      <c r="B33" s="21" t="s">
        <v>22</v>
      </c>
      <c r="C33" s="21">
        <v>174101101</v>
      </c>
      <c r="D33" s="21" t="s">
        <v>775</v>
      </c>
      <c r="E33" s="21" t="s">
        <v>43</v>
      </c>
      <c r="F33" s="85">
        <f>SUM(F34:F34)</f>
        <v>25.200000000000003</v>
      </c>
      <c r="G33" s="86">
        <v>0</v>
      </c>
      <c r="H33" s="86">
        <f>F33*G33</f>
        <v>0</v>
      </c>
      <c r="I33" s="24" t="s">
        <v>3278</v>
      </c>
    </row>
    <row r="34" spans="1:9" ht="15">
      <c r="A34" s="84"/>
      <c r="B34" s="21"/>
      <c r="C34" s="28"/>
      <c r="D34" s="28" t="s">
        <v>2558</v>
      </c>
      <c r="E34" s="28"/>
      <c r="F34" s="73">
        <f>9.4+9.4+6.4</f>
        <v>25.200000000000003</v>
      </c>
      <c r="G34" s="135"/>
      <c r="H34" s="135"/>
      <c r="I34" s="24"/>
    </row>
    <row r="35" spans="1:9" ht="15">
      <c r="A35" s="84">
        <v>14</v>
      </c>
      <c r="B35" s="21" t="s">
        <v>22</v>
      </c>
      <c r="C35" s="21" t="s">
        <v>1270</v>
      </c>
      <c r="D35" s="21" t="s">
        <v>1271</v>
      </c>
      <c r="E35" s="21" t="s">
        <v>87</v>
      </c>
      <c r="F35" s="85">
        <f>F36</f>
        <v>66.73</v>
      </c>
      <c r="G35" s="86">
        <v>0</v>
      </c>
      <c r="H35" s="86">
        <f>F35*G35</f>
        <v>0</v>
      </c>
      <c r="I35" s="24" t="s">
        <v>30</v>
      </c>
    </row>
    <row r="36" spans="1:9" ht="15">
      <c r="A36" s="84"/>
      <c r="B36" s="21"/>
      <c r="C36" s="28"/>
      <c r="D36" s="28" t="s">
        <v>2559</v>
      </c>
      <c r="E36" s="28"/>
      <c r="F36" s="73">
        <v>66.73</v>
      </c>
      <c r="G36" s="135"/>
      <c r="H36" s="135"/>
      <c r="I36" s="24"/>
    </row>
    <row r="37" spans="1:9" ht="15" customHeight="1">
      <c r="A37" s="84">
        <v>15</v>
      </c>
      <c r="B37" s="21" t="s">
        <v>22</v>
      </c>
      <c r="C37" s="21">
        <v>175101101</v>
      </c>
      <c r="D37" s="21" t="s">
        <v>1272</v>
      </c>
      <c r="E37" s="21" t="s">
        <v>43</v>
      </c>
      <c r="F37" s="85">
        <f>F38</f>
        <v>5.3</v>
      </c>
      <c r="G37" s="86">
        <v>0</v>
      </c>
      <c r="H37" s="86">
        <f>F37*G37</f>
        <v>0</v>
      </c>
      <c r="I37" s="24" t="s">
        <v>3278</v>
      </c>
    </row>
    <row r="38" spans="1:9" ht="15">
      <c r="A38" s="84"/>
      <c r="B38" s="21"/>
      <c r="C38" s="28"/>
      <c r="D38" s="28" t="s">
        <v>2560</v>
      </c>
      <c r="E38" s="28"/>
      <c r="F38" s="73">
        <f>2+2+1.3</f>
        <v>5.3</v>
      </c>
      <c r="G38" s="135"/>
      <c r="H38" s="135"/>
      <c r="I38" s="24"/>
    </row>
    <row r="39" spans="1:9" ht="15">
      <c r="A39" s="84">
        <v>16</v>
      </c>
      <c r="B39" s="21" t="s">
        <v>22</v>
      </c>
      <c r="C39" s="21" t="s">
        <v>1274</v>
      </c>
      <c r="D39" s="21" t="s">
        <v>1275</v>
      </c>
      <c r="E39" s="21" t="s">
        <v>87</v>
      </c>
      <c r="F39" s="85">
        <f>F40</f>
        <v>14.12</v>
      </c>
      <c r="G39" s="86">
        <v>0</v>
      </c>
      <c r="H39" s="86">
        <f>F39*G39</f>
        <v>0</v>
      </c>
      <c r="I39" s="24" t="s">
        <v>30</v>
      </c>
    </row>
    <row r="40" spans="1:9" ht="15">
      <c r="A40" s="84"/>
      <c r="B40" s="21"/>
      <c r="C40" s="28"/>
      <c r="D40" s="28" t="s">
        <v>2560</v>
      </c>
      <c r="E40" s="28"/>
      <c r="F40" s="73">
        <v>14.12</v>
      </c>
      <c r="G40" s="135"/>
      <c r="H40" s="135"/>
      <c r="I40" s="24"/>
    </row>
    <row r="41" spans="1:9" ht="15">
      <c r="A41" s="84">
        <v>17</v>
      </c>
      <c r="B41" s="21" t="s">
        <v>22</v>
      </c>
      <c r="C41" s="21" t="s">
        <v>2561</v>
      </c>
      <c r="D41" s="21" t="s">
        <v>2562</v>
      </c>
      <c r="E41" s="21" t="s">
        <v>151</v>
      </c>
      <c r="F41" s="85">
        <v>2</v>
      </c>
      <c r="G41" s="86">
        <v>0</v>
      </c>
      <c r="H41" s="86">
        <f>F41*G41</f>
        <v>0</v>
      </c>
      <c r="I41" s="24" t="s">
        <v>30</v>
      </c>
    </row>
    <row r="42" spans="1:9" ht="15">
      <c r="A42" s="84"/>
      <c r="B42" s="21"/>
      <c r="C42" s="15">
        <v>4</v>
      </c>
      <c r="D42" s="15" t="s">
        <v>209</v>
      </c>
      <c r="E42" s="15"/>
      <c r="F42" s="118"/>
      <c r="G42" s="82"/>
      <c r="H42" s="82">
        <f>SUM(H43:H44)</f>
        <v>0</v>
      </c>
      <c r="I42" s="24"/>
    </row>
    <row r="43" spans="1:9" ht="15">
      <c r="A43" s="84">
        <v>18</v>
      </c>
      <c r="B43" s="21">
        <v>271</v>
      </c>
      <c r="C43" s="21">
        <v>451572111</v>
      </c>
      <c r="D43" s="21" t="s">
        <v>1277</v>
      </c>
      <c r="E43" s="21" t="s">
        <v>43</v>
      </c>
      <c r="F43" s="85">
        <f>F44</f>
        <v>1.6</v>
      </c>
      <c r="G43" s="86">
        <v>0</v>
      </c>
      <c r="H43" s="86">
        <f>F43*G43</f>
        <v>0</v>
      </c>
      <c r="I43" s="24" t="s">
        <v>3278</v>
      </c>
    </row>
    <row r="44" spans="1:9" ht="15">
      <c r="A44" s="84"/>
      <c r="B44" s="21"/>
      <c r="C44" s="28"/>
      <c r="D44" s="28" t="s">
        <v>1278</v>
      </c>
      <c r="E44" s="28"/>
      <c r="F44" s="73">
        <f>0.6+0.6+0.4</f>
        <v>1.6</v>
      </c>
      <c r="G44" s="135"/>
      <c r="H44" s="135"/>
      <c r="I44" s="24"/>
    </row>
    <row r="45" spans="1:9" ht="15">
      <c r="A45" s="84"/>
      <c r="B45" s="21"/>
      <c r="C45" s="15" t="s">
        <v>2563</v>
      </c>
      <c r="D45" s="15" t="s">
        <v>2564</v>
      </c>
      <c r="E45" s="15"/>
      <c r="F45" s="118"/>
      <c r="G45" s="329"/>
      <c r="H45" s="82">
        <f>SUM(H46:H62)</f>
        <v>0</v>
      </c>
      <c r="I45" s="24"/>
    </row>
    <row r="46" spans="1:9" ht="15">
      <c r="A46" s="84">
        <v>19</v>
      </c>
      <c r="B46" s="21" t="s">
        <v>1322</v>
      </c>
      <c r="C46" s="21" t="s">
        <v>2565</v>
      </c>
      <c r="D46" s="21" t="s">
        <v>2566</v>
      </c>
      <c r="E46" s="21" t="s">
        <v>29</v>
      </c>
      <c r="F46" s="95">
        <f>SUM(F47:F49)</f>
        <v>17.7</v>
      </c>
      <c r="G46" s="86">
        <v>0</v>
      </c>
      <c r="H46" s="86">
        <f>F46*G46</f>
        <v>0</v>
      </c>
      <c r="I46" s="24" t="s">
        <v>30</v>
      </c>
    </row>
    <row r="47" spans="1:9" ht="15">
      <c r="A47" s="84"/>
      <c r="B47" s="21"/>
      <c r="C47" s="28"/>
      <c r="D47" s="28" t="s">
        <v>2567</v>
      </c>
      <c r="E47" s="28"/>
      <c r="F47" s="229">
        <v>6.6</v>
      </c>
      <c r="G47" s="135"/>
      <c r="H47" s="135"/>
      <c r="I47" s="24"/>
    </row>
    <row r="48" spans="1:9" ht="15">
      <c r="A48" s="84"/>
      <c r="B48" s="21"/>
      <c r="C48" s="28"/>
      <c r="D48" s="28" t="s">
        <v>2568</v>
      </c>
      <c r="E48" s="28"/>
      <c r="F48" s="229">
        <v>6.6</v>
      </c>
      <c r="G48" s="135"/>
      <c r="H48" s="135"/>
      <c r="I48" s="24"/>
    </row>
    <row r="49" spans="1:9" ht="15">
      <c r="A49" s="84"/>
      <c r="B49" s="21"/>
      <c r="C49" s="28"/>
      <c r="D49" s="28" t="s">
        <v>2569</v>
      </c>
      <c r="E49" s="28"/>
      <c r="F49" s="229">
        <v>4.5</v>
      </c>
      <c r="G49" s="135"/>
      <c r="H49" s="135"/>
      <c r="I49" s="24"/>
    </row>
    <row r="50" spans="1:9" ht="15">
      <c r="A50" s="84"/>
      <c r="B50" s="21"/>
      <c r="C50" s="28"/>
      <c r="D50" s="28" t="s">
        <v>2570</v>
      </c>
      <c r="E50" s="28"/>
      <c r="F50" s="229"/>
      <c r="G50" s="135"/>
      <c r="H50" s="135"/>
      <c r="I50" s="24"/>
    </row>
    <row r="51" spans="1:9" ht="15">
      <c r="A51" s="84">
        <v>20</v>
      </c>
      <c r="B51" s="21">
        <v>271</v>
      </c>
      <c r="C51" s="21" t="s">
        <v>2571</v>
      </c>
      <c r="D51" s="21" t="s">
        <v>2572</v>
      </c>
      <c r="E51" s="21" t="s">
        <v>29</v>
      </c>
      <c r="F51" s="85">
        <f>F52</f>
        <v>17.7</v>
      </c>
      <c r="G51" s="86">
        <v>0</v>
      </c>
      <c r="H51" s="86">
        <f>F51*G51</f>
        <v>0</v>
      </c>
      <c r="I51" s="24" t="s">
        <v>30</v>
      </c>
    </row>
    <row r="52" spans="1:9" ht="15">
      <c r="A52" s="84"/>
      <c r="B52" s="21"/>
      <c r="C52" s="21"/>
      <c r="D52" s="99" t="s">
        <v>2573</v>
      </c>
      <c r="E52" s="21"/>
      <c r="F52" s="137">
        <f>F46</f>
        <v>17.7</v>
      </c>
      <c r="G52" s="86"/>
      <c r="H52" s="86"/>
      <c r="I52" s="24"/>
    </row>
    <row r="53" spans="1:9" ht="15">
      <c r="A53" s="84">
        <v>21</v>
      </c>
      <c r="B53" s="21" t="s">
        <v>1322</v>
      </c>
      <c r="C53" s="21" t="s">
        <v>2574</v>
      </c>
      <c r="D53" s="21" t="s">
        <v>2575</v>
      </c>
      <c r="E53" s="21" t="s">
        <v>151</v>
      </c>
      <c r="F53" s="85">
        <f>F54</f>
        <v>1</v>
      </c>
      <c r="G53" s="86">
        <v>0</v>
      </c>
      <c r="H53" s="86">
        <f>F53*G53</f>
        <v>0</v>
      </c>
      <c r="I53" s="24" t="s">
        <v>30</v>
      </c>
    </row>
    <row r="54" spans="1:9" ht="23.25">
      <c r="A54" s="84"/>
      <c r="B54" s="21"/>
      <c r="C54" s="21"/>
      <c r="D54" s="28" t="s">
        <v>2576</v>
      </c>
      <c r="E54" s="21"/>
      <c r="F54" s="73">
        <v>1</v>
      </c>
      <c r="G54" s="86"/>
      <c r="H54" s="86"/>
      <c r="I54" s="90"/>
    </row>
    <row r="55" spans="1:9" ht="15">
      <c r="A55" s="84"/>
      <c r="B55" s="21"/>
      <c r="C55" s="21"/>
      <c r="D55" s="28" t="s">
        <v>2577</v>
      </c>
      <c r="E55" s="21"/>
      <c r="F55" s="190"/>
      <c r="G55" s="86"/>
      <c r="H55" s="86"/>
      <c r="I55" s="231"/>
    </row>
    <row r="56" spans="1:9" ht="15">
      <c r="A56" s="84">
        <v>22</v>
      </c>
      <c r="B56" s="21" t="s">
        <v>1322</v>
      </c>
      <c r="C56" s="21" t="s">
        <v>2578</v>
      </c>
      <c r="D56" s="21" t="s">
        <v>2579</v>
      </c>
      <c r="E56" s="21" t="s">
        <v>151</v>
      </c>
      <c r="F56" s="85">
        <f>F57</f>
        <v>1</v>
      </c>
      <c r="G56" s="86">
        <v>0</v>
      </c>
      <c r="H56" s="86">
        <f>F56*G56</f>
        <v>0</v>
      </c>
      <c r="I56" s="24" t="s">
        <v>30</v>
      </c>
    </row>
    <row r="57" spans="1:9" ht="23.25">
      <c r="A57" s="84"/>
      <c r="B57" s="21"/>
      <c r="C57" s="21"/>
      <c r="D57" s="28" t="s">
        <v>2580</v>
      </c>
      <c r="E57" s="21"/>
      <c r="F57" s="73">
        <v>1</v>
      </c>
      <c r="G57" s="86"/>
      <c r="H57" s="86"/>
      <c r="I57" s="90"/>
    </row>
    <row r="58" spans="1:9" ht="15">
      <c r="A58" s="84"/>
      <c r="B58" s="21"/>
      <c r="C58" s="21"/>
      <c r="D58" s="28" t="s">
        <v>2577</v>
      </c>
      <c r="E58" s="21"/>
      <c r="F58" s="190"/>
      <c r="G58" s="86"/>
      <c r="H58" s="86"/>
      <c r="I58" s="231"/>
    </row>
    <row r="59" spans="1:9" ht="15">
      <c r="A59" s="84">
        <v>23</v>
      </c>
      <c r="B59" s="21" t="s">
        <v>1322</v>
      </c>
      <c r="C59" s="21" t="s">
        <v>2581</v>
      </c>
      <c r="D59" s="21" t="s">
        <v>2582</v>
      </c>
      <c r="E59" s="21" t="s">
        <v>151</v>
      </c>
      <c r="F59" s="95">
        <f>F60</f>
        <v>4</v>
      </c>
      <c r="G59" s="86">
        <v>0</v>
      </c>
      <c r="H59" s="86">
        <f>F59*G59</f>
        <v>0</v>
      </c>
      <c r="I59" s="24" t="s">
        <v>30</v>
      </c>
    </row>
    <row r="60" spans="1:9" ht="15">
      <c r="A60" s="84"/>
      <c r="B60" s="21"/>
      <c r="C60" s="330"/>
      <c r="D60" s="28" t="s">
        <v>2583</v>
      </c>
      <c r="E60" s="330"/>
      <c r="F60" s="229">
        <v>4</v>
      </c>
      <c r="G60" s="331"/>
      <c r="H60" s="331"/>
      <c r="I60" s="332"/>
    </row>
    <row r="61" spans="1:9" ht="15">
      <c r="A61" s="84">
        <v>24</v>
      </c>
      <c r="B61" s="21" t="s">
        <v>1322</v>
      </c>
      <c r="C61" s="21" t="s">
        <v>2584</v>
      </c>
      <c r="D61" s="21" t="s">
        <v>2585</v>
      </c>
      <c r="E61" s="21" t="s">
        <v>151</v>
      </c>
      <c r="F61" s="95">
        <f>F62</f>
        <v>1</v>
      </c>
      <c r="G61" s="86">
        <v>0</v>
      </c>
      <c r="H61" s="86">
        <f>F61*G61</f>
        <v>0</v>
      </c>
      <c r="I61" s="24" t="s">
        <v>30</v>
      </c>
    </row>
    <row r="62" spans="1:9" ht="15">
      <c r="A62" s="84"/>
      <c r="B62" s="21"/>
      <c r="C62" s="330"/>
      <c r="D62" s="28" t="s">
        <v>2583</v>
      </c>
      <c r="E62" s="330"/>
      <c r="F62" s="229">
        <v>1</v>
      </c>
      <c r="G62" s="331"/>
      <c r="H62" s="331"/>
      <c r="I62" s="332"/>
    </row>
    <row r="63" spans="1:9" ht="15">
      <c r="A63" s="84"/>
      <c r="B63" s="21"/>
      <c r="C63" s="15" t="s">
        <v>32</v>
      </c>
      <c r="D63" s="15" t="s">
        <v>33</v>
      </c>
      <c r="E63" s="15"/>
      <c r="F63" s="118"/>
      <c r="G63" s="82"/>
      <c r="H63" s="82">
        <f>SUM(H64:H66)</f>
        <v>0</v>
      </c>
      <c r="I63" s="333"/>
    </row>
    <row r="64" spans="1:9" ht="15">
      <c r="A64" s="139" t="s">
        <v>2586</v>
      </c>
      <c r="B64" s="21" t="s">
        <v>65</v>
      </c>
      <c r="C64" s="21">
        <v>919794441</v>
      </c>
      <c r="D64" s="21" t="s">
        <v>2587</v>
      </c>
      <c r="E64" s="21" t="s">
        <v>151</v>
      </c>
      <c r="F64" s="85">
        <v>1</v>
      </c>
      <c r="G64" s="86">
        <v>0</v>
      </c>
      <c r="H64" s="86">
        <f>F64*G64</f>
        <v>0</v>
      </c>
      <c r="I64" s="24" t="s">
        <v>3278</v>
      </c>
    </row>
    <row r="65" spans="1:9" ht="15">
      <c r="A65" s="84">
        <v>26</v>
      </c>
      <c r="B65" s="127" t="s">
        <v>1279</v>
      </c>
      <c r="C65" s="21" t="s">
        <v>1280</v>
      </c>
      <c r="D65" s="21" t="s">
        <v>789</v>
      </c>
      <c r="E65" s="21" t="s">
        <v>43</v>
      </c>
      <c r="F65" s="85">
        <f>F66</f>
        <v>35.8</v>
      </c>
      <c r="G65" s="86">
        <v>0</v>
      </c>
      <c r="H65" s="86">
        <f>F65*G65</f>
        <v>0</v>
      </c>
      <c r="I65" s="24" t="s">
        <v>30</v>
      </c>
    </row>
    <row r="66" spans="1:9" ht="34.5">
      <c r="A66" s="128"/>
      <c r="B66" s="129"/>
      <c r="C66" s="130"/>
      <c r="D66" s="28" t="s">
        <v>363</v>
      </c>
      <c r="E66" s="28"/>
      <c r="F66" s="73">
        <f>F15</f>
        <v>35.8</v>
      </c>
      <c r="G66" s="132"/>
      <c r="H66" s="86"/>
      <c r="I66" s="90"/>
    </row>
    <row r="67" spans="1:9" ht="15">
      <c r="A67" s="84"/>
      <c r="B67" s="84"/>
      <c r="C67" s="15" t="s">
        <v>88</v>
      </c>
      <c r="D67" s="15" t="s">
        <v>89</v>
      </c>
      <c r="E67" s="15"/>
      <c r="F67" s="118"/>
      <c r="G67" s="82"/>
      <c r="H67" s="82">
        <f>SUM(H68:H69)</f>
        <v>0</v>
      </c>
      <c r="I67" s="90"/>
    </row>
    <row r="68" spans="1:9" ht="15">
      <c r="A68" s="84">
        <v>27</v>
      </c>
      <c r="B68" s="21">
        <v>998</v>
      </c>
      <c r="C68" s="76">
        <v>998012023</v>
      </c>
      <c r="D68" s="76" t="s">
        <v>364</v>
      </c>
      <c r="E68" s="21" t="s">
        <v>87</v>
      </c>
      <c r="F68" s="85">
        <v>83.03</v>
      </c>
      <c r="G68" s="86">
        <v>0</v>
      </c>
      <c r="H68" s="86">
        <f>F68*G68</f>
        <v>0</v>
      </c>
      <c r="I68" s="24" t="s">
        <v>3278</v>
      </c>
    </row>
    <row r="69" spans="1:9" ht="23.25">
      <c r="A69" s="84">
        <v>28</v>
      </c>
      <c r="B69" s="21">
        <v>998</v>
      </c>
      <c r="C69" s="21" t="s">
        <v>91</v>
      </c>
      <c r="D69" s="21" t="s">
        <v>92</v>
      </c>
      <c r="E69" s="21" t="s">
        <v>689</v>
      </c>
      <c r="F69" s="85">
        <v>1</v>
      </c>
      <c r="G69" s="86">
        <v>0</v>
      </c>
      <c r="H69" s="86">
        <f>F69*G69</f>
        <v>0</v>
      </c>
      <c r="I69" s="24" t="s">
        <v>30</v>
      </c>
    </row>
    <row r="70" spans="1:9" ht="15">
      <c r="A70" s="264"/>
      <c r="B70" s="264"/>
      <c r="C70" s="214"/>
      <c r="D70" s="485" t="s">
        <v>3281</v>
      </c>
      <c r="E70" s="334"/>
      <c r="F70" s="335"/>
      <c r="G70" s="336"/>
      <c r="H70" s="337">
        <f>H7</f>
        <v>0</v>
      </c>
      <c r="I70" s="262"/>
    </row>
    <row r="71" spans="1:9" ht="15">
      <c r="A71" s="49"/>
      <c r="B71" s="50"/>
      <c r="C71" s="51"/>
      <c r="D71" s="52"/>
      <c r="E71" s="53"/>
      <c r="F71" s="54"/>
      <c r="G71" s="55"/>
      <c r="H71" s="56"/>
      <c r="I71" s="56"/>
    </row>
    <row r="72" spans="1:9" ht="15">
      <c r="A72" s="57" t="s">
        <v>95</v>
      </c>
      <c r="B72" s="58"/>
      <c r="C72" s="57"/>
      <c r="D72" s="59"/>
      <c r="E72" s="57"/>
      <c r="F72" s="57"/>
      <c r="G72" s="57"/>
      <c r="H72" s="57"/>
      <c r="I72" s="60"/>
    </row>
    <row r="73" spans="1:9" ht="24" customHeight="1">
      <c r="A73" s="683" t="s">
        <v>96</v>
      </c>
      <c r="B73" s="683"/>
      <c r="C73" s="683"/>
      <c r="D73" s="683"/>
      <c r="E73" s="683"/>
      <c r="F73" s="683"/>
      <c r="G73" s="683"/>
      <c r="H73" s="57"/>
      <c r="I73" s="56"/>
    </row>
    <row r="74" spans="1:9" ht="90" customHeight="1">
      <c r="A74" s="683" t="s">
        <v>97</v>
      </c>
      <c r="B74" s="683"/>
      <c r="C74" s="683"/>
      <c r="D74" s="683"/>
      <c r="E74" s="683"/>
      <c r="F74" s="683"/>
      <c r="G74" s="683"/>
      <c r="H74" s="57"/>
      <c r="I74" s="57"/>
    </row>
    <row r="75" spans="1:9" ht="15">
      <c r="A75" s="685" t="s">
        <v>98</v>
      </c>
      <c r="B75" s="685"/>
      <c r="C75" s="685"/>
      <c r="D75" s="685"/>
      <c r="E75" s="685"/>
      <c r="F75" s="685"/>
      <c r="G75" s="685"/>
      <c r="H75" s="61"/>
      <c r="I75" s="62"/>
    </row>
    <row r="76" spans="1:9" ht="15">
      <c r="A76" s="685" t="s">
        <v>99</v>
      </c>
      <c r="B76" s="685"/>
      <c r="C76" s="685"/>
      <c r="D76" s="685"/>
      <c r="E76" s="685"/>
      <c r="F76" s="685"/>
      <c r="G76" s="685"/>
      <c r="H76" s="61"/>
      <c r="I76" s="62"/>
    </row>
    <row r="77" spans="7:9" ht="15">
      <c r="G77" s="176"/>
      <c r="I77" s="262"/>
    </row>
    <row r="78" spans="7:9" ht="15">
      <c r="G78" s="176"/>
      <c r="I78" s="262"/>
    </row>
    <row r="79" spans="7:9" ht="15">
      <c r="G79" s="176"/>
      <c r="I79" s="262"/>
    </row>
    <row r="80" spans="7:9" ht="15">
      <c r="G80" s="176"/>
      <c r="I80" s="262"/>
    </row>
    <row r="81" spans="7:9" ht="15">
      <c r="G81" s="176"/>
      <c r="I81" s="262"/>
    </row>
    <row r="82" spans="7:9" ht="15">
      <c r="G82" s="176"/>
      <c r="I82" s="262"/>
    </row>
    <row r="83" spans="7:9" ht="15">
      <c r="G83" s="176"/>
      <c r="I83" s="262"/>
    </row>
    <row r="84" spans="7:9" ht="15">
      <c r="G84" s="176"/>
      <c r="I84" s="262"/>
    </row>
    <row r="85" spans="7:9" ht="15">
      <c r="G85" s="176"/>
      <c r="I85" s="263"/>
    </row>
    <row r="86" spans="7:9" ht="15">
      <c r="G86" s="176"/>
      <c r="I86" s="262"/>
    </row>
    <row r="87" spans="7:9" ht="15">
      <c r="G87" s="176"/>
      <c r="I87" s="262"/>
    </row>
    <row r="88" spans="7:9" ht="15">
      <c r="G88" s="176"/>
      <c r="I88" s="262"/>
    </row>
    <row r="89" spans="7:9" ht="15">
      <c r="G89" s="176"/>
      <c r="I89" s="262"/>
    </row>
    <row r="90" spans="7:9" ht="15">
      <c r="G90" s="176"/>
      <c r="I90" s="262"/>
    </row>
    <row r="91" spans="7:9" ht="15">
      <c r="G91" s="176"/>
      <c r="I91" s="262"/>
    </row>
    <row r="92" spans="7:9" ht="15">
      <c r="G92" s="176"/>
      <c r="I92" s="262"/>
    </row>
    <row r="93" spans="7:9" ht="15">
      <c r="G93" s="176"/>
      <c r="I93" s="262"/>
    </row>
    <row r="94" spans="7:9" ht="15">
      <c r="G94" s="176"/>
      <c r="I94" s="262"/>
    </row>
    <row r="95" spans="7:9" ht="15">
      <c r="G95" s="176"/>
      <c r="I95" s="263"/>
    </row>
    <row r="96" spans="7:9" ht="15">
      <c r="G96" s="176"/>
      <c r="I96" s="262"/>
    </row>
    <row r="97" spans="7:9" ht="15">
      <c r="G97" s="176"/>
      <c r="I97" s="262"/>
    </row>
    <row r="98" spans="7:9" ht="15">
      <c r="G98" s="176"/>
      <c r="I98" s="262"/>
    </row>
    <row r="99" spans="7:9" ht="15">
      <c r="G99" s="176"/>
      <c r="I99" s="262"/>
    </row>
    <row r="100" spans="7:9" ht="15">
      <c r="G100" s="176"/>
      <c r="I100" s="263"/>
    </row>
    <row r="101" spans="7:9" ht="15">
      <c r="G101" s="176"/>
      <c r="I101" s="262"/>
    </row>
    <row r="102" spans="7:9" ht="15">
      <c r="G102" s="176"/>
      <c r="I102" s="263"/>
    </row>
    <row r="103" spans="7:9" ht="15">
      <c r="G103" s="176"/>
      <c r="I103" s="183"/>
    </row>
    <row r="104" spans="7:9" ht="15">
      <c r="G104" s="176"/>
      <c r="I104" s="263"/>
    </row>
    <row r="105" spans="7:9" ht="15">
      <c r="G105" s="176"/>
      <c r="I105" s="262"/>
    </row>
    <row r="106" spans="7:9" ht="15">
      <c r="G106" s="176"/>
      <c r="I106" s="262"/>
    </row>
    <row r="107" spans="7:9" ht="15">
      <c r="G107" s="176"/>
      <c r="I107" s="262"/>
    </row>
    <row r="108" spans="7:9" ht="15">
      <c r="G108" s="176"/>
      <c r="I108" s="262"/>
    </row>
    <row r="109" spans="7:9" ht="15">
      <c r="G109" s="176"/>
      <c r="I109" s="262"/>
    </row>
    <row r="110" spans="7:9" ht="15">
      <c r="G110" s="176"/>
      <c r="I110" s="263"/>
    </row>
    <row r="111" spans="7:9" ht="15">
      <c r="G111" s="176"/>
      <c r="I111" s="262"/>
    </row>
    <row r="112" spans="7:9" ht="15">
      <c r="G112" s="176"/>
      <c r="I112" s="262"/>
    </row>
    <row r="113" spans="7:9" ht="15">
      <c r="G113" s="176"/>
      <c r="I113" s="262"/>
    </row>
    <row r="114" spans="7:9" ht="15">
      <c r="G114" s="176"/>
      <c r="I114" s="262"/>
    </row>
    <row r="115" spans="7:9" ht="15">
      <c r="G115" s="176"/>
      <c r="I115" s="263"/>
    </row>
    <row r="116" spans="7:9" ht="15">
      <c r="G116" s="176"/>
      <c r="I116" s="262"/>
    </row>
    <row r="117" spans="7:9" ht="15">
      <c r="G117" s="176"/>
      <c r="I117" s="262"/>
    </row>
    <row r="118" spans="7:9" ht="15">
      <c r="G118" s="176"/>
      <c r="I118" s="262"/>
    </row>
    <row r="119" spans="7:9" ht="15">
      <c r="G119" s="176"/>
      <c r="I119" s="262"/>
    </row>
    <row r="120" spans="7:9" ht="15">
      <c r="G120" s="176"/>
      <c r="I120" s="263"/>
    </row>
    <row r="121" spans="7:9" ht="15">
      <c r="G121" s="176"/>
      <c r="I121" s="262"/>
    </row>
    <row r="122" spans="7:9" ht="15">
      <c r="G122" s="176"/>
      <c r="I122" s="262"/>
    </row>
    <row r="123" spans="7:9" ht="15">
      <c r="G123" s="176"/>
      <c r="I123" s="262"/>
    </row>
    <row r="124" spans="7:9" ht="15">
      <c r="G124" s="176"/>
      <c r="I124" s="262"/>
    </row>
    <row r="125" spans="7:9" ht="15">
      <c r="G125" s="176"/>
      <c r="I125" s="262"/>
    </row>
    <row r="126" spans="7:9" ht="15">
      <c r="G126" s="176"/>
      <c r="I126" s="262"/>
    </row>
    <row r="127" spans="7:9" ht="15">
      <c r="G127" s="176"/>
      <c r="I127" s="263"/>
    </row>
    <row r="128" spans="7:9" ht="15">
      <c r="G128" s="176"/>
      <c r="I128" s="338"/>
    </row>
    <row r="129" spans="7:9" ht="15">
      <c r="G129" s="176"/>
      <c r="I129" s="263"/>
    </row>
    <row r="130" spans="7:9" ht="15">
      <c r="G130" s="176"/>
      <c r="I130" s="262"/>
    </row>
    <row r="131" spans="7:9" ht="15">
      <c r="G131" s="176"/>
      <c r="I131" s="263"/>
    </row>
    <row r="132" spans="7:9" ht="15">
      <c r="G132" s="176"/>
      <c r="I132" s="266"/>
    </row>
    <row r="133" spans="7:9" ht="15">
      <c r="G133" s="176"/>
      <c r="I133" s="266"/>
    </row>
    <row r="134" spans="7:9" ht="15">
      <c r="G134" s="176"/>
      <c r="I134" s="263"/>
    </row>
    <row r="135" spans="7:9" ht="15">
      <c r="G135" s="176"/>
      <c r="I135" s="266"/>
    </row>
    <row r="136" spans="7:9" ht="15">
      <c r="G136" s="176"/>
      <c r="I136" s="266"/>
    </row>
    <row r="137" spans="7:9" ht="15">
      <c r="G137" s="176"/>
      <c r="I137" s="263"/>
    </row>
    <row r="138" spans="7:9" ht="15">
      <c r="G138" s="176"/>
      <c r="I138" s="262"/>
    </row>
    <row r="139" spans="7:9" ht="15">
      <c r="G139" s="176"/>
      <c r="I139" s="262"/>
    </row>
    <row r="140" spans="7:9" ht="15">
      <c r="G140" s="176"/>
      <c r="I140" s="262"/>
    </row>
    <row r="141" spans="7:9" ht="15">
      <c r="G141" s="176"/>
      <c r="I141" s="263"/>
    </row>
    <row r="142" spans="7:9" ht="15">
      <c r="G142" s="176"/>
      <c r="I142" s="262"/>
    </row>
    <row r="143" spans="7:9" ht="15">
      <c r="G143" s="176"/>
      <c r="I143" s="262"/>
    </row>
    <row r="144" spans="7:9" ht="15">
      <c r="G144" s="176"/>
      <c r="I144" s="262"/>
    </row>
    <row r="145" spans="7:9" ht="15">
      <c r="G145" s="176"/>
      <c r="I145" s="263"/>
    </row>
    <row r="146" spans="7:9" ht="15">
      <c r="G146" s="176"/>
      <c r="I146" s="267"/>
    </row>
    <row r="147" spans="7:9" ht="15">
      <c r="G147" s="176"/>
      <c r="I147" s="267"/>
    </row>
    <row r="148" spans="7:9" ht="15">
      <c r="G148" s="176"/>
      <c r="I148" s="267"/>
    </row>
    <row r="149" spans="7:9" ht="15">
      <c r="G149" s="176"/>
      <c r="I149" s="263"/>
    </row>
    <row r="150" spans="7:9" ht="15">
      <c r="G150" s="176"/>
      <c r="I150" s="262"/>
    </row>
    <row r="151" spans="7:9" ht="15">
      <c r="G151" s="176"/>
      <c r="I151" s="262"/>
    </row>
    <row r="152" spans="7:9" ht="15">
      <c r="G152" s="176"/>
      <c r="I152" s="263"/>
    </row>
    <row r="153" spans="7:9" ht="15">
      <c r="G153" s="176"/>
      <c r="I153" s="262"/>
    </row>
    <row r="154" spans="7:9" ht="15">
      <c r="G154" s="176"/>
      <c r="I154" s="262"/>
    </row>
    <row r="155" spans="7:9" ht="15">
      <c r="G155" s="176"/>
      <c r="I155" s="262"/>
    </row>
    <row r="156" spans="7:9" ht="15">
      <c r="G156" s="176"/>
      <c r="I156" s="263"/>
    </row>
    <row r="157" spans="7:9" ht="15">
      <c r="G157" s="176"/>
      <c r="I157" s="262"/>
    </row>
    <row r="158" spans="7:9" ht="15">
      <c r="G158" s="176"/>
      <c r="I158" s="263"/>
    </row>
    <row r="159" spans="7:9" ht="15">
      <c r="G159" s="176"/>
      <c r="I159" s="183"/>
    </row>
    <row r="160" spans="7:9" ht="15">
      <c r="G160" s="176"/>
      <c r="I160" s="263"/>
    </row>
    <row r="161" spans="7:9" ht="15">
      <c r="G161" s="176"/>
      <c r="I161" s="268"/>
    </row>
    <row r="162" spans="7:9" ht="15">
      <c r="G162" s="176"/>
      <c r="I162" s="268"/>
    </row>
    <row r="163" spans="7:9" ht="15">
      <c r="G163" s="176"/>
      <c r="I163" s="268"/>
    </row>
    <row r="164" spans="7:9" ht="15">
      <c r="G164" s="176"/>
      <c r="I164" s="268"/>
    </row>
    <row r="165" spans="7:9" ht="15">
      <c r="G165" s="176"/>
      <c r="I165" s="268"/>
    </row>
    <row r="166" spans="7:9" ht="15">
      <c r="G166" s="176"/>
      <c r="I166" s="263"/>
    </row>
    <row r="167" spans="7:9" ht="15">
      <c r="G167" s="176"/>
      <c r="I167" s="268"/>
    </row>
    <row r="168" spans="7:9" ht="15">
      <c r="G168" s="176"/>
      <c r="I168" s="269"/>
    </row>
    <row r="169" spans="7:9" ht="15">
      <c r="G169" s="176"/>
      <c r="I169" s="268"/>
    </row>
    <row r="170" spans="7:9" ht="15">
      <c r="G170" s="176"/>
      <c r="I170" s="268"/>
    </row>
    <row r="171" spans="7:9" ht="15">
      <c r="G171" s="176"/>
      <c r="I171" s="268"/>
    </row>
    <row r="172" spans="7:9" ht="15">
      <c r="G172" s="176"/>
      <c r="I172" s="263"/>
    </row>
    <row r="173" spans="7:9" ht="15">
      <c r="G173" s="176"/>
      <c r="I173" s="268"/>
    </row>
    <row r="174" spans="7:9" ht="15">
      <c r="G174" s="176"/>
      <c r="I174" s="268"/>
    </row>
    <row r="175" spans="7:9" ht="15">
      <c r="G175" s="176"/>
      <c r="I175" s="268"/>
    </row>
    <row r="176" spans="7:9" ht="15">
      <c r="G176" s="176"/>
      <c r="I176" s="268"/>
    </row>
    <row r="177" spans="7:9" ht="15">
      <c r="G177" s="176"/>
      <c r="I177" s="268"/>
    </row>
    <row r="178" spans="7:9" ht="15">
      <c r="G178" s="176"/>
      <c r="I178" s="263"/>
    </row>
    <row r="179" spans="7:9" ht="15">
      <c r="G179" s="176"/>
      <c r="I179" s="268"/>
    </row>
    <row r="180" spans="7:9" ht="15">
      <c r="G180" s="176"/>
      <c r="I180" s="268"/>
    </row>
    <row r="181" spans="7:9" ht="15">
      <c r="G181" s="176"/>
      <c r="I181" s="268"/>
    </row>
    <row r="182" spans="7:9" ht="15">
      <c r="G182" s="176"/>
      <c r="I182" s="268"/>
    </row>
    <row r="183" spans="7:9" ht="15">
      <c r="G183" s="176"/>
      <c r="I183" s="268"/>
    </row>
    <row r="184" spans="7:9" ht="15">
      <c r="G184" s="176"/>
      <c r="I184" s="263"/>
    </row>
    <row r="185" spans="7:9" ht="15">
      <c r="G185" s="176"/>
      <c r="I185" s="268"/>
    </row>
    <row r="186" spans="7:9" ht="15">
      <c r="G186" s="176"/>
      <c r="I186" s="268"/>
    </row>
    <row r="187" spans="7:9" ht="15">
      <c r="G187" s="176"/>
      <c r="I187" s="268"/>
    </row>
    <row r="188" spans="7:9" ht="15">
      <c r="G188" s="176"/>
      <c r="I188" s="268"/>
    </row>
    <row r="189" spans="7:9" ht="15">
      <c r="G189" s="176"/>
      <c r="I189" s="268"/>
    </row>
    <row r="190" spans="7:9" ht="15">
      <c r="G190" s="176"/>
      <c r="I190" s="263"/>
    </row>
    <row r="191" spans="7:9" ht="15">
      <c r="G191" s="176"/>
      <c r="I191" s="268"/>
    </row>
    <row r="192" spans="7:9" ht="15">
      <c r="G192" s="176"/>
      <c r="I192" s="268"/>
    </row>
    <row r="193" spans="7:9" ht="15">
      <c r="G193" s="176"/>
      <c r="I193" s="268"/>
    </row>
    <row r="194" spans="7:9" ht="15">
      <c r="G194" s="176"/>
      <c r="I194" s="268"/>
    </row>
    <row r="195" spans="7:9" ht="15">
      <c r="G195" s="176"/>
      <c r="I195" s="268"/>
    </row>
    <row r="196" spans="7:9" ht="15">
      <c r="G196" s="176"/>
      <c r="I196" s="263"/>
    </row>
    <row r="197" spans="7:9" ht="15">
      <c r="G197" s="176"/>
      <c r="I197" s="268"/>
    </row>
    <row r="198" spans="7:9" ht="15">
      <c r="G198" s="176"/>
      <c r="I198" s="268"/>
    </row>
    <row r="199" spans="7:9" ht="15">
      <c r="G199" s="176"/>
      <c r="I199" s="268"/>
    </row>
    <row r="200" spans="7:9" ht="15">
      <c r="G200" s="176"/>
      <c r="I200" s="268"/>
    </row>
    <row r="201" spans="7:9" ht="15">
      <c r="G201" s="176"/>
      <c r="I201" s="268"/>
    </row>
    <row r="202" spans="7:9" ht="15">
      <c r="G202" s="176"/>
      <c r="I202" s="268"/>
    </row>
    <row r="203" spans="7:9" ht="15">
      <c r="G203" s="176"/>
      <c r="I203" s="268"/>
    </row>
    <row r="204" spans="7:9" ht="15">
      <c r="G204" s="176"/>
      <c r="I204" s="263"/>
    </row>
    <row r="205" spans="7:9" ht="15">
      <c r="G205" s="176"/>
      <c r="I205" s="268"/>
    </row>
    <row r="206" spans="7:9" ht="15">
      <c r="G206" s="176"/>
      <c r="I206" s="268"/>
    </row>
    <row r="207" spans="7:9" ht="15">
      <c r="G207" s="176"/>
      <c r="I207" s="268"/>
    </row>
    <row r="208" spans="7:9" ht="15">
      <c r="G208" s="176"/>
      <c r="I208" s="268"/>
    </row>
    <row r="209" spans="7:9" ht="15">
      <c r="G209" s="176"/>
      <c r="I209" s="268"/>
    </row>
    <row r="210" spans="7:9" ht="15">
      <c r="G210" s="176"/>
      <c r="I210" s="268"/>
    </row>
    <row r="211" spans="7:9" ht="15">
      <c r="G211" s="176"/>
      <c r="I211" s="263"/>
    </row>
    <row r="212" spans="7:9" ht="15">
      <c r="G212" s="176"/>
      <c r="I212" s="268"/>
    </row>
    <row r="213" spans="7:9" ht="15">
      <c r="G213" s="176"/>
      <c r="I213" s="268"/>
    </row>
    <row r="214" spans="7:9" ht="15">
      <c r="G214" s="176"/>
      <c r="I214" s="268"/>
    </row>
    <row r="215" spans="7:9" ht="15">
      <c r="G215" s="176"/>
      <c r="I215" s="268"/>
    </row>
    <row r="216" spans="7:9" ht="15">
      <c r="G216" s="176"/>
      <c r="I216" s="268"/>
    </row>
    <row r="217" spans="7:9" ht="15">
      <c r="G217" s="176"/>
      <c r="I217" s="268"/>
    </row>
    <row r="218" spans="7:9" ht="15">
      <c r="G218" s="176"/>
      <c r="I218" s="263"/>
    </row>
    <row r="219" spans="7:9" ht="15">
      <c r="G219" s="176"/>
      <c r="I219" s="268"/>
    </row>
    <row r="220" spans="7:9" ht="15">
      <c r="G220" s="176"/>
      <c r="I220" s="268"/>
    </row>
    <row r="221" spans="7:9" ht="15">
      <c r="G221" s="176"/>
      <c r="I221" s="268"/>
    </row>
    <row r="222" spans="7:9" ht="15">
      <c r="G222" s="176"/>
      <c r="I222" s="268"/>
    </row>
    <row r="223" spans="7:9" ht="15">
      <c r="G223" s="176"/>
      <c r="I223" s="268"/>
    </row>
    <row r="224" spans="7:9" ht="15">
      <c r="G224" s="176"/>
      <c r="I224" s="268"/>
    </row>
    <row r="225" spans="7:9" ht="15">
      <c r="G225" s="176"/>
      <c r="I225" s="263"/>
    </row>
    <row r="226" spans="7:9" ht="15">
      <c r="G226" s="176"/>
      <c r="I226" s="268"/>
    </row>
    <row r="227" spans="7:9" ht="15">
      <c r="G227" s="176"/>
      <c r="I227" s="268"/>
    </row>
    <row r="228" spans="7:9" ht="15">
      <c r="G228" s="176"/>
      <c r="I228" s="268"/>
    </row>
    <row r="229" spans="7:9" ht="15">
      <c r="G229" s="176"/>
      <c r="I229" s="268"/>
    </row>
    <row r="230" spans="7:9" ht="15">
      <c r="G230" s="176"/>
      <c r="I230" s="268"/>
    </row>
    <row r="231" spans="7:9" ht="15">
      <c r="G231" s="176"/>
      <c r="I231" s="268"/>
    </row>
    <row r="232" spans="7:9" ht="15">
      <c r="G232" s="176"/>
      <c r="I232" s="263"/>
    </row>
    <row r="233" spans="7:9" ht="15">
      <c r="G233" s="176"/>
      <c r="I233" s="268"/>
    </row>
    <row r="234" spans="7:9" ht="15">
      <c r="G234" s="176"/>
      <c r="I234" s="268"/>
    </row>
    <row r="235" spans="7:9" ht="15">
      <c r="G235" s="176"/>
      <c r="I235" s="268"/>
    </row>
    <row r="236" spans="7:9" ht="15">
      <c r="G236" s="176"/>
      <c r="I236" s="268"/>
    </row>
    <row r="237" spans="7:9" ht="15">
      <c r="G237" s="176"/>
      <c r="I237" s="268"/>
    </row>
    <row r="238" spans="7:9" ht="15">
      <c r="G238" s="176"/>
      <c r="I238" s="268"/>
    </row>
    <row r="239" spans="7:9" ht="15">
      <c r="G239" s="176"/>
      <c r="I239" s="268"/>
    </row>
    <row r="240" spans="7:9" ht="15">
      <c r="G240" s="176"/>
      <c r="I240" s="263"/>
    </row>
    <row r="241" spans="7:9" ht="15">
      <c r="G241" s="176"/>
      <c r="I241" s="268"/>
    </row>
    <row r="242" spans="7:9" ht="15">
      <c r="G242" s="176"/>
      <c r="I242" s="268"/>
    </row>
    <row r="243" spans="7:9" ht="15">
      <c r="G243" s="176"/>
      <c r="I243" s="268"/>
    </row>
    <row r="244" spans="7:9" ht="15">
      <c r="G244" s="176"/>
      <c r="I244" s="268"/>
    </row>
    <row r="245" spans="7:9" ht="15">
      <c r="G245" s="176"/>
      <c r="I245" s="268"/>
    </row>
    <row r="246" spans="7:9" ht="15">
      <c r="G246" s="176"/>
      <c r="I246" s="268"/>
    </row>
    <row r="247" spans="7:9" ht="15">
      <c r="G247" s="176"/>
      <c r="I247" s="268"/>
    </row>
    <row r="248" spans="7:9" ht="15">
      <c r="G248" s="176"/>
      <c r="I248" s="263"/>
    </row>
    <row r="249" spans="7:9" ht="15">
      <c r="G249" s="176"/>
      <c r="I249" s="268"/>
    </row>
    <row r="250" spans="7:9" ht="15">
      <c r="G250" s="176"/>
      <c r="I250" s="268"/>
    </row>
    <row r="251" spans="7:9" ht="15">
      <c r="G251" s="176"/>
      <c r="I251" s="268"/>
    </row>
    <row r="252" spans="7:9" ht="15">
      <c r="G252" s="176"/>
      <c r="I252" s="268"/>
    </row>
    <row r="253" spans="7:9" ht="15">
      <c r="G253" s="176"/>
      <c r="I253" s="268"/>
    </row>
    <row r="254" spans="7:9" ht="15">
      <c r="G254" s="176"/>
      <c r="I254" s="268"/>
    </row>
    <row r="255" spans="7:9" ht="15">
      <c r="G255" s="176"/>
      <c r="I255" s="268"/>
    </row>
    <row r="256" spans="7:9" ht="15">
      <c r="G256" s="176"/>
      <c r="I256" s="263"/>
    </row>
    <row r="257" spans="7:9" ht="15">
      <c r="G257" s="176"/>
      <c r="I257" s="268"/>
    </row>
    <row r="258" spans="7:9" ht="15">
      <c r="G258" s="176"/>
      <c r="I258" s="268"/>
    </row>
    <row r="259" spans="7:9" ht="15">
      <c r="G259" s="176"/>
      <c r="I259" s="268"/>
    </row>
    <row r="260" spans="7:9" ht="15">
      <c r="G260" s="176"/>
      <c r="I260" s="268"/>
    </row>
    <row r="261" spans="7:9" ht="15">
      <c r="G261" s="176"/>
      <c r="I261" s="268"/>
    </row>
    <row r="262" spans="7:9" ht="15">
      <c r="G262" s="176"/>
      <c r="I262" s="268"/>
    </row>
    <row r="263" spans="7:9" ht="15">
      <c r="G263" s="176"/>
      <c r="I263" s="268"/>
    </row>
    <row r="264" spans="7:9" ht="15">
      <c r="G264" s="176"/>
      <c r="I264" s="263"/>
    </row>
    <row r="265" spans="7:9" ht="15">
      <c r="G265" s="176"/>
      <c r="I265" s="268"/>
    </row>
    <row r="266" spans="7:9" ht="15">
      <c r="G266" s="176"/>
      <c r="I266" s="268"/>
    </row>
    <row r="267" spans="7:9" ht="15">
      <c r="G267" s="176"/>
      <c r="I267" s="268"/>
    </row>
    <row r="268" spans="7:9" ht="15">
      <c r="G268" s="176"/>
      <c r="I268" s="268"/>
    </row>
    <row r="269" spans="7:9" ht="15">
      <c r="G269" s="176"/>
      <c r="I269" s="268"/>
    </row>
    <row r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72" s="263"/>
    </row>
    <row r="273" spans="7:9" ht="15">
      <c r="G273" s="176"/>
      <c r="I273" s="268"/>
    </row>
    <row r="274" spans="7:9" ht="15">
      <c r="G274" s="176"/>
      <c r="I274" s="268"/>
    </row>
    <row r="275" spans="7:9" ht="15">
      <c r="G275" s="176"/>
      <c r="I275" s="268"/>
    </row>
    <row r="276" spans="7:9" ht="15">
      <c r="G276" s="176"/>
      <c r="I276" s="268"/>
    </row>
    <row r="277" spans="7:9" ht="15">
      <c r="G277" s="176"/>
      <c r="I277" s="268"/>
    </row>
    <row r="278" spans="7:9" ht="15">
      <c r="G278" s="176"/>
      <c r="I278" s="268"/>
    </row>
    <row r="279" spans="7:9" ht="15">
      <c r="G279" s="176"/>
      <c r="I279" s="268"/>
    </row>
    <row r="280" spans="7:9" ht="15">
      <c r="G280" s="176"/>
      <c r="I280" s="263"/>
    </row>
    <row r="281" spans="7:9" ht="15">
      <c r="G281" s="176"/>
      <c r="I281" s="268"/>
    </row>
    <row r="282" spans="7:9" ht="15">
      <c r="G282" s="176"/>
      <c r="I282" s="268"/>
    </row>
    <row r="283" spans="7:9" ht="15">
      <c r="G283" s="176"/>
      <c r="I283" s="268"/>
    </row>
    <row r="284" spans="7:9" ht="15">
      <c r="G284" s="176"/>
      <c r="I284" s="268"/>
    </row>
    <row r="285" spans="7:9" ht="15">
      <c r="G285" s="176"/>
      <c r="I285" s="268"/>
    </row>
    <row r="286" spans="7:9" ht="15">
      <c r="G286" s="176"/>
      <c r="I286" s="268"/>
    </row>
    <row r="287" spans="7:9" ht="15">
      <c r="G287" s="176"/>
      <c r="I287" s="268"/>
    </row>
    <row r="288" spans="7:9" ht="15">
      <c r="G288" s="176"/>
      <c r="I288" s="263"/>
    </row>
    <row r="289" spans="7:9" ht="15">
      <c r="G289" s="176"/>
      <c r="I289" s="268"/>
    </row>
    <row r="290" spans="7:9" ht="15">
      <c r="G290" s="176"/>
      <c r="I290" s="263"/>
    </row>
    <row r="291" spans="7:9" ht="15">
      <c r="G291" s="176"/>
      <c r="I291" s="268"/>
    </row>
    <row r="292" spans="7:9" ht="15">
      <c r="G292" s="176"/>
      <c r="I292" s="263"/>
    </row>
    <row r="293" spans="7:9" ht="15">
      <c r="G293" s="176"/>
      <c r="I293" s="183"/>
    </row>
    <row r="294" spans="7:9" ht="15">
      <c r="G294" s="176"/>
      <c r="I294" s="263"/>
    </row>
    <row r="295" spans="7:9" ht="15">
      <c r="G295" s="176"/>
      <c r="I295" s="268"/>
    </row>
    <row r="296" spans="7:9" ht="15">
      <c r="G296" s="176"/>
      <c r="I296" s="263"/>
    </row>
    <row r="297" spans="7:9" ht="15">
      <c r="G297" s="176"/>
      <c r="I297" s="268"/>
    </row>
    <row r="298" spans="7:9" ht="15">
      <c r="G298" s="176"/>
      <c r="I298" s="263"/>
    </row>
    <row r="299" spans="7:9" ht="15">
      <c r="G299" s="176"/>
      <c r="I299" s="268"/>
    </row>
    <row r="300" spans="7:9" ht="15">
      <c r="G300" s="176"/>
      <c r="I300" s="263"/>
    </row>
    <row r="301" spans="7:9" ht="15">
      <c r="G301" s="176"/>
      <c r="I301" s="268"/>
    </row>
    <row r="302" spans="7:9" ht="15">
      <c r="G302" s="176"/>
      <c r="I302" s="263"/>
    </row>
    <row r="303" spans="7:9" ht="15">
      <c r="G303" s="176"/>
      <c r="I303" s="268"/>
    </row>
    <row r="304" spans="7:9" ht="15">
      <c r="G304" s="176"/>
      <c r="I304" s="263"/>
    </row>
    <row r="305" spans="7:9" ht="15">
      <c r="G305" s="176"/>
      <c r="I305" s="262"/>
    </row>
    <row r="306" spans="7:9" ht="15">
      <c r="G306" s="176"/>
      <c r="I306" s="263"/>
    </row>
    <row r="307" spans="7:9" ht="15">
      <c r="G307" s="176"/>
      <c r="I307" s="262"/>
    </row>
    <row r="308" spans="7:9" ht="15">
      <c r="G308" s="176"/>
      <c r="I308" s="263"/>
    </row>
    <row r="309" spans="7:9" ht="15">
      <c r="G309" s="176"/>
      <c r="I309" s="262"/>
    </row>
    <row r="310" spans="7:9" ht="15">
      <c r="G310" s="176"/>
      <c r="I310" s="263"/>
    </row>
    <row r="311" spans="7:9" ht="15">
      <c r="G311" s="176"/>
      <c r="I311" s="183"/>
    </row>
    <row r="312" spans="7:9" ht="15">
      <c r="G312" s="176"/>
      <c r="I312" s="263"/>
    </row>
    <row r="313" spans="7:9" ht="15">
      <c r="G313" s="176"/>
      <c r="I313" s="268"/>
    </row>
    <row r="314" spans="7:9" ht="15">
      <c r="G314" s="176"/>
      <c r="I314" s="268"/>
    </row>
    <row r="315" spans="7:9" ht="15">
      <c r="G315" s="176"/>
      <c r="I315" s="268"/>
    </row>
    <row r="316" spans="7:9" ht="15">
      <c r="G316" s="176"/>
      <c r="I316" s="268"/>
    </row>
    <row r="317" spans="7:9" ht="15">
      <c r="G317" s="176"/>
      <c r="I317" s="268"/>
    </row>
    <row r="318" spans="7:9" ht="15">
      <c r="G318" s="176"/>
      <c r="I318" s="268"/>
    </row>
    <row r="319" spans="7:9" ht="15">
      <c r="G319" s="176"/>
      <c r="I319" s="268"/>
    </row>
    <row r="320" spans="7:9" ht="15">
      <c r="G320" s="176"/>
      <c r="I320" s="268"/>
    </row>
    <row r="321" spans="7:9" ht="15">
      <c r="G321" s="176"/>
      <c r="I321" s="268"/>
    </row>
    <row r="322" spans="7:9" ht="15">
      <c r="G322" s="176"/>
      <c r="I322" s="268"/>
    </row>
    <row r="323" spans="7:9" ht="15">
      <c r="G323" s="176"/>
      <c r="I323" s="268"/>
    </row>
    <row r="324" spans="7:9" ht="15">
      <c r="G324" s="176"/>
      <c r="I324" s="263"/>
    </row>
    <row r="325" spans="7:9" ht="15">
      <c r="G325" s="176"/>
      <c r="I325" s="183"/>
    </row>
    <row r="326" spans="7:9" ht="15">
      <c r="G326" s="176"/>
      <c r="I326" s="263"/>
    </row>
    <row r="327" spans="7:9" ht="15">
      <c r="G327" s="176"/>
      <c r="I327" s="268"/>
    </row>
    <row r="328" spans="7:9" ht="15">
      <c r="G328" s="176"/>
      <c r="I328" s="268"/>
    </row>
    <row r="329" spans="7:9" ht="15">
      <c r="G329" s="176"/>
      <c r="I329" s="268"/>
    </row>
    <row r="330" spans="7:9" ht="15">
      <c r="G330" s="176"/>
      <c r="I330" s="268"/>
    </row>
    <row r="331" spans="7:9" ht="15">
      <c r="G331" s="176"/>
      <c r="I331" s="268"/>
    </row>
    <row r="332" spans="7:9" ht="15">
      <c r="G332" s="176"/>
      <c r="I332" s="268"/>
    </row>
    <row r="333" spans="7:9" ht="15">
      <c r="G333" s="176"/>
      <c r="I333" s="268"/>
    </row>
    <row r="334" spans="7:9" ht="15">
      <c r="G334" s="176"/>
      <c r="I334" s="268"/>
    </row>
    <row r="335" spans="7:9" ht="15">
      <c r="G335" s="176"/>
      <c r="I335" s="268"/>
    </row>
    <row r="336" spans="7:9" ht="15">
      <c r="G336" s="176"/>
      <c r="I336" s="268"/>
    </row>
    <row r="337" spans="7:9" ht="15">
      <c r="G337" s="176"/>
      <c r="I337" s="268"/>
    </row>
    <row r="338" spans="7:9" ht="15">
      <c r="G338" s="176"/>
      <c r="I338" s="263"/>
    </row>
    <row r="339" spans="7:9" ht="15">
      <c r="G339" s="176"/>
      <c r="I339" s="268"/>
    </row>
    <row r="340" spans="7:9" ht="15">
      <c r="G340" s="176"/>
      <c r="I340" s="268"/>
    </row>
    <row r="341" spans="7:9" ht="15">
      <c r="G341" s="176"/>
      <c r="I341" s="268"/>
    </row>
    <row r="342" spans="7:9" ht="15">
      <c r="G342" s="176"/>
      <c r="I342" s="268"/>
    </row>
    <row r="343" spans="7:9" ht="15">
      <c r="G343" s="176"/>
      <c r="I343" s="268"/>
    </row>
    <row r="344" spans="7:9" ht="15">
      <c r="G344" s="176"/>
      <c r="I344" s="268"/>
    </row>
    <row r="345" spans="7:9" ht="15">
      <c r="G345" s="176"/>
      <c r="I345" s="268"/>
    </row>
    <row r="346" spans="7:9" ht="15">
      <c r="G346" s="176"/>
      <c r="I346" s="268"/>
    </row>
    <row r="347" spans="7:9" ht="15">
      <c r="G347" s="176"/>
      <c r="I347" s="268"/>
    </row>
    <row r="348" spans="7:9" ht="15">
      <c r="G348" s="176"/>
      <c r="I348" s="268"/>
    </row>
    <row r="349" spans="7:9" ht="15">
      <c r="G349" s="176"/>
      <c r="I349" s="268"/>
    </row>
    <row r="350" spans="7:9" ht="15">
      <c r="G350" s="176"/>
      <c r="I350" s="263"/>
    </row>
    <row r="351" spans="7:9" ht="15">
      <c r="G351" s="176"/>
      <c r="I351" s="268"/>
    </row>
    <row r="352" spans="7:9" ht="15">
      <c r="G352" s="176"/>
      <c r="I352" s="268"/>
    </row>
    <row r="353" spans="7:9" ht="15">
      <c r="G353" s="176"/>
      <c r="I353" s="268"/>
    </row>
    <row r="354" spans="7:9" ht="15">
      <c r="G354" s="176"/>
      <c r="I354" s="268"/>
    </row>
    <row r="355" spans="7:9" ht="15">
      <c r="G355" s="176"/>
      <c r="I355" s="268"/>
    </row>
    <row r="356" spans="7:9" ht="15">
      <c r="G356" s="176"/>
      <c r="I356" s="268"/>
    </row>
    <row r="357" spans="7:9" ht="15">
      <c r="G357" s="176"/>
      <c r="I357" s="268"/>
    </row>
    <row r="358" spans="7:9" ht="15">
      <c r="G358" s="176"/>
      <c r="I358" s="268"/>
    </row>
    <row r="359" spans="7:9" ht="15">
      <c r="G359" s="176"/>
      <c r="I359" s="268"/>
    </row>
    <row r="360" spans="7:9" ht="15">
      <c r="G360" s="176"/>
      <c r="I360" s="268"/>
    </row>
    <row r="361" spans="7:9" ht="15">
      <c r="G361" s="176"/>
      <c r="I361" s="268"/>
    </row>
    <row r="362" spans="7:9" ht="15">
      <c r="G362" s="176"/>
      <c r="I362" s="263"/>
    </row>
    <row r="363" spans="7:9" ht="15">
      <c r="G363" s="176"/>
      <c r="I363" s="263"/>
    </row>
    <row r="364" spans="7:9" ht="15">
      <c r="G364" s="176"/>
      <c r="I364" s="263"/>
    </row>
    <row r="365" spans="7:9" ht="15">
      <c r="G365" s="176"/>
      <c r="I365" s="183"/>
    </row>
    <row r="366" spans="7:9" ht="15">
      <c r="G366" s="176"/>
      <c r="I366" s="263"/>
    </row>
    <row r="367" spans="7:9" ht="15">
      <c r="G367" s="176"/>
      <c r="I367" s="262"/>
    </row>
    <row r="368" spans="7:9" ht="15">
      <c r="G368" s="176"/>
      <c r="I368" s="262"/>
    </row>
    <row r="370" spans="7:9" ht="15">
      <c r="G370" s="176"/>
      <c r="I370" s="263"/>
    </row>
    <row r="371" spans="7:9" ht="15">
      <c r="G371" s="176"/>
      <c r="I371" s="268"/>
    </row>
    <row r="372" spans="7:9" ht="15">
      <c r="G372" s="176"/>
      <c r="I372" s="183"/>
    </row>
    <row r="373" spans="7:9" ht="15">
      <c r="G373" s="176"/>
      <c r="I373" s="183"/>
    </row>
    <row r="374" spans="7:9" ht="15">
      <c r="G374" s="176"/>
      <c r="I374" s="263"/>
    </row>
    <row r="375" spans="7:9" ht="15">
      <c r="G375" s="176"/>
      <c r="I375" s="262"/>
    </row>
    <row r="376" spans="7:9" ht="15">
      <c r="G376" s="176"/>
      <c r="I376" s="263"/>
    </row>
    <row r="377" spans="7:9" ht="15">
      <c r="G377" s="176"/>
      <c r="I377" s="263"/>
    </row>
    <row r="378" spans="7:9" ht="15">
      <c r="G378" s="176"/>
      <c r="I378" s="268"/>
    </row>
    <row r="379" spans="7:9" ht="15">
      <c r="G379" s="176"/>
      <c r="I379" s="183"/>
    </row>
    <row r="380" spans="7:9" ht="15">
      <c r="G380" s="176"/>
      <c r="I380" s="270"/>
    </row>
    <row r="381" spans="7:9" ht="15">
      <c r="G381" s="176"/>
      <c r="I381" s="270"/>
    </row>
    <row r="382" spans="7:9" ht="15">
      <c r="G382" s="176"/>
      <c r="I382" s="270"/>
    </row>
    <row r="383" spans="7:9" ht="15">
      <c r="G383" s="176"/>
      <c r="I383" s="270"/>
    </row>
    <row r="384" spans="7:9" ht="15">
      <c r="G384" s="176"/>
      <c r="I384" s="270"/>
    </row>
    <row r="385" spans="7:9" ht="15">
      <c r="G385" s="176"/>
      <c r="I385" s="270"/>
    </row>
    <row r="386" spans="7:9" ht="15">
      <c r="G386" s="176"/>
      <c r="I386" s="270"/>
    </row>
    <row r="387" spans="7:9" ht="15">
      <c r="G387" s="176"/>
      <c r="I387" s="270"/>
    </row>
    <row r="388" spans="7:9" ht="15">
      <c r="G388" s="176"/>
      <c r="I388" s="270"/>
    </row>
    <row r="389" spans="7:9" ht="15">
      <c r="G389" s="176"/>
      <c r="I389" s="270"/>
    </row>
    <row r="390" spans="7:9" ht="15">
      <c r="G390" s="176"/>
      <c r="I390" s="270"/>
    </row>
    <row r="391" spans="7:9" ht="15">
      <c r="G391" s="176"/>
      <c r="I391" s="270"/>
    </row>
    <row r="392" spans="7:9" ht="15">
      <c r="G392" s="176"/>
      <c r="I392" s="270"/>
    </row>
    <row r="393" spans="7:9" ht="15">
      <c r="G393" s="176"/>
      <c r="I393" s="270"/>
    </row>
    <row r="394" spans="7:9" ht="15">
      <c r="G394" s="176"/>
      <c r="I394" s="247"/>
    </row>
    <row r="395" spans="7:9" ht="15">
      <c r="G395" s="176"/>
      <c r="I395" s="247"/>
    </row>
    <row r="396" spans="7:9" ht="15">
      <c r="G396" s="176"/>
      <c r="I396" s="247"/>
    </row>
    <row r="397" spans="7:9" ht="15">
      <c r="G397" s="176"/>
      <c r="I397" s="183"/>
    </row>
    <row r="398" spans="7:9" ht="15">
      <c r="G398" s="176"/>
      <c r="I398" s="340"/>
    </row>
    <row r="399" spans="7:9" ht="15">
      <c r="G399" s="176"/>
      <c r="I399" s="340"/>
    </row>
    <row r="400" spans="7:9" ht="15">
      <c r="G400" s="176"/>
      <c r="I400" s="183"/>
    </row>
    <row r="401" spans="7:9" ht="15">
      <c r="G401" s="176"/>
      <c r="I401" s="183"/>
    </row>
    <row r="402" spans="7:9" ht="15">
      <c r="G402" s="176"/>
      <c r="I402" s="183"/>
    </row>
  </sheetData>
  <mergeCells count="4">
    <mergeCell ref="A73:G73"/>
    <mergeCell ref="A74:G74"/>
    <mergeCell ref="A75:G75"/>
    <mergeCell ref="A76:G7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 topLeftCell="A1">
      <selection activeCell="F1" sqref="F1"/>
    </sheetView>
  </sheetViews>
  <sheetFormatPr defaultColWidth="9.140625" defaultRowHeight="15"/>
  <cols>
    <col min="1" max="1" width="3.7109375" style="569" customWidth="1"/>
    <col min="2" max="2" width="11.7109375" style="569" customWidth="1"/>
    <col min="3" max="3" width="54.57421875" style="569" customWidth="1"/>
    <col min="4" max="4" width="6.8515625" style="569" customWidth="1"/>
    <col min="5" max="5" width="9.8515625" style="569" customWidth="1"/>
    <col min="6" max="6" width="13.8515625" style="569" customWidth="1"/>
    <col min="7" max="7" width="17.140625" style="569" customWidth="1"/>
    <col min="8" max="8" width="10.57421875" style="569" customWidth="1"/>
  </cols>
  <sheetData>
    <row r="1" spans="1:8" ht="15.75" thickBot="1">
      <c r="A1" s="562"/>
      <c r="B1" s="563"/>
      <c r="C1" s="564"/>
      <c r="D1" s="564"/>
      <c r="E1" s="565"/>
      <c r="F1" s="564"/>
      <c r="G1" s="566"/>
      <c r="H1" s="566"/>
    </row>
    <row r="2" spans="1:8" ht="15.75" thickTop="1">
      <c r="A2" s="668" t="s">
        <v>3282</v>
      </c>
      <c r="B2" s="669"/>
      <c r="C2" s="670" t="s">
        <v>3299</v>
      </c>
      <c r="D2" s="671"/>
      <c r="E2" s="671"/>
      <c r="F2" s="671"/>
      <c r="G2" s="672"/>
      <c r="H2" s="566"/>
    </row>
    <row r="3" spans="1:8" ht="15">
      <c r="A3" s="567"/>
      <c r="B3" s="568"/>
      <c r="C3" s="673"/>
      <c r="D3" s="673"/>
      <c r="E3" s="673"/>
      <c r="F3" s="673"/>
      <c r="G3" s="674"/>
      <c r="H3" s="566"/>
    </row>
    <row r="4" spans="1:8" ht="15.75" thickBot="1">
      <c r="A4" s="675" t="s">
        <v>3306</v>
      </c>
      <c r="B4" s="676"/>
      <c r="C4" s="677" t="s">
        <v>3307</v>
      </c>
      <c r="D4" s="678"/>
      <c r="E4" s="678"/>
      <c r="F4" s="678"/>
      <c r="G4" s="679"/>
      <c r="H4" s="566"/>
    </row>
    <row r="5" ht="15.75" thickTop="1"/>
    <row r="6" spans="6:8" ht="15">
      <c r="F6" s="570"/>
      <c r="G6" s="570"/>
      <c r="H6" s="571"/>
    </row>
    <row r="7" spans="1:8" ht="25.5">
      <c r="A7" s="572" t="s">
        <v>3308</v>
      </c>
      <c r="B7" s="573" t="s">
        <v>3309</v>
      </c>
      <c r="C7" s="574" t="s">
        <v>3310</v>
      </c>
      <c r="D7" s="680" t="s">
        <v>3311</v>
      </c>
      <c r="E7" s="681"/>
      <c r="F7" s="681"/>
      <c r="G7" s="681"/>
      <c r="H7" s="575" t="s">
        <v>11</v>
      </c>
    </row>
    <row r="8" spans="1:8" ht="15">
      <c r="A8" s="576">
        <v>1</v>
      </c>
      <c r="B8" s="577"/>
      <c r="C8" s="578" t="s">
        <v>3312</v>
      </c>
      <c r="D8" s="579" t="s">
        <v>689</v>
      </c>
      <c r="E8" s="580">
        <v>1</v>
      </c>
      <c r="F8" s="580">
        <v>0</v>
      </c>
      <c r="G8" s="580">
        <f aca="true" t="shared" si="0" ref="G8:G32">F8*E8</f>
        <v>0</v>
      </c>
      <c r="H8" s="581" t="s">
        <v>30</v>
      </c>
    </row>
    <row r="9" spans="1:8" ht="101.25">
      <c r="A9" s="576"/>
      <c r="B9" s="577"/>
      <c r="C9" s="582" t="s">
        <v>3313</v>
      </c>
      <c r="D9" s="579"/>
      <c r="E9" s="580"/>
      <c r="F9" s="580"/>
      <c r="G9" s="580"/>
      <c r="H9" s="581"/>
    </row>
    <row r="10" spans="1:8" ht="33.75">
      <c r="A10" s="576"/>
      <c r="B10" s="577"/>
      <c r="C10" s="582" t="s">
        <v>3314</v>
      </c>
      <c r="D10" s="579"/>
      <c r="E10" s="580"/>
      <c r="F10" s="580"/>
      <c r="G10" s="580"/>
      <c r="H10" s="581"/>
    </row>
    <row r="11" spans="1:8" ht="90">
      <c r="A11" s="576"/>
      <c r="B11" s="577"/>
      <c r="C11" s="582" t="s">
        <v>3315</v>
      </c>
      <c r="D11" s="579"/>
      <c r="E11" s="580"/>
      <c r="F11" s="580"/>
      <c r="G11" s="580"/>
      <c r="H11" s="581"/>
    </row>
    <row r="12" spans="1:8" ht="22.5">
      <c r="A12" s="576">
        <v>2</v>
      </c>
      <c r="B12" s="577"/>
      <c r="C12" s="583" t="s">
        <v>3316</v>
      </c>
      <c r="D12" s="579" t="s">
        <v>689</v>
      </c>
      <c r="E12" s="580">
        <v>1</v>
      </c>
      <c r="F12" s="580">
        <v>0</v>
      </c>
      <c r="G12" s="580">
        <f t="shared" si="0"/>
        <v>0</v>
      </c>
      <c r="H12" s="581" t="s">
        <v>30</v>
      </c>
    </row>
    <row r="13" spans="1:8" ht="45">
      <c r="A13" s="576"/>
      <c r="B13" s="577"/>
      <c r="C13" s="582" t="s">
        <v>3317</v>
      </c>
      <c r="D13" s="579"/>
      <c r="E13" s="580"/>
      <c r="F13" s="580"/>
      <c r="G13" s="580"/>
      <c r="H13" s="581"/>
    </row>
    <row r="14" spans="1:8" ht="78.75">
      <c r="A14" s="576"/>
      <c r="B14" s="577"/>
      <c r="C14" s="582" t="s">
        <v>3318</v>
      </c>
      <c r="D14" s="579"/>
      <c r="E14" s="580"/>
      <c r="F14" s="580"/>
      <c r="G14" s="580"/>
      <c r="H14" s="581"/>
    </row>
    <row r="15" spans="1:8" ht="45">
      <c r="A15" s="576"/>
      <c r="B15" s="577"/>
      <c r="C15" s="582" t="s">
        <v>3319</v>
      </c>
      <c r="D15" s="579"/>
      <c r="E15" s="580"/>
      <c r="F15" s="580"/>
      <c r="G15" s="580"/>
      <c r="H15" s="581"/>
    </row>
    <row r="16" spans="1:8" ht="22.5">
      <c r="A16" s="576">
        <v>3</v>
      </c>
      <c r="B16" s="577"/>
      <c r="C16" s="583" t="s">
        <v>3320</v>
      </c>
      <c r="D16" s="579" t="s">
        <v>689</v>
      </c>
      <c r="E16" s="580">
        <v>1</v>
      </c>
      <c r="F16" s="580">
        <v>0</v>
      </c>
      <c r="G16" s="580">
        <f t="shared" si="0"/>
        <v>0</v>
      </c>
      <c r="H16" s="581" t="s">
        <v>30</v>
      </c>
    </row>
    <row r="17" spans="1:8" ht="15">
      <c r="A17" s="576">
        <v>4</v>
      </c>
      <c r="B17" s="577"/>
      <c r="C17" s="583" t="s">
        <v>3321</v>
      </c>
      <c r="D17" s="579" t="s">
        <v>689</v>
      </c>
      <c r="E17" s="580">
        <v>1</v>
      </c>
      <c r="F17" s="580">
        <v>0</v>
      </c>
      <c r="G17" s="580">
        <f t="shared" si="0"/>
        <v>0</v>
      </c>
      <c r="H17" s="581" t="s">
        <v>30</v>
      </c>
    </row>
    <row r="18" spans="1:8" ht="22.5">
      <c r="A18" s="576"/>
      <c r="B18" s="577"/>
      <c r="C18" s="582" t="s">
        <v>3322</v>
      </c>
      <c r="D18" s="579"/>
      <c r="E18" s="580"/>
      <c r="F18" s="580"/>
      <c r="G18" s="580"/>
      <c r="H18" s="581"/>
    </row>
    <row r="19" spans="1:8" ht="22.5">
      <c r="A19" s="576">
        <v>5</v>
      </c>
      <c r="B19" s="577"/>
      <c r="C19" s="583" t="s">
        <v>3323</v>
      </c>
      <c r="D19" s="579" t="s">
        <v>689</v>
      </c>
      <c r="E19" s="580">
        <v>1</v>
      </c>
      <c r="F19" s="580">
        <v>0</v>
      </c>
      <c r="G19" s="580">
        <f t="shared" si="0"/>
        <v>0</v>
      </c>
      <c r="H19" s="581" t="s">
        <v>30</v>
      </c>
    </row>
    <row r="20" spans="1:8" ht="33.75">
      <c r="A20" s="576"/>
      <c r="B20" s="577"/>
      <c r="C20" s="582" t="s">
        <v>3324</v>
      </c>
      <c r="D20" s="579"/>
      <c r="E20" s="580"/>
      <c r="F20" s="580"/>
      <c r="G20" s="580"/>
      <c r="H20" s="581"/>
    </row>
    <row r="21" spans="1:8" ht="45">
      <c r="A21" s="576">
        <v>6</v>
      </c>
      <c r="B21" s="577"/>
      <c r="C21" s="583" t="s">
        <v>3325</v>
      </c>
      <c r="D21" s="579" t="s">
        <v>689</v>
      </c>
      <c r="E21" s="580">
        <v>1</v>
      </c>
      <c r="F21" s="580">
        <v>0</v>
      </c>
      <c r="G21" s="580">
        <f t="shared" si="0"/>
        <v>0</v>
      </c>
      <c r="H21" s="581" t="s">
        <v>30</v>
      </c>
    </row>
    <row r="22" spans="1:8" ht="15">
      <c r="A22" s="576">
        <v>7</v>
      </c>
      <c r="B22" s="577"/>
      <c r="C22" s="583" t="s">
        <v>3326</v>
      </c>
      <c r="D22" s="579" t="s">
        <v>689</v>
      </c>
      <c r="E22" s="580">
        <v>1</v>
      </c>
      <c r="F22" s="580">
        <v>0</v>
      </c>
      <c r="G22" s="580">
        <f t="shared" si="0"/>
        <v>0</v>
      </c>
      <c r="H22" s="581" t="s">
        <v>30</v>
      </c>
    </row>
    <row r="23" spans="1:8" ht="45">
      <c r="A23" s="576">
        <v>8</v>
      </c>
      <c r="B23" s="577"/>
      <c r="C23" s="583" t="s">
        <v>3327</v>
      </c>
      <c r="D23" s="579" t="s">
        <v>689</v>
      </c>
      <c r="E23" s="580">
        <v>1</v>
      </c>
      <c r="F23" s="580">
        <v>0</v>
      </c>
      <c r="G23" s="580">
        <f t="shared" si="0"/>
        <v>0</v>
      </c>
      <c r="H23" s="581" t="s">
        <v>30</v>
      </c>
    </row>
    <row r="24" spans="1:8" ht="67.5">
      <c r="A24" s="576">
        <v>9</v>
      </c>
      <c r="B24" s="577"/>
      <c r="C24" s="583" t="s">
        <v>3328</v>
      </c>
      <c r="D24" s="579" t="s">
        <v>689</v>
      </c>
      <c r="E24" s="580">
        <v>1</v>
      </c>
      <c r="F24" s="584">
        <v>0</v>
      </c>
      <c r="G24" s="580">
        <f>F24*E24</f>
        <v>0</v>
      </c>
      <c r="H24" s="581" t="s">
        <v>30</v>
      </c>
    </row>
    <row r="25" spans="1:8" ht="33.75">
      <c r="A25" s="576">
        <v>10</v>
      </c>
      <c r="B25" s="585"/>
      <c r="C25" s="586" t="s">
        <v>3329</v>
      </c>
      <c r="D25" s="579" t="s">
        <v>689</v>
      </c>
      <c r="E25" s="580">
        <v>1</v>
      </c>
      <c r="F25" s="580">
        <v>0</v>
      </c>
      <c r="G25" s="580">
        <f t="shared" si="0"/>
        <v>0</v>
      </c>
      <c r="H25" s="581" t="s">
        <v>30</v>
      </c>
    </row>
    <row r="26" spans="1:8" ht="33.75">
      <c r="A26" s="576">
        <v>11</v>
      </c>
      <c r="B26" s="587"/>
      <c r="C26" s="586" t="s">
        <v>3330</v>
      </c>
      <c r="D26" s="579" t="s">
        <v>689</v>
      </c>
      <c r="E26" s="580">
        <v>1</v>
      </c>
      <c r="F26" s="580">
        <v>0</v>
      </c>
      <c r="G26" s="580">
        <f t="shared" si="0"/>
        <v>0</v>
      </c>
      <c r="H26" s="581" t="s">
        <v>30</v>
      </c>
    </row>
    <row r="27" spans="1:8" ht="45">
      <c r="A27" s="576">
        <v>12</v>
      </c>
      <c r="B27" s="588"/>
      <c r="C27" s="589" t="s">
        <v>3331</v>
      </c>
      <c r="D27" s="590" t="s">
        <v>3332</v>
      </c>
      <c r="E27" s="591">
        <v>1</v>
      </c>
      <c r="F27" s="591">
        <v>0</v>
      </c>
      <c r="G27" s="591">
        <f t="shared" si="0"/>
        <v>0</v>
      </c>
      <c r="H27" s="581" t="s">
        <v>30</v>
      </c>
    </row>
    <row r="28" spans="1:8" ht="33.75">
      <c r="A28" s="576">
        <v>13</v>
      </c>
      <c r="B28" s="577"/>
      <c r="C28" s="583" t="s">
        <v>3333</v>
      </c>
      <c r="D28" s="579" t="s">
        <v>689</v>
      </c>
      <c r="E28" s="580">
        <v>1</v>
      </c>
      <c r="F28" s="580">
        <v>0</v>
      </c>
      <c r="G28" s="580">
        <f t="shared" si="0"/>
        <v>0</v>
      </c>
      <c r="H28" s="581" t="s">
        <v>30</v>
      </c>
    </row>
    <row r="29" spans="1:8" ht="67.5">
      <c r="A29" s="576"/>
      <c r="B29" s="577"/>
      <c r="C29" s="582" t="s">
        <v>3334</v>
      </c>
      <c r="D29" s="579"/>
      <c r="E29" s="580"/>
      <c r="F29" s="580"/>
      <c r="G29" s="580"/>
      <c r="H29" s="581"/>
    </row>
    <row r="30" spans="1:8" ht="33.75">
      <c r="A30" s="576">
        <v>14</v>
      </c>
      <c r="B30" s="585"/>
      <c r="C30" s="586" t="s">
        <v>3335</v>
      </c>
      <c r="D30" s="579" t="s">
        <v>689</v>
      </c>
      <c r="E30" s="580">
        <v>1</v>
      </c>
      <c r="F30" s="580">
        <v>0</v>
      </c>
      <c r="G30" s="580">
        <f t="shared" si="0"/>
        <v>0</v>
      </c>
      <c r="H30" s="581" t="s">
        <v>30</v>
      </c>
    </row>
    <row r="31" spans="1:8" ht="33.75">
      <c r="A31" s="576">
        <v>15</v>
      </c>
      <c r="B31" s="585"/>
      <c r="C31" s="586" t="s">
        <v>3336</v>
      </c>
      <c r="D31" s="579" t="s">
        <v>689</v>
      </c>
      <c r="E31" s="580">
        <v>1</v>
      </c>
      <c r="F31" s="580">
        <v>0</v>
      </c>
      <c r="G31" s="580">
        <f t="shared" si="0"/>
        <v>0</v>
      </c>
      <c r="H31" s="581" t="s">
        <v>30</v>
      </c>
    </row>
    <row r="32" spans="1:8" ht="33.75">
      <c r="A32" s="576">
        <v>16</v>
      </c>
      <c r="B32" s="577"/>
      <c r="C32" s="583" t="s">
        <v>3337</v>
      </c>
      <c r="D32" s="579" t="s">
        <v>689</v>
      </c>
      <c r="E32" s="580">
        <v>1</v>
      </c>
      <c r="F32" s="580">
        <v>0</v>
      </c>
      <c r="G32" s="580">
        <f t="shared" si="0"/>
        <v>0</v>
      </c>
      <c r="H32" s="581" t="s">
        <v>30</v>
      </c>
    </row>
    <row r="33" spans="1:8" ht="15">
      <c r="A33" s="576">
        <v>17</v>
      </c>
      <c r="B33" s="577"/>
      <c r="C33" s="583" t="s">
        <v>3338</v>
      </c>
      <c r="D33" s="579" t="s">
        <v>689</v>
      </c>
      <c r="E33" s="580">
        <v>1</v>
      </c>
      <c r="F33" s="584">
        <v>0</v>
      </c>
      <c r="G33" s="580">
        <f>F33*E33</f>
        <v>0</v>
      </c>
      <c r="H33" s="581" t="s">
        <v>30</v>
      </c>
    </row>
    <row r="34" spans="1:8" ht="56.25">
      <c r="A34" s="576"/>
      <c r="B34" s="577"/>
      <c r="C34" s="582" t="s">
        <v>3339</v>
      </c>
      <c r="D34" s="579"/>
      <c r="E34" s="580"/>
      <c r="F34" s="580"/>
      <c r="G34" s="580"/>
      <c r="H34" s="581"/>
    </row>
    <row r="35" spans="1:8" ht="33.75">
      <c r="A35" s="576">
        <v>18</v>
      </c>
      <c r="B35" s="577"/>
      <c r="C35" s="583" t="s">
        <v>3340</v>
      </c>
      <c r="D35" s="579" t="s">
        <v>689</v>
      </c>
      <c r="E35" s="580">
        <v>1</v>
      </c>
      <c r="F35" s="584">
        <v>0</v>
      </c>
      <c r="G35" s="580">
        <f>F35*E35</f>
        <v>0</v>
      </c>
      <c r="H35" s="581" t="s">
        <v>30</v>
      </c>
    </row>
    <row r="36" spans="1:8" ht="45">
      <c r="A36" s="576">
        <v>19</v>
      </c>
      <c r="B36" s="577"/>
      <c r="C36" s="583" t="s">
        <v>3341</v>
      </c>
      <c r="D36" s="579" t="s">
        <v>689</v>
      </c>
      <c r="E36" s="580">
        <v>1</v>
      </c>
      <c r="F36" s="592">
        <v>0</v>
      </c>
      <c r="G36" s="580">
        <f>F36*E36</f>
        <v>0</v>
      </c>
      <c r="H36" s="581" t="s">
        <v>30</v>
      </c>
    </row>
    <row r="37" spans="1:8" ht="45">
      <c r="A37" s="576">
        <v>20</v>
      </c>
      <c r="B37" s="577"/>
      <c r="C37" s="583" t="s">
        <v>3342</v>
      </c>
      <c r="D37" s="579" t="s">
        <v>689</v>
      </c>
      <c r="E37" s="580">
        <v>1</v>
      </c>
      <c r="F37" s="592">
        <v>0</v>
      </c>
      <c r="G37" s="580">
        <f>F37*E37</f>
        <v>0</v>
      </c>
      <c r="H37" s="581" t="s">
        <v>30</v>
      </c>
    </row>
    <row r="38" spans="1:8" ht="15">
      <c r="A38" s="593"/>
      <c r="B38" s="594" t="s">
        <v>3343</v>
      </c>
      <c r="C38" s="595" t="str">
        <f>CONCATENATE(B7," ",C7)</f>
        <v>000 Vedlejší a ostatní náklady</v>
      </c>
      <c r="D38" s="596"/>
      <c r="E38" s="597"/>
      <c r="F38" s="598"/>
      <c r="G38" s="599">
        <f>SUM(G8:G37)</f>
        <v>0</v>
      </c>
      <c r="H38" s="571"/>
    </row>
    <row r="39" spans="6:8" ht="15">
      <c r="F39" s="570"/>
      <c r="G39" s="570"/>
      <c r="H39" s="571"/>
    </row>
    <row r="40" spans="1:8" ht="15">
      <c r="A40" s="600" t="s">
        <v>95</v>
      </c>
      <c r="B40" s="601"/>
      <c r="C40" s="600"/>
      <c r="D40" s="602"/>
      <c r="E40" s="600"/>
      <c r="F40" s="600"/>
      <c r="G40" s="600"/>
      <c r="H40" s="571"/>
    </row>
    <row r="41" spans="1:8" ht="27" customHeight="1">
      <c r="A41" s="664" t="s">
        <v>1045</v>
      </c>
      <c r="B41" s="682"/>
      <c r="C41" s="682"/>
      <c r="D41" s="682"/>
      <c r="E41" s="682"/>
      <c r="F41" s="682"/>
      <c r="G41" s="682"/>
      <c r="H41" s="571"/>
    </row>
    <row r="42" spans="1:8" ht="90" customHeight="1">
      <c r="A42" s="664" t="s">
        <v>97</v>
      </c>
      <c r="B42" s="665"/>
      <c r="C42" s="665"/>
      <c r="D42" s="665"/>
      <c r="E42" s="665"/>
      <c r="F42" s="665"/>
      <c r="G42" s="665"/>
      <c r="H42" s="571"/>
    </row>
    <row r="43" spans="1:8" ht="15">
      <c r="A43" s="666" t="s">
        <v>98</v>
      </c>
      <c r="B43" s="667"/>
      <c r="C43" s="667"/>
      <c r="D43" s="667"/>
      <c r="E43" s="667"/>
      <c r="F43" s="667"/>
      <c r="G43" s="667"/>
      <c r="H43" s="571"/>
    </row>
    <row r="44" spans="1:8" ht="15">
      <c r="A44" s="666" t="s">
        <v>99</v>
      </c>
      <c r="B44" s="667"/>
      <c r="C44" s="667"/>
      <c r="D44" s="667"/>
      <c r="E44" s="667"/>
      <c r="F44" s="667"/>
      <c r="G44" s="667"/>
      <c r="H44" s="571"/>
    </row>
    <row r="45" spans="6:8" ht="15">
      <c r="F45" s="570"/>
      <c r="G45" s="570"/>
      <c r="H45" s="571"/>
    </row>
    <row r="46" spans="6:8" ht="15">
      <c r="F46" s="570"/>
      <c r="G46" s="570"/>
      <c r="H46" s="571"/>
    </row>
    <row r="47" spans="6:8" ht="15">
      <c r="F47" s="570"/>
      <c r="G47" s="570"/>
      <c r="H47" s="571"/>
    </row>
    <row r="48" spans="6:8" ht="15">
      <c r="F48" s="570"/>
      <c r="G48" s="570"/>
      <c r="H48" s="571"/>
    </row>
    <row r="49" spans="6:8" ht="15">
      <c r="F49" s="570"/>
      <c r="G49" s="570"/>
      <c r="H49" s="571"/>
    </row>
    <row r="50" spans="6:8" ht="15">
      <c r="F50" s="570"/>
      <c r="G50" s="570"/>
      <c r="H50" s="571"/>
    </row>
    <row r="51" spans="6:8" ht="15">
      <c r="F51" s="570"/>
      <c r="G51" s="570"/>
      <c r="H51" s="571"/>
    </row>
    <row r="52" spans="6:8" ht="15">
      <c r="F52" s="570"/>
      <c r="G52" s="570"/>
      <c r="H52" s="571"/>
    </row>
    <row r="53" spans="6:8" ht="15">
      <c r="F53" s="570"/>
      <c r="G53" s="570"/>
      <c r="H53" s="571"/>
    </row>
    <row r="54" spans="6:8" ht="15">
      <c r="F54" s="570"/>
      <c r="G54" s="570"/>
      <c r="H54" s="571"/>
    </row>
    <row r="55" spans="6:8" ht="15">
      <c r="F55" s="570"/>
      <c r="G55" s="570"/>
      <c r="H55" s="571"/>
    </row>
  </sheetData>
  <mergeCells count="9">
    <mergeCell ref="A42:G42"/>
    <mergeCell ref="A43:G43"/>
    <mergeCell ref="A44:G44"/>
    <mergeCell ref="A2:B2"/>
    <mergeCell ref="C2:G3"/>
    <mergeCell ref="A4:B4"/>
    <mergeCell ref="C4:G4"/>
    <mergeCell ref="D7:G7"/>
    <mergeCell ref="A41:G41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 topLeftCell="A6">
      <selection activeCell="I30" sqref="I30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00390625" style="44" customWidth="1"/>
    <col min="4" max="4" width="66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4.57421875" style="47" customWidth="1"/>
    <col min="9" max="9" width="13.57421875" style="63" customWidth="1"/>
  </cols>
  <sheetData>
    <row r="1" spans="1:9" ht="18">
      <c r="A1" s="1" t="s">
        <v>3559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156" t="s">
        <v>2589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4"/>
      <c r="B4" s="154"/>
      <c r="C4" s="154"/>
      <c r="D4" s="2"/>
      <c r="E4" s="154"/>
      <c r="F4" s="154"/>
      <c r="G4" s="154"/>
      <c r="H4" s="154"/>
      <c r="I4" s="68"/>
    </row>
    <row r="5" spans="1:9" ht="22.5">
      <c r="A5" s="157" t="s">
        <v>3</v>
      </c>
      <c r="B5" s="157" t="s">
        <v>4</v>
      </c>
      <c r="C5" s="157" t="s">
        <v>5</v>
      </c>
      <c r="D5" s="7" t="s">
        <v>6</v>
      </c>
      <c r="E5" s="157" t="s">
        <v>7</v>
      </c>
      <c r="F5" s="157" t="s">
        <v>8</v>
      </c>
      <c r="G5" s="157" t="s">
        <v>9</v>
      </c>
      <c r="H5" s="157" t="s">
        <v>10</v>
      </c>
      <c r="I5" s="157" t="s">
        <v>11</v>
      </c>
    </row>
    <row r="6" spans="1:9" ht="15">
      <c r="A6" s="157" t="s">
        <v>12</v>
      </c>
      <c r="B6" s="157" t="s">
        <v>13</v>
      </c>
      <c r="C6" s="157" t="s">
        <v>14</v>
      </c>
      <c r="D6" s="7" t="s">
        <v>15</v>
      </c>
      <c r="E6" s="157" t="s">
        <v>16</v>
      </c>
      <c r="F6" s="157" t="s">
        <v>17</v>
      </c>
      <c r="G6" s="157" t="s">
        <v>18</v>
      </c>
      <c r="H6" s="157">
        <v>8</v>
      </c>
      <c r="I6" s="157">
        <v>9</v>
      </c>
    </row>
    <row r="7" spans="1:9" ht="15">
      <c r="A7" s="64"/>
      <c r="B7" s="65"/>
      <c r="C7" s="65" t="s">
        <v>19</v>
      </c>
      <c r="D7" s="10" t="s">
        <v>20</v>
      </c>
      <c r="E7" s="65"/>
      <c r="F7" s="66"/>
      <c r="G7" s="67"/>
      <c r="H7" s="67">
        <f>H8+H21+H24+H88+H102</f>
        <v>0</v>
      </c>
      <c r="I7" s="68"/>
    </row>
    <row r="8" spans="1:9" ht="15">
      <c r="A8" s="13"/>
      <c r="B8" s="14"/>
      <c r="C8" s="14">
        <v>1</v>
      </c>
      <c r="D8" s="15" t="s">
        <v>21</v>
      </c>
      <c r="E8" s="14"/>
      <c r="F8" s="16"/>
      <c r="G8" s="17"/>
      <c r="H8" s="17">
        <f>SUM(H9:H20)</f>
        <v>0</v>
      </c>
      <c r="I8" s="35"/>
    </row>
    <row r="9" spans="1:9" ht="15">
      <c r="A9" s="19">
        <v>1</v>
      </c>
      <c r="B9" s="20" t="s">
        <v>22</v>
      </c>
      <c r="C9" s="20">
        <v>115101201</v>
      </c>
      <c r="D9" s="21" t="s">
        <v>23</v>
      </c>
      <c r="E9" s="20" t="s">
        <v>24</v>
      </c>
      <c r="F9" s="22">
        <v>25</v>
      </c>
      <c r="G9" s="23">
        <v>0</v>
      </c>
      <c r="H9" s="23">
        <f aca="true" t="shared" si="0" ref="H9:H13">F9*G9</f>
        <v>0</v>
      </c>
      <c r="I9" s="24" t="s">
        <v>3278</v>
      </c>
    </row>
    <row r="10" spans="1:9" ht="15">
      <c r="A10" s="19">
        <v>2</v>
      </c>
      <c r="B10" s="20" t="s">
        <v>22</v>
      </c>
      <c r="C10" s="20">
        <v>115101301</v>
      </c>
      <c r="D10" s="21" t="s">
        <v>25</v>
      </c>
      <c r="E10" s="20" t="s">
        <v>26</v>
      </c>
      <c r="F10" s="22">
        <v>3</v>
      </c>
      <c r="G10" s="23">
        <v>0</v>
      </c>
      <c r="H10" s="23">
        <f t="shared" si="0"/>
        <v>0</v>
      </c>
      <c r="I10" s="24" t="s">
        <v>3278</v>
      </c>
    </row>
    <row r="11" spans="1:9" ht="15">
      <c r="A11" s="19">
        <v>3</v>
      </c>
      <c r="B11" s="20" t="s">
        <v>22</v>
      </c>
      <c r="C11" s="20" t="s">
        <v>27</v>
      </c>
      <c r="D11" s="21" t="s">
        <v>28</v>
      </c>
      <c r="E11" s="20" t="s">
        <v>29</v>
      </c>
      <c r="F11" s="25">
        <v>25</v>
      </c>
      <c r="G11" s="23">
        <v>0</v>
      </c>
      <c r="H11" s="23">
        <f t="shared" si="0"/>
        <v>0</v>
      </c>
      <c r="I11" s="26" t="s">
        <v>30</v>
      </c>
    </row>
    <row r="12" spans="1:9" ht="15">
      <c r="A12" s="19">
        <v>4</v>
      </c>
      <c r="B12" s="20" t="s">
        <v>22</v>
      </c>
      <c r="C12" s="20">
        <v>119001421</v>
      </c>
      <c r="D12" s="21" t="s">
        <v>31</v>
      </c>
      <c r="E12" s="20" t="s">
        <v>29</v>
      </c>
      <c r="F12" s="25">
        <v>18</v>
      </c>
      <c r="G12" s="23">
        <v>0</v>
      </c>
      <c r="H12" s="23">
        <f t="shared" si="0"/>
        <v>0</v>
      </c>
      <c r="I12" s="24" t="s">
        <v>3278</v>
      </c>
    </row>
    <row r="13" spans="1:9" ht="23.25">
      <c r="A13" s="19">
        <v>5</v>
      </c>
      <c r="B13" s="20" t="s">
        <v>22</v>
      </c>
      <c r="C13" s="20">
        <v>122201102</v>
      </c>
      <c r="D13" s="21" t="s">
        <v>2590</v>
      </c>
      <c r="E13" s="20" t="s">
        <v>43</v>
      </c>
      <c r="F13" s="25">
        <f>SUM(F14:F16)</f>
        <v>193.29999999999998</v>
      </c>
      <c r="G13" s="23">
        <v>0</v>
      </c>
      <c r="H13" s="23">
        <f t="shared" si="0"/>
        <v>0</v>
      </c>
      <c r="I13" s="24" t="s">
        <v>3278</v>
      </c>
    </row>
    <row r="14" spans="1:9" ht="15">
      <c r="A14" s="19"/>
      <c r="B14" s="27"/>
      <c r="C14" s="20"/>
      <c r="D14" s="28" t="s">
        <v>2591</v>
      </c>
      <c r="E14" s="20"/>
      <c r="F14" s="29">
        <v>110.3</v>
      </c>
      <c r="G14" s="23"/>
      <c r="H14" s="23"/>
      <c r="I14" s="26"/>
    </row>
    <row r="15" spans="1:9" ht="15">
      <c r="A15" s="19"/>
      <c r="B15" s="27"/>
      <c r="C15" s="20"/>
      <c r="D15" s="28" t="s">
        <v>2592</v>
      </c>
      <c r="E15" s="20"/>
      <c r="F15" s="29">
        <v>62.3</v>
      </c>
      <c r="G15" s="23"/>
      <c r="H15" s="23"/>
      <c r="I15" s="26"/>
    </row>
    <row r="16" spans="1:9" ht="15">
      <c r="A16" s="19"/>
      <c r="B16" s="27"/>
      <c r="C16" s="20"/>
      <c r="D16" s="28" t="s">
        <v>2593</v>
      </c>
      <c r="E16" s="20"/>
      <c r="F16" s="29">
        <v>20.7</v>
      </c>
      <c r="G16" s="23"/>
      <c r="H16" s="23"/>
      <c r="I16" s="26"/>
    </row>
    <row r="17" spans="1:9" ht="15">
      <c r="A17" s="81" t="s">
        <v>17</v>
      </c>
      <c r="B17" s="27" t="s">
        <v>329</v>
      </c>
      <c r="C17" s="20">
        <v>122201109</v>
      </c>
      <c r="D17" s="21" t="s">
        <v>2594</v>
      </c>
      <c r="E17" s="20" t="s">
        <v>43</v>
      </c>
      <c r="F17" s="30">
        <f>F18</f>
        <v>96.65</v>
      </c>
      <c r="G17" s="23">
        <v>0</v>
      </c>
      <c r="H17" s="23">
        <f>F17*G17</f>
        <v>0</v>
      </c>
      <c r="I17" s="24" t="s">
        <v>3278</v>
      </c>
    </row>
    <row r="18" spans="1:9" ht="15">
      <c r="A18" s="19"/>
      <c r="B18" s="27"/>
      <c r="C18" s="20"/>
      <c r="D18" s="28" t="s">
        <v>2595</v>
      </c>
      <c r="E18" s="20"/>
      <c r="F18" s="29">
        <f>193.3*0.5</f>
        <v>96.65</v>
      </c>
      <c r="G18" s="23"/>
      <c r="H18" s="23"/>
      <c r="I18" s="26"/>
    </row>
    <row r="19" spans="1:9" ht="23.25">
      <c r="A19" s="699" t="s">
        <v>18</v>
      </c>
      <c r="B19" s="20">
        <v>181</v>
      </c>
      <c r="C19" s="20">
        <v>181151321</v>
      </c>
      <c r="D19" s="21" t="s">
        <v>2596</v>
      </c>
      <c r="E19" s="20" t="s">
        <v>35</v>
      </c>
      <c r="F19" s="30">
        <f>F20</f>
        <v>2416</v>
      </c>
      <c r="G19" s="23">
        <v>0</v>
      </c>
      <c r="H19" s="23">
        <f>F19*G19</f>
        <v>0</v>
      </c>
      <c r="I19" s="24" t="s">
        <v>3278</v>
      </c>
    </row>
    <row r="20" spans="1:9" ht="15">
      <c r="A20" s="81"/>
      <c r="B20" s="27"/>
      <c r="C20" s="20"/>
      <c r="D20" s="28" t="s">
        <v>2597</v>
      </c>
      <c r="E20" s="20"/>
      <c r="F20" s="29">
        <v>2416</v>
      </c>
      <c r="G20" s="23"/>
      <c r="H20" s="23"/>
      <c r="I20" s="26"/>
    </row>
    <row r="21" spans="1:9" ht="15">
      <c r="A21" s="81"/>
      <c r="B21" s="14"/>
      <c r="C21" s="14">
        <v>2</v>
      </c>
      <c r="D21" s="15" t="s">
        <v>103</v>
      </c>
      <c r="E21" s="14"/>
      <c r="F21" s="16"/>
      <c r="G21" s="17"/>
      <c r="H21" s="17">
        <f>H22</f>
        <v>0</v>
      </c>
      <c r="I21" s="35"/>
    </row>
    <row r="22" spans="1:9" ht="15">
      <c r="A22" s="699" t="s">
        <v>2563</v>
      </c>
      <c r="B22" s="20">
        <v>215</v>
      </c>
      <c r="C22" s="20">
        <v>215901101</v>
      </c>
      <c r="D22" s="21" t="s">
        <v>2598</v>
      </c>
      <c r="E22" s="20" t="s">
        <v>35</v>
      </c>
      <c r="F22" s="30">
        <f>F23</f>
        <v>1184.7</v>
      </c>
      <c r="G22" s="23">
        <v>0</v>
      </c>
      <c r="H22" s="23">
        <f>F22*G22</f>
        <v>0</v>
      </c>
      <c r="I22" s="24" t="s">
        <v>3278</v>
      </c>
    </row>
    <row r="23" spans="1:9" ht="15">
      <c r="A23" s="81"/>
      <c r="B23" s="27"/>
      <c r="C23" s="20"/>
      <c r="D23" s="28" t="s">
        <v>2599</v>
      </c>
      <c r="E23" s="20"/>
      <c r="F23" s="29">
        <v>1184.7</v>
      </c>
      <c r="G23" s="23"/>
      <c r="H23" s="23"/>
      <c r="I23" s="18"/>
    </row>
    <row r="24" spans="1:9" ht="15">
      <c r="A24" s="81"/>
      <c r="B24" s="14"/>
      <c r="C24" s="14">
        <v>5</v>
      </c>
      <c r="D24" s="15" t="s">
        <v>2600</v>
      </c>
      <c r="E24" s="14"/>
      <c r="F24" s="16"/>
      <c r="G24" s="17"/>
      <c r="H24" s="17">
        <f>SUM(H25:H87)</f>
        <v>0</v>
      </c>
      <c r="I24" s="35"/>
    </row>
    <row r="25" spans="1:9" ht="15">
      <c r="A25" s="699" t="s">
        <v>32</v>
      </c>
      <c r="B25" s="27" t="s">
        <v>2601</v>
      </c>
      <c r="C25" s="20" t="s">
        <v>2602</v>
      </c>
      <c r="D25" s="21" t="s">
        <v>2603</v>
      </c>
      <c r="E25" s="20" t="s">
        <v>35</v>
      </c>
      <c r="F25" s="30">
        <f>F32</f>
        <v>244.5</v>
      </c>
      <c r="G25" s="23">
        <v>0</v>
      </c>
      <c r="H25" s="23">
        <f>F25*G25</f>
        <v>0</v>
      </c>
      <c r="I25" s="26" t="s">
        <v>30</v>
      </c>
    </row>
    <row r="26" spans="1:9" ht="15">
      <c r="A26" s="81"/>
      <c r="B26" s="27"/>
      <c r="C26" s="20"/>
      <c r="D26" s="28" t="s">
        <v>381</v>
      </c>
      <c r="E26" s="20"/>
      <c r="F26" s="30"/>
      <c r="G26" s="23"/>
      <c r="H26" s="23"/>
      <c r="I26" s="26"/>
    </row>
    <row r="27" spans="1:9" ht="15">
      <c r="A27" s="81"/>
      <c r="B27" s="27"/>
      <c r="C27" s="20"/>
      <c r="D27" s="28" t="s">
        <v>3632</v>
      </c>
      <c r="E27" s="20"/>
      <c r="F27" s="30"/>
      <c r="G27" s="23"/>
      <c r="H27" s="23"/>
      <c r="I27" s="26"/>
    </row>
    <row r="28" spans="1:9" ht="15">
      <c r="A28" s="81"/>
      <c r="B28" s="27"/>
      <c r="C28" s="20"/>
      <c r="D28" s="28" t="s">
        <v>3633</v>
      </c>
      <c r="E28" s="20"/>
      <c r="F28" s="30"/>
      <c r="G28" s="23"/>
      <c r="H28" s="23"/>
      <c r="I28" s="26"/>
    </row>
    <row r="29" spans="1:9" ht="15">
      <c r="A29" s="81"/>
      <c r="B29" s="27"/>
      <c r="C29" s="20"/>
      <c r="D29" s="28" t="s">
        <v>3634</v>
      </c>
      <c r="E29" s="20"/>
      <c r="F29" s="30"/>
      <c r="G29" s="23"/>
      <c r="H29" s="23"/>
      <c r="I29" s="26"/>
    </row>
    <row r="30" spans="1:9" ht="15">
      <c r="A30" s="81"/>
      <c r="B30" s="27"/>
      <c r="C30" s="20"/>
      <c r="D30" s="28" t="s">
        <v>3635</v>
      </c>
      <c r="E30" s="20"/>
      <c r="F30" s="30"/>
      <c r="G30" s="23"/>
      <c r="H30" s="23"/>
      <c r="I30" s="26"/>
    </row>
    <row r="31" spans="1:9" ht="15">
      <c r="A31" s="81"/>
      <c r="B31" s="121"/>
      <c r="C31" s="121"/>
      <c r="D31" s="28" t="s">
        <v>3636</v>
      </c>
      <c r="E31" s="121"/>
      <c r="F31" s="341"/>
      <c r="G31" s="23"/>
      <c r="H31" s="289"/>
      <c r="I31" s="152"/>
    </row>
    <row r="32" spans="1:9" ht="15">
      <c r="A32" s="81"/>
      <c r="B32" s="121"/>
      <c r="C32" s="121"/>
      <c r="D32" s="28" t="s">
        <v>3637</v>
      </c>
      <c r="E32" s="121"/>
      <c r="F32" s="29">
        <f>208.7+35.8</f>
        <v>244.5</v>
      </c>
      <c r="G32" s="23"/>
      <c r="H32" s="289"/>
      <c r="I32" s="152"/>
    </row>
    <row r="33" spans="1:9" ht="34.5">
      <c r="A33" s="81"/>
      <c r="B33" s="121"/>
      <c r="C33" s="121"/>
      <c r="D33" s="28" t="s">
        <v>2604</v>
      </c>
      <c r="E33" s="121"/>
      <c r="F33" s="341"/>
      <c r="G33" s="23"/>
      <c r="H33" s="289"/>
      <c r="I33" s="152"/>
    </row>
    <row r="34" spans="1:9" ht="15">
      <c r="A34" s="700" t="s">
        <v>764</v>
      </c>
      <c r="B34" s="465" t="s">
        <v>2601</v>
      </c>
      <c r="C34" s="466" t="s">
        <v>2605</v>
      </c>
      <c r="D34" s="466" t="s">
        <v>2606</v>
      </c>
      <c r="E34" s="466" t="s">
        <v>35</v>
      </c>
      <c r="F34" s="467">
        <f>F43</f>
        <v>976.9</v>
      </c>
      <c r="G34" s="468">
        <v>0</v>
      </c>
      <c r="H34" s="468">
        <f>F34*G34</f>
        <v>0</v>
      </c>
      <c r="I34" s="469" t="s">
        <v>30</v>
      </c>
    </row>
    <row r="35" spans="1:9" ht="15">
      <c r="A35" s="464"/>
      <c r="B35" s="465"/>
      <c r="C35" s="466"/>
      <c r="D35" s="28" t="s">
        <v>381</v>
      </c>
      <c r="E35" s="466"/>
      <c r="F35" s="467"/>
      <c r="G35" s="468"/>
      <c r="H35" s="468"/>
      <c r="I35" s="469"/>
    </row>
    <row r="36" spans="1:9" ht="15">
      <c r="A36" s="464"/>
      <c r="B36" s="465"/>
      <c r="C36" s="466"/>
      <c r="D36" s="28" t="s">
        <v>3638</v>
      </c>
      <c r="E36" s="466"/>
      <c r="F36" s="467"/>
      <c r="G36" s="468"/>
      <c r="H36" s="468"/>
      <c r="I36" s="469"/>
    </row>
    <row r="37" spans="1:9" ht="15">
      <c r="A37" s="464"/>
      <c r="B37" s="465"/>
      <c r="C37" s="466"/>
      <c r="D37" s="28" t="s">
        <v>3639</v>
      </c>
      <c r="E37" s="466"/>
      <c r="F37" s="467"/>
      <c r="G37" s="468"/>
      <c r="H37" s="468"/>
      <c r="I37" s="469"/>
    </row>
    <row r="38" spans="1:9" ht="15">
      <c r="A38" s="464"/>
      <c r="B38" s="465"/>
      <c r="C38" s="466"/>
      <c r="D38" s="28" t="s">
        <v>3640</v>
      </c>
      <c r="E38" s="466"/>
      <c r="F38" s="467"/>
      <c r="G38" s="468"/>
      <c r="H38" s="468"/>
      <c r="I38" s="469"/>
    </row>
    <row r="39" spans="1:9" ht="15">
      <c r="A39" s="464"/>
      <c r="B39" s="465"/>
      <c r="C39" s="466"/>
      <c r="D39" s="28" t="s">
        <v>3641</v>
      </c>
      <c r="E39" s="466"/>
      <c r="F39" s="467"/>
      <c r="G39" s="468"/>
      <c r="H39" s="468"/>
      <c r="I39" s="469"/>
    </row>
    <row r="40" spans="1:9" ht="15">
      <c r="A40" s="464"/>
      <c r="B40" s="465"/>
      <c r="C40" s="466"/>
      <c r="D40" s="28" t="s">
        <v>3642</v>
      </c>
      <c r="E40" s="466"/>
      <c r="F40" s="467"/>
      <c r="G40" s="468"/>
      <c r="H40" s="468"/>
      <c r="I40" s="469"/>
    </row>
    <row r="41" spans="1:9" ht="15">
      <c r="A41" s="139"/>
      <c r="B41" s="199"/>
      <c r="C41" s="199"/>
      <c r="D41" s="28" t="s">
        <v>3643</v>
      </c>
      <c r="E41" s="199"/>
      <c r="F41" s="463"/>
      <c r="G41" s="86"/>
      <c r="H41" s="200"/>
      <c r="I41" s="119"/>
    </row>
    <row r="42" spans="1:9" ht="15">
      <c r="A42" s="139"/>
      <c r="B42" s="199"/>
      <c r="C42" s="199"/>
      <c r="D42" s="28" t="s">
        <v>3644</v>
      </c>
      <c r="E42" s="199"/>
      <c r="F42" s="463"/>
      <c r="G42" s="86"/>
      <c r="H42" s="200"/>
      <c r="I42" s="119"/>
    </row>
    <row r="43" spans="1:9" ht="34.5">
      <c r="A43" s="139"/>
      <c r="B43" s="199"/>
      <c r="C43" s="199"/>
      <c r="D43" s="28" t="s">
        <v>2604</v>
      </c>
      <c r="E43" s="199"/>
      <c r="F43" s="73">
        <v>976.9</v>
      </c>
      <c r="G43" s="86"/>
      <c r="H43" s="200"/>
      <c r="I43" s="119"/>
    </row>
    <row r="44" spans="1:9" ht="15">
      <c r="A44" s="699" t="s">
        <v>768</v>
      </c>
      <c r="B44" s="27" t="s">
        <v>2601</v>
      </c>
      <c r="C44" s="20" t="s">
        <v>2607</v>
      </c>
      <c r="D44" s="21" t="s">
        <v>2608</v>
      </c>
      <c r="E44" s="20" t="s">
        <v>35</v>
      </c>
      <c r="F44" s="30">
        <f>F51</f>
        <v>441.2</v>
      </c>
      <c r="G44" s="23">
        <v>0</v>
      </c>
      <c r="H44" s="23">
        <f>F44*G44</f>
        <v>0</v>
      </c>
      <c r="I44" s="26" t="s">
        <v>30</v>
      </c>
    </row>
    <row r="45" spans="1:9" ht="15">
      <c r="A45" s="81"/>
      <c r="B45" s="27"/>
      <c r="C45" s="20"/>
      <c r="D45" s="28" t="s">
        <v>381</v>
      </c>
      <c r="E45" s="20"/>
      <c r="F45" s="29"/>
      <c r="G45" s="23"/>
      <c r="H45" s="23"/>
      <c r="I45" s="26"/>
    </row>
    <row r="46" spans="1:9" ht="15">
      <c r="A46" s="81"/>
      <c r="B46" s="27"/>
      <c r="C46" s="20"/>
      <c r="D46" s="28" t="s">
        <v>3628</v>
      </c>
      <c r="E46" s="20"/>
      <c r="F46" s="29"/>
      <c r="G46" s="23"/>
      <c r="H46" s="23"/>
      <c r="I46" s="26"/>
    </row>
    <row r="47" spans="1:9" ht="15">
      <c r="A47" s="81"/>
      <c r="B47" s="27"/>
      <c r="C47" s="20"/>
      <c r="D47" s="28" t="s">
        <v>3629</v>
      </c>
      <c r="E47" s="20"/>
      <c r="F47" s="29"/>
      <c r="G47" s="23"/>
      <c r="H47" s="23"/>
      <c r="I47" s="26"/>
    </row>
    <row r="48" spans="1:9" ht="15">
      <c r="A48" s="81"/>
      <c r="B48" s="27"/>
      <c r="C48" s="20"/>
      <c r="D48" s="28" t="s">
        <v>3630</v>
      </c>
      <c r="E48" s="20"/>
      <c r="F48" s="29"/>
      <c r="G48" s="23"/>
      <c r="H48" s="23"/>
      <c r="I48" s="26"/>
    </row>
    <row r="49" spans="1:9" ht="15">
      <c r="A49" s="81"/>
      <c r="B49" s="27"/>
      <c r="C49" s="20"/>
      <c r="D49" s="28" t="s">
        <v>2609</v>
      </c>
      <c r="E49" s="20"/>
      <c r="F49" s="29"/>
      <c r="G49" s="23"/>
      <c r="H49" s="23"/>
      <c r="I49" s="26"/>
    </row>
    <row r="50" spans="1:9" ht="23.25">
      <c r="A50" s="81"/>
      <c r="B50" s="27"/>
      <c r="C50" s="20"/>
      <c r="D50" s="28" t="s">
        <v>3631</v>
      </c>
      <c r="E50" s="20"/>
      <c r="F50" s="29"/>
      <c r="G50" s="23"/>
      <c r="H50" s="23"/>
      <c r="I50" s="26"/>
    </row>
    <row r="51" spans="1:9" ht="15">
      <c r="A51" s="81"/>
      <c r="B51" s="27"/>
      <c r="C51" s="20"/>
      <c r="D51" s="28" t="s">
        <v>2610</v>
      </c>
      <c r="E51" s="20"/>
      <c r="F51" s="29">
        <v>441.2</v>
      </c>
      <c r="G51" s="23"/>
      <c r="H51" s="23"/>
      <c r="I51" s="26"/>
    </row>
    <row r="52" spans="1:9" ht="15">
      <c r="A52" s="81" t="s">
        <v>2611</v>
      </c>
      <c r="B52" s="27" t="s">
        <v>2601</v>
      </c>
      <c r="C52" s="20" t="s">
        <v>2612</v>
      </c>
      <c r="D52" s="21" t="s">
        <v>2613</v>
      </c>
      <c r="E52" s="20" t="s">
        <v>35</v>
      </c>
      <c r="F52" s="30">
        <f>F57</f>
        <v>177.9</v>
      </c>
      <c r="G52" s="23">
        <v>0</v>
      </c>
      <c r="H52" s="23">
        <f>F52*G52</f>
        <v>0</v>
      </c>
      <c r="I52" s="26" t="s">
        <v>30</v>
      </c>
    </row>
    <row r="53" spans="1:9" ht="15">
      <c r="A53" s="81"/>
      <c r="B53" s="27"/>
      <c r="C53" s="20"/>
      <c r="D53" s="28" t="s">
        <v>381</v>
      </c>
      <c r="E53" s="20"/>
      <c r="F53" s="29"/>
      <c r="G53" s="23"/>
      <c r="H53" s="23"/>
      <c r="I53" s="26"/>
    </row>
    <row r="54" spans="1:9" ht="15">
      <c r="A54" s="81"/>
      <c r="B54" s="27"/>
      <c r="C54" s="20"/>
      <c r="D54" s="28" t="s">
        <v>2614</v>
      </c>
      <c r="E54" s="20"/>
      <c r="F54" s="29"/>
      <c r="G54" s="23"/>
      <c r="H54" s="23"/>
      <c r="I54" s="26"/>
    </row>
    <row r="55" spans="1:9" ht="15">
      <c r="A55" s="81"/>
      <c r="B55" s="27"/>
      <c r="C55" s="20"/>
      <c r="D55" s="28" t="s">
        <v>2615</v>
      </c>
      <c r="E55" s="20"/>
      <c r="F55" s="29"/>
      <c r="G55" s="23"/>
      <c r="H55" s="23"/>
      <c r="I55" s="26"/>
    </row>
    <row r="56" spans="1:9" ht="15">
      <c r="A56" s="81"/>
      <c r="B56" s="27"/>
      <c r="C56" s="20"/>
      <c r="D56" s="28" t="s">
        <v>2616</v>
      </c>
      <c r="E56" s="20"/>
      <c r="F56" s="29"/>
      <c r="G56" s="23"/>
      <c r="H56" s="23"/>
      <c r="I56" s="26"/>
    </row>
    <row r="57" spans="1:9" ht="15">
      <c r="A57" s="81"/>
      <c r="B57" s="27"/>
      <c r="C57" s="20"/>
      <c r="D57" s="28" t="s">
        <v>2610</v>
      </c>
      <c r="E57" s="20"/>
      <c r="F57" s="29">
        <v>177.9</v>
      </c>
      <c r="G57" s="23"/>
      <c r="H57" s="23"/>
      <c r="I57" s="26"/>
    </row>
    <row r="58" spans="1:9" ht="15">
      <c r="A58" s="81" t="s">
        <v>774</v>
      </c>
      <c r="B58" s="27" t="s">
        <v>2601</v>
      </c>
      <c r="C58" s="20" t="s">
        <v>2617</v>
      </c>
      <c r="D58" s="21" t="s">
        <v>2618</v>
      </c>
      <c r="E58" s="20" t="s">
        <v>35</v>
      </c>
      <c r="F58" s="30">
        <f>F63</f>
        <v>59.1</v>
      </c>
      <c r="G58" s="23">
        <v>0</v>
      </c>
      <c r="H58" s="23">
        <f>F58*G58</f>
        <v>0</v>
      </c>
      <c r="I58" s="26" t="s">
        <v>30</v>
      </c>
    </row>
    <row r="59" spans="1:9" ht="15">
      <c r="A59" s="81"/>
      <c r="B59" s="27"/>
      <c r="C59" s="20"/>
      <c r="D59" s="28" t="s">
        <v>381</v>
      </c>
      <c r="E59" s="20"/>
      <c r="F59" s="29"/>
      <c r="G59" s="23"/>
      <c r="H59" s="23"/>
      <c r="I59" s="26"/>
    </row>
    <row r="60" spans="1:9" ht="15">
      <c r="A60" s="81"/>
      <c r="B60" s="27"/>
      <c r="C60" s="20"/>
      <c r="D60" s="28" t="s">
        <v>2619</v>
      </c>
      <c r="E60" s="20"/>
      <c r="F60" s="29"/>
      <c r="G60" s="23"/>
      <c r="H60" s="23"/>
      <c r="I60" s="26"/>
    </row>
    <row r="61" spans="1:9" ht="15">
      <c r="A61" s="81"/>
      <c r="B61" s="27"/>
      <c r="C61" s="20"/>
      <c r="D61" s="28" t="s">
        <v>2620</v>
      </c>
      <c r="E61" s="20"/>
      <c r="F61" s="29"/>
      <c r="G61" s="23"/>
      <c r="H61" s="23"/>
      <c r="I61" s="26"/>
    </row>
    <row r="62" spans="1:9" ht="15">
      <c r="A62" s="81"/>
      <c r="B62" s="27"/>
      <c r="C62" s="20"/>
      <c r="D62" s="28" t="s">
        <v>2621</v>
      </c>
      <c r="E62" s="20"/>
      <c r="F62" s="29"/>
      <c r="G62" s="23"/>
      <c r="H62" s="23"/>
      <c r="I62" s="26"/>
    </row>
    <row r="63" spans="1:9" ht="15">
      <c r="A63" s="81"/>
      <c r="B63" s="27"/>
      <c r="C63" s="20"/>
      <c r="D63" s="28" t="s">
        <v>2610</v>
      </c>
      <c r="E63" s="20"/>
      <c r="F63" s="29">
        <v>59.1</v>
      </c>
      <c r="G63" s="23"/>
      <c r="H63" s="23"/>
      <c r="I63" s="26"/>
    </row>
    <row r="64" spans="1:9" ht="15">
      <c r="A64" s="81" t="s">
        <v>777</v>
      </c>
      <c r="B64" s="27" t="s">
        <v>2601</v>
      </c>
      <c r="C64" s="20" t="s">
        <v>2622</v>
      </c>
      <c r="D64" s="21" t="s">
        <v>2623</v>
      </c>
      <c r="E64" s="20" t="s">
        <v>35</v>
      </c>
      <c r="F64" s="30">
        <f>F71</f>
        <v>8</v>
      </c>
      <c r="G64" s="23">
        <v>0</v>
      </c>
      <c r="H64" s="23">
        <f>F64*G64</f>
        <v>0</v>
      </c>
      <c r="I64" s="26" t="s">
        <v>30</v>
      </c>
    </row>
    <row r="65" spans="1:9" ht="15">
      <c r="A65" s="81"/>
      <c r="B65" s="27"/>
      <c r="C65" s="20"/>
      <c r="D65" s="28" t="s">
        <v>2624</v>
      </c>
      <c r="E65" s="20"/>
      <c r="F65" s="69"/>
      <c r="G65" s="23"/>
      <c r="H65" s="23"/>
      <c r="I65" s="152"/>
    </row>
    <row r="66" spans="1:9" ht="15">
      <c r="A66" s="81"/>
      <c r="B66" s="121"/>
      <c r="C66" s="121"/>
      <c r="D66" s="28" t="s">
        <v>2625</v>
      </c>
      <c r="E66" s="121"/>
      <c r="F66" s="341"/>
      <c r="G66" s="23"/>
      <c r="H66" s="289"/>
      <c r="I66" s="152"/>
    </row>
    <row r="67" spans="1:9" ht="15">
      <c r="A67" s="81"/>
      <c r="B67" s="121"/>
      <c r="C67" s="121"/>
      <c r="D67" s="28" t="s">
        <v>2626</v>
      </c>
      <c r="E67" s="121"/>
      <c r="F67" s="341"/>
      <c r="G67" s="23"/>
      <c r="H67" s="289"/>
      <c r="I67" s="152"/>
    </row>
    <row r="68" spans="1:9" ht="15">
      <c r="A68" s="81"/>
      <c r="B68" s="121"/>
      <c r="C68" s="121"/>
      <c r="D68" s="28" t="s">
        <v>2627</v>
      </c>
      <c r="E68" s="121"/>
      <c r="F68" s="341"/>
      <c r="G68" s="23"/>
      <c r="H68" s="289"/>
      <c r="I68" s="152"/>
    </row>
    <row r="69" spans="1:9" ht="15">
      <c r="A69" s="81"/>
      <c r="B69" s="121"/>
      <c r="C69" s="121"/>
      <c r="D69" s="28" t="s">
        <v>2628</v>
      </c>
      <c r="E69" s="121"/>
      <c r="F69" s="341"/>
      <c r="G69" s="23"/>
      <c r="H69" s="289"/>
      <c r="I69" s="152"/>
    </row>
    <row r="70" spans="1:9" ht="15">
      <c r="A70" s="81"/>
      <c r="B70" s="121"/>
      <c r="C70" s="121"/>
      <c r="D70" s="28" t="s">
        <v>2629</v>
      </c>
      <c r="E70" s="121"/>
      <c r="F70" s="341"/>
      <c r="G70" s="23"/>
      <c r="H70" s="289"/>
      <c r="I70" s="152"/>
    </row>
    <row r="71" spans="1:9" ht="15">
      <c r="A71" s="81"/>
      <c r="B71" s="27"/>
      <c r="C71" s="20"/>
      <c r="D71" s="28" t="s">
        <v>2610</v>
      </c>
      <c r="E71" s="20"/>
      <c r="F71" s="29">
        <v>8</v>
      </c>
      <c r="G71" s="23"/>
      <c r="H71" s="23"/>
      <c r="I71" s="26"/>
    </row>
    <row r="72" spans="1:9" ht="15">
      <c r="A72" s="81" t="s">
        <v>2630</v>
      </c>
      <c r="B72" s="27" t="s">
        <v>2601</v>
      </c>
      <c r="C72" s="20" t="s">
        <v>2631</v>
      </c>
      <c r="D72" s="21" t="s">
        <v>2632</v>
      </c>
      <c r="E72" s="20" t="s">
        <v>35</v>
      </c>
      <c r="F72" s="30">
        <f>F79</f>
        <v>39.4</v>
      </c>
      <c r="G72" s="23">
        <v>0</v>
      </c>
      <c r="H72" s="23">
        <f>F72*G72</f>
        <v>0</v>
      </c>
      <c r="I72" s="26" t="s">
        <v>30</v>
      </c>
    </row>
    <row r="73" spans="1:9" ht="15">
      <c r="A73" s="81"/>
      <c r="B73" s="27"/>
      <c r="C73" s="20"/>
      <c r="D73" s="28" t="s">
        <v>2633</v>
      </c>
      <c r="E73" s="20"/>
      <c r="F73" s="69"/>
      <c r="G73" s="23"/>
      <c r="H73" s="23"/>
      <c r="I73" s="152"/>
    </row>
    <row r="74" spans="1:9" ht="15">
      <c r="A74" s="81"/>
      <c r="B74" s="121"/>
      <c r="C74" s="121"/>
      <c r="D74" s="28" t="s">
        <v>2634</v>
      </c>
      <c r="E74" s="121"/>
      <c r="F74" s="341"/>
      <c r="G74" s="23"/>
      <c r="H74" s="289"/>
      <c r="I74" s="152"/>
    </row>
    <row r="75" spans="1:9" ht="15">
      <c r="A75" s="81"/>
      <c r="B75" s="121"/>
      <c r="C75" s="121"/>
      <c r="D75" s="28" t="s">
        <v>2635</v>
      </c>
      <c r="E75" s="121"/>
      <c r="F75" s="341"/>
      <c r="G75" s="23"/>
      <c r="H75" s="289"/>
      <c r="I75" s="152"/>
    </row>
    <row r="76" spans="1:9" ht="15">
      <c r="A76" s="81"/>
      <c r="B76" s="121"/>
      <c r="C76" s="121"/>
      <c r="D76" s="28" t="s">
        <v>2636</v>
      </c>
      <c r="E76" s="121"/>
      <c r="F76" s="341"/>
      <c r="G76" s="23"/>
      <c r="H76" s="289"/>
      <c r="I76" s="152"/>
    </row>
    <row r="77" spans="1:9" ht="15">
      <c r="A77" s="81"/>
      <c r="B77" s="121"/>
      <c r="C77" s="121"/>
      <c r="D77" s="28" t="s">
        <v>2637</v>
      </c>
      <c r="E77" s="121"/>
      <c r="F77" s="341"/>
      <c r="G77" s="23"/>
      <c r="H77" s="289"/>
      <c r="I77" s="152"/>
    </row>
    <row r="78" spans="1:9" ht="15">
      <c r="A78" s="81"/>
      <c r="B78" s="121"/>
      <c r="C78" s="121"/>
      <c r="D78" s="28" t="s">
        <v>2638</v>
      </c>
      <c r="E78" s="121"/>
      <c r="F78" s="341"/>
      <c r="G78" s="23"/>
      <c r="H78" s="289"/>
      <c r="I78" s="152"/>
    </row>
    <row r="79" spans="1:9" ht="15">
      <c r="A79" s="81"/>
      <c r="B79" s="27"/>
      <c r="C79" s="20"/>
      <c r="D79" s="28" t="s">
        <v>2610</v>
      </c>
      <c r="E79" s="20"/>
      <c r="F79" s="29">
        <v>39.4</v>
      </c>
      <c r="G79" s="23"/>
      <c r="H79" s="23"/>
      <c r="I79" s="26"/>
    </row>
    <row r="80" spans="1:9" ht="15">
      <c r="A80" s="698" t="s">
        <v>3621</v>
      </c>
      <c r="B80" s="21" t="s">
        <v>627</v>
      </c>
      <c r="C80" s="21" t="s">
        <v>3656</v>
      </c>
      <c r="D80" s="21" t="s">
        <v>3657</v>
      </c>
      <c r="E80" s="21" t="s">
        <v>35</v>
      </c>
      <c r="F80" s="85">
        <f>F85</f>
        <v>143.1</v>
      </c>
      <c r="G80" s="86">
        <v>0</v>
      </c>
      <c r="H80" s="86">
        <f>F80*G80</f>
        <v>0</v>
      </c>
      <c r="I80" s="24" t="s">
        <v>30</v>
      </c>
    </row>
    <row r="81" spans="1:9" ht="15">
      <c r="A81" s="84"/>
      <c r="B81" s="127"/>
      <c r="C81" s="21"/>
      <c r="D81" s="28" t="s">
        <v>381</v>
      </c>
      <c r="E81" s="21"/>
      <c r="F81" s="73"/>
      <c r="G81" s="86"/>
      <c r="H81" s="86"/>
      <c r="I81" s="24"/>
    </row>
    <row r="82" spans="1:9" ht="15">
      <c r="A82" s="84"/>
      <c r="B82" s="127"/>
      <c r="C82" s="21"/>
      <c r="D82" s="28" t="s">
        <v>3658</v>
      </c>
      <c r="E82" s="21"/>
      <c r="F82" s="73"/>
      <c r="G82" s="86"/>
      <c r="H82" s="86"/>
      <c r="I82" s="24"/>
    </row>
    <row r="83" spans="1:9" ht="15">
      <c r="A83" s="84"/>
      <c r="B83" s="127"/>
      <c r="C83" s="21"/>
      <c r="D83" s="28" t="s">
        <v>3659</v>
      </c>
      <c r="E83" s="21"/>
      <c r="F83" s="73"/>
      <c r="G83" s="86"/>
      <c r="H83" s="86"/>
      <c r="I83" s="24"/>
    </row>
    <row r="84" spans="1:9" ht="15">
      <c r="A84" s="84"/>
      <c r="B84" s="127"/>
      <c r="C84" s="21"/>
      <c r="D84" s="28" t="s">
        <v>3660</v>
      </c>
      <c r="E84" s="21"/>
      <c r="F84" s="73"/>
      <c r="G84" s="86"/>
      <c r="H84" s="86"/>
      <c r="I84" s="24"/>
    </row>
    <row r="85" spans="1:9" ht="15">
      <c r="A85" s="84"/>
      <c r="B85" s="127"/>
      <c r="C85" s="21"/>
      <c r="D85" s="28" t="s">
        <v>3661</v>
      </c>
      <c r="E85" s="21"/>
      <c r="F85" s="73">
        <v>143.1</v>
      </c>
      <c r="G85" s="86"/>
      <c r="H85" s="86"/>
      <c r="I85" s="24"/>
    </row>
    <row r="86" spans="1:9" ht="23.25">
      <c r="A86" s="81" t="s">
        <v>2639</v>
      </c>
      <c r="B86" s="27" t="s">
        <v>2601</v>
      </c>
      <c r="C86" s="20" t="s">
        <v>2640</v>
      </c>
      <c r="D86" s="20" t="s">
        <v>2641</v>
      </c>
      <c r="E86" s="20" t="s">
        <v>29</v>
      </c>
      <c r="F86" s="30">
        <f>F87</f>
        <v>94</v>
      </c>
      <c r="G86" s="23">
        <v>0</v>
      </c>
      <c r="H86" s="23">
        <f>F86*G86</f>
        <v>0</v>
      </c>
      <c r="I86" s="26" t="s">
        <v>30</v>
      </c>
    </row>
    <row r="87" spans="1:9" ht="15">
      <c r="A87" s="81"/>
      <c r="B87" s="27"/>
      <c r="C87" s="20"/>
      <c r="D87" s="34" t="s">
        <v>2642</v>
      </c>
      <c r="E87" s="20"/>
      <c r="F87" s="29">
        <v>94</v>
      </c>
      <c r="G87" s="23"/>
      <c r="H87" s="23"/>
      <c r="I87" s="152"/>
    </row>
    <row r="88" spans="1:9" ht="15">
      <c r="A88" s="81"/>
      <c r="B88" s="14"/>
      <c r="C88" s="14" t="s">
        <v>32</v>
      </c>
      <c r="D88" s="15" t="s">
        <v>33</v>
      </c>
      <c r="E88" s="14"/>
      <c r="F88" s="16"/>
      <c r="G88" s="17"/>
      <c r="H88" s="17">
        <f>SUM(H89:H101)</f>
        <v>0</v>
      </c>
      <c r="I88" s="35"/>
    </row>
    <row r="89" spans="1:9" ht="15">
      <c r="A89" s="19">
        <v>18</v>
      </c>
      <c r="B89" s="20">
        <v>914</v>
      </c>
      <c r="C89" s="20" t="s">
        <v>2643</v>
      </c>
      <c r="D89" s="21" t="s">
        <v>2644</v>
      </c>
      <c r="E89" s="20" t="s">
        <v>151</v>
      </c>
      <c r="F89" s="30">
        <f>F90</f>
        <v>8</v>
      </c>
      <c r="G89" s="23">
        <v>0</v>
      </c>
      <c r="H89" s="23">
        <f>F89*G89</f>
        <v>0</v>
      </c>
      <c r="I89" s="79" t="s">
        <v>30</v>
      </c>
    </row>
    <row r="90" spans="1:9" ht="15">
      <c r="A90" s="287"/>
      <c r="B90" s="121"/>
      <c r="C90" s="121"/>
      <c r="D90" s="28" t="s">
        <v>2645</v>
      </c>
      <c r="E90" s="121"/>
      <c r="F90" s="29">
        <v>8</v>
      </c>
      <c r="G90" s="289"/>
      <c r="H90" s="289"/>
      <c r="I90" s="342"/>
    </row>
    <row r="91" spans="1:9" ht="15">
      <c r="A91" s="19">
        <v>19</v>
      </c>
      <c r="B91" s="20">
        <v>915</v>
      </c>
      <c r="C91" s="20">
        <v>915611111</v>
      </c>
      <c r="D91" s="21" t="s">
        <v>2646</v>
      </c>
      <c r="E91" s="20" t="s">
        <v>29</v>
      </c>
      <c r="F91" s="30">
        <f>F92</f>
        <v>66.1</v>
      </c>
      <c r="G91" s="23">
        <v>0</v>
      </c>
      <c r="H91" s="23">
        <f>F91*G91</f>
        <v>0</v>
      </c>
      <c r="I91" s="24" t="s">
        <v>3278</v>
      </c>
    </row>
    <row r="92" spans="1:9" ht="15">
      <c r="A92" s="287"/>
      <c r="B92" s="121"/>
      <c r="C92" s="121"/>
      <c r="D92" s="28" t="s">
        <v>2647</v>
      </c>
      <c r="E92" s="121"/>
      <c r="F92" s="29">
        <v>66.1</v>
      </c>
      <c r="G92" s="289"/>
      <c r="H92" s="289"/>
      <c r="I92" s="342"/>
    </row>
    <row r="93" spans="1:9" ht="23.25">
      <c r="A93" s="81" t="s">
        <v>2648</v>
      </c>
      <c r="B93" s="27" t="s">
        <v>2649</v>
      </c>
      <c r="C93" s="20" t="s">
        <v>2650</v>
      </c>
      <c r="D93" s="21" t="s">
        <v>2651</v>
      </c>
      <c r="E93" s="20" t="s">
        <v>29</v>
      </c>
      <c r="F93" s="30">
        <v>238.7</v>
      </c>
      <c r="G93" s="23">
        <v>0</v>
      </c>
      <c r="H93" s="23">
        <f>F93*G93</f>
        <v>0</v>
      </c>
      <c r="I93" s="26" t="s">
        <v>30</v>
      </c>
    </row>
    <row r="94" spans="1:9" ht="23.25">
      <c r="A94" s="81" t="s">
        <v>2652</v>
      </c>
      <c r="B94" s="27" t="s">
        <v>2649</v>
      </c>
      <c r="C94" s="20" t="s">
        <v>2650</v>
      </c>
      <c r="D94" s="21" t="s">
        <v>2653</v>
      </c>
      <c r="E94" s="20" t="s">
        <v>29</v>
      </c>
      <c r="F94" s="30">
        <v>438.6</v>
      </c>
      <c r="G94" s="23">
        <v>0</v>
      </c>
      <c r="H94" s="23">
        <f>F94*G94</f>
        <v>0</v>
      </c>
      <c r="I94" s="26" t="s">
        <v>30</v>
      </c>
    </row>
    <row r="95" spans="1:9" ht="23.25">
      <c r="A95" s="81" t="s">
        <v>2654</v>
      </c>
      <c r="B95" s="27" t="s">
        <v>2649</v>
      </c>
      <c r="C95" s="20" t="s">
        <v>2650</v>
      </c>
      <c r="D95" s="21" t="s">
        <v>2655</v>
      </c>
      <c r="E95" s="20" t="s">
        <v>29</v>
      </c>
      <c r="F95" s="30">
        <v>186.8</v>
      </c>
      <c r="G95" s="23">
        <v>0</v>
      </c>
      <c r="H95" s="23">
        <f>F95*G95</f>
        <v>0</v>
      </c>
      <c r="I95" s="26" t="s">
        <v>30</v>
      </c>
    </row>
    <row r="96" spans="1:9" ht="15">
      <c r="A96" s="81" t="s">
        <v>2656</v>
      </c>
      <c r="B96" s="27" t="s">
        <v>84</v>
      </c>
      <c r="C96" s="20" t="s">
        <v>2657</v>
      </c>
      <c r="D96" s="21" t="s">
        <v>2658</v>
      </c>
      <c r="E96" s="20" t="s">
        <v>29</v>
      </c>
      <c r="F96" s="30">
        <f>F98</f>
        <v>108.5</v>
      </c>
      <c r="G96" s="23">
        <v>0</v>
      </c>
      <c r="H96" s="23">
        <f>F96*G96</f>
        <v>0</v>
      </c>
      <c r="I96" s="26" t="s">
        <v>30</v>
      </c>
    </row>
    <row r="97" spans="1:9" ht="34.5">
      <c r="A97" s="81"/>
      <c r="B97" s="27"/>
      <c r="C97" s="20"/>
      <c r="D97" s="28" t="s">
        <v>2659</v>
      </c>
      <c r="E97" s="20"/>
      <c r="F97" s="29"/>
      <c r="G97" s="23"/>
      <c r="H97" s="23"/>
      <c r="I97" s="152"/>
    </row>
    <row r="98" spans="1:9" ht="34.5">
      <c r="A98" s="31"/>
      <c r="B98" s="32"/>
      <c r="C98" s="33"/>
      <c r="D98" s="28" t="s">
        <v>56</v>
      </c>
      <c r="E98" s="34"/>
      <c r="F98" s="36">
        <v>108.5</v>
      </c>
      <c r="G98" s="37"/>
      <c r="H98" s="23"/>
      <c r="I98" s="35"/>
    </row>
    <row r="99" spans="1:9" ht="15">
      <c r="A99" s="19">
        <v>24</v>
      </c>
      <c r="B99" s="27" t="s">
        <v>65</v>
      </c>
      <c r="C99" s="20" t="s">
        <v>788</v>
      </c>
      <c r="D99" s="21" t="s">
        <v>789</v>
      </c>
      <c r="E99" s="20" t="s">
        <v>43</v>
      </c>
      <c r="F99" s="30">
        <f>F101</f>
        <v>193.3</v>
      </c>
      <c r="G99" s="23">
        <v>0</v>
      </c>
      <c r="H99" s="23">
        <f>F99*G99</f>
        <v>0</v>
      </c>
      <c r="I99" s="26" t="s">
        <v>30</v>
      </c>
    </row>
    <row r="100" spans="1:9" ht="34.5">
      <c r="A100" s="31"/>
      <c r="B100" s="32"/>
      <c r="C100" s="33"/>
      <c r="D100" s="28" t="s">
        <v>790</v>
      </c>
      <c r="E100" s="34"/>
      <c r="F100" s="29"/>
      <c r="G100" s="23"/>
      <c r="H100" s="23"/>
      <c r="I100" s="35"/>
    </row>
    <row r="101" spans="1:9" ht="15">
      <c r="A101" s="31"/>
      <c r="B101" s="32"/>
      <c r="C101" s="33"/>
      <c r="D101" s="28" t="s">
        <v>2660</v>
      </c>
      <c r="E101" s="34"/>
      <c r="F101" s="29">
        <v>193.3</v>
      </c>
      <c r="G101" s="23"/>
      <c r="H101" s="23"/>
      <c r="I101" s="35"/>
    </row>
    <row r="102" spans="1:9" ht="15">
      <c r="A102" s="81"/>
      <c r="B102" s="14"/>
      <c r="C102" s="14" t="s">
        <v>88</v>
      </c>
      <c r="D102" s="15" t="s">
        <v>89</v>
      </c>
      <c r="E102" s="14"/>
      <c r="F102" s="118"/>
      <c r="G102" s="17"/>
      <c r="H102" s="17">
        <f>SUM(H103:H105)</f>
        <v>0</v>
      </c>
      <c r="I102" s="35"/>
    </row>
    <row r="103" spans="1:9" ht="23.25">
      <c r="A103" s="19">
        <v>25</v>
      </c>
      <c r="B103" s="27" t="s">
        <v>2661</v>
      </c>
      <c r="C103" s="20">
        <v>998225111</v>
      </c>
      <c r="D103" s="21" t="s">
        <v>2662</v>
      </c>
      <c r="E103" s="20" t="s">
        <v>87</v>
      </c>
      <c r="F103" s="85">
        <v>94.5</v>
      </c>
      <c r="G103" s="23">
        <v>0</v>
      </c>
      <c r="H103" s="23">
        <f>F103*G103</f>
        <v>0</v>
      </c>
      <c r="I103" s="24" t="s">
        <v>3278</v>
      </c>
    </row>
    <row r="104" spans="1:9" ht="15">
      <c r="A104" s="19">
        <v>26</v>
      </c>
      <c r="B104" s="27" t="s">
        <v>2661</v>
      </c>
      <c r="C104" s="20">
        <v>998223011</v>
      </c>
      <c r="D104" s="21" t="s">
        <v>2663</v>
      </c>
      <c r="E104" s="20" t="s">
        <v>87</v>
      </c>
      <c r="F104" s="85">
        <v>905.2</v>
      </c>
      <c r="G104" s="23">
        <v>0</v>
      </c>
      <c r="H104" s="23">
        <f>F104*G104</f>
        <v>0</v>
      </c>
      <c r="I104" s="24" t="s">
        <v>3278</v>
      </c>
    </row>
    <row r="105" spans="1:9" ht="23.25">
      <c r="A105" s="81" t="s">
        <v>2664</v>
      </c>
      <c r="B105" s="20">
        <v>999</v>
      </c>
      <c r="C105" s="20" t="s">
        <v>91</v>
      </c>
      <c r="D105" s="21" t="s">
        <v>92</v>
      </c>
      <c r="E105" s="20" t="s">
        <v>93</v>
      </c>
      <c r="F105" s="85">
        <v>1</v>
      </c>
      <c r="G105" s="23">
        <v>0</v>
      </c>
      <c r="H105" s="23">
        <f>F105*G105</f>
        <v>0</v>
      </c>
      <c r="I105" s="26" t="s">
        <v>30</v>
      </c>
    </row>
    <row r="106" spans="1:9" ht="15">
      <c r="A106" s="343"/>
      <c r="B106" s="344"/>
      <c r="C106" s="344"/>
      <c r="D106" s="485" t="s">
        <v>3281</v>
      </c>
      <c r="E106" s="344"/>
      <c r="F106" s="345"/>
      <c r="G106" s="346"/>
      <c r="H106" s="346">
        <f>H7-H107</f>
        <v>0</v>
      </c>
      <c r="I106" s="68"/>
    </row>
    <row r="107" spans="1:9" ht="15">
      <c r="A107" s="486"/>
      <c r="B107" s="487"/>
      <c r="C107" s="487"/>
      <c r="D107" s="485" t="s">
        <v>3280</v>
      </c>
      <c r="E107" s="487"/>
      <c r="F107" s="488"/>
      <c r="G107" s="489"/>
      <c r="H107" s="489">
        <f>H34</f>
        <v>0</v>
      </c>
      <c r="I107" s="68"/>
    </row>
    <row r="108" spans="1:9" ht="15">
      <c r="A108" s="49"/>
      <c r="B108" s="50"/>
      <c r="C108" s="51"/>
      <c r="D108" s="52"/>
      <c r="E108" s="53"/>
      <c r="F108" s="54"/>
      <c r="G108" s="55"/>
      <c r="H108" s="56"/>
      <c r="I108" s="56"/>
    </row>
    <row r="109" spans="1:9" ht="15">
      <c r="A109" s="57" t="s">
        <v>95</v>
      </c>
      <c r="B109" s="58"/>
      <c r="C109" s="57"/>
      <c r="D109" s="59"/>
      <c r="E109" s="57"/>
      <c r="F109" s="57"/>
      <c r="G109" s="57"/>
      <c r="H109" s="57"/>
      <c r="I109" s="60"/>
    </row>
    <row r="110" spans="1:9" ht="24" customHeight="1">
      <c r="A110" s="683" t="s">
        <v>96</v>
      </c>
      <c r="B110" s="682"/>
      <c r="C110" s="682"/>
      <c r="D110" s="682"/>
      <c r="E110" s="682"/>
      <c r="F110" s="682"/>
      <c r="G110" s="682"/>
      <c r="H110" s="57"/>
      <c r="I110" s="56"/>
    </row>
    <row r="111" spans="1:9" ht="90" customHeight="1">
      <c r="A111" s="683" t="s">
        <v>97</v>
      </c>
      <c r="B111" s="684"/>
      <c r="C111" s="684"/>
      <c r="D111" s="684"/>
      <c r="E111" s="684"/>
      <c r="F111" s="684"/>
      <c r="G111" s="684"/>
      <c r="H111" s="57"/>
      <c r="I111" s="57"/>
    </row>
    <row r="112" spans="1:9" ht="15">
      <c r="A112" s="685" t="s">
        <v>98</v>
      </c>
      <c r="B112" s="667"/>
      <c r="C112" s="667"/>
      <c r="D112" s="667"/>
      <c r="E112" s="667"/>
      <c r="F112" s="667"/>
      <c r="G112" s="667"/>
      <c r="H112" s="61"/>
      <c r="I112" s="62"/>
    </row>
    <row r="113" spans="1:9" ht="15">
      <c r="A113" s="685" t="s">
        <v>99</v>
      </c>
      <c r="B113" s="667"/>
      <c r="C113" s="667"/>
      <c r="D113" s="667"/>
      <c r="E113" s="667"/>
      <c r="F113" s="667"/>
      <c r="G113" s="667"/>
      <c r="H113" s="61"/>
      <c r="I113" s="62"/>
    </row>
  </sheetData>
  <mergeCells count="4">
    <mergeCell ref="A110:G110"/>
    <mergeCell ref="A111:G111"/>
    <mergeCell ref="A112:G112"/>
    <mergeCell ref="A113:G113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/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9.7109375" style="0" customWidth="1"/>
  </cols>
  <sheetData>
    <row r="1" spans="1:9" ht="18">
      <c r="A1" s="1" t="s">
        <v>3559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6" t="s">
        <v>1180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2665</v>
      </c>
      <c r="B3" s="6"/>
      <c r="C3" s="163"/>
      <c r="D3" s="5"/>
      <c r="E3" s="5"/>
      <c r="F3" s="5"/>
      <c r="G3" s="2"/>
      <c r="H3" s="3"/>
      <c r="I3" s="149"/>
    </row>
    <row r="4" spans="1:9" ht="15">
      <c r="A4" s="164"/>
      <c r="B4" s="164"/>
      <c r="C4" s="164"/>
      <c r="D4" s="164"/>
      <c r="E4" s="164"/>
      <c r="F4" s="164"/>
      <c r="G4" s="164"/>
      <c r="H4" s="164"/>
      <c r="I4" s="164"/>
    </row>
    <row r="5" spans="1:9" ht="22.5">
      <c r="A5" s="165" t="s">
        <v>1182</v>
      </c>
      <c r="B5" s="165" t="s">
        <v>4</v>
      </c>
      <c r="C5" s="165" t="s">
        <v>5</v>
      </c>
      <c r="D5" s="165" t="s">
        <v>6</v>
      </c>
      <c r="E5" s="165" t="s">
        <v>7</v>
      </c>
      <c r="F5" s="165" t="s">
        <v>8</v>
      </c>
      <c r="G5" s="165" t="s">
        <v>9</v>
      </c>
      <c r="H5" s="165" t="s">
        <v>10</v>
      </c>
      <c r="I5" s="165" t="s">
        <v>11</v>
      </c>
    </row>
    <row r="6" spans="1:9" ht="15">
      <c r="A6" s="166">
        <v>1</v>
      </c>
      <c r="B6" s="166">
        <v>2</v>
      </c>
      <c r="C6" s="166">
        <v>3</v>
      </c>
      <c r="D6" s="167">
        <v>4</v>
      </c>
      <c r="E6" s="166">
        <v>5</v>
      </c>
      <c r="F6" s="166">
        <v>6</v>
      </c>
      <c r="G6" s="166">
        <v>7</v>
      </c>
      <c r="H6" s="166">
        <v>8</v>
      </c>
      <c r="I6" s="166">
        <v>9</v>
      </c>
    </row>
    <row r="7" spans="1:9" ht="15">
      <c r="A7" s="168"/>
      <c r="B7" s="168"/>
      <c r="C7" s="169" t="s">
        <v>365</v>
      </c>
      <c r="D7" s="169" t="s">
        <v>366</v>
      </c>
      <c r="E7" s="168"/>
      <c r="F7" s="168"/>
      <c r="G7" s="168"/>
      <c r="H7" s="170">
        <f>H8</f>
        <v>0</v>
      </c>
      <c r="I7" s="168"/>
    </row>
    <row r="8" spans="1:9" ht="15">
      <c r="A8" s="347"/>
      <c r="B8" s="348"/>
      <c r="C8" s="174">
        <v>741</v>
      </c>
      <c r="D8" s="174" t="s">
        <v>2666</v>
      </c>
      <c r="E8" s="347"/>
      <c r="F8" s="347"/>
      <c r="G8" s="347"/>
      <c r="H8" s="349">
        <f>SUM(H9:H28)</f>
        <v>0</v>
      </c>
      <c r="I8" s="347"/>
    </row>
    <row r="9" spans="1:9" ht="15">
      <c r="A9" s="347">
        <v>1</v>
      </c>
      <c r="B9" s="348">
        <v>741</v>
      </c>
      <c r="C9" s="305" t="s">
        <v>1184</v>
      </c>
      <c r="D9" s="350" t="s">
        <v>2667</v>
      </c>
      <c r="E9" s="347" t="s">
        <v>151</v>
      </c>
      <c r="F9" s="351">
        <v>17</v>
      </c>
      <c r="G9" s="352">
        <v>0</v>
      </c>
      <c r="H9" s="352">
        <f aca="true" t="shared" si="0" ref="H9">F9*G9</f>
        <v>0</v>
      </c>
      <c r="I9" s="353" t="s">
        <v>30</v>
      </c>
    </row>
    <row r="10" spans="1:9" ht="15">
      <c r="A10" s="347"/>
      <c r="B10" s="348"/>
      <c r="C10" s="305"/>
      <c r="D10" s="354" t="s">
        <v>2442</v>
      </c>
      <c r="E10" s="347"/>
      <c r="F10" s="355"/>
      <c r="G10" s="352"/>
      <c r="H10" s="352"/>
      <c r="I10" s="356"/>
    </row>
    <row r="11" spans="1:9" ht="15">
      <c r="A11" s="357">
        <v>2</v>
      </c>
      <c r="B11" s="348">
        <v>741</v>
      </c>
      <c r="C11" s="305" t="s">
        <v>1187</v>
      </c>
      <c r="D11" s="350" t="s">
        <v>2668</v>
      </c>
      <c r="E11" s="347" t="s">
        <v>151</v>
      </c>
      <c r="F11" s="351">
        <v>17</v>
      </c>
      <c r="G11" s="352">
        <v>0</v>
      </c>
      <c r="H11" s="352">
        <f aca="true" t="shared" si="1" ref="H11">F11*G11</f>
        <v>0</v>
      </c>
      <c r="I11" s="353" t="s">
        <v>30</v>
      </c>
    </row>
    <row r="12" spans="1:9" ht="15">
      <c r="A12" s="357"/>
      <c r="B12" s="348"/>
      <c r="C12" s="305"/>
      <c r="D12" s="354" t="s">
        <v>2442</v>
      </c>
      <c r="E12" s="347"/>
      <c r="F12" s="355"/>
      <c r="G12" s="352"/>
      <c r="H12" s="352"/>
      <c r="I12" s="347"/>
    </row>
    <row r="13" spans="1:9" ht="15">
      <c r="A13" s="357">
        <v>3</v>
      </c>
      <c r="B13" s="348">
        <v>741</v>
      </c>
      <c r="C13" s="305" t="s">
        <v>1190</v>
      </c>
      <c r="D13" s="350" t="s">
        <v>2669</v>
      </c>
      <c r="E13" s="347" t="s">
        <v>151</v>
      </c>
      <c r="F13" s="351">
        <v>17</v>
      </c>
      <c r="G13" s="352">
        <v>0</v>
      </c>
      <c r="H13" s="352">
        <f>F13*G13</f>
        <v>0</v>
      </c>
      <c r="I13" s="353" t="s">
        <v>30</v>
      </c>
    </row>
    <row r="14" spans="1:9" ht="15">
      <c r="A14" s="357"/>
      <c r="B14" s="348"/>
      <c r="C14" s="305"/>
      <c r="D14" s="354" t="s">
        <v>2670</v>
      </c>
      <c r="E14" s="347"/>
      <c r="F14" s="355"/>
      <c r="G14" s="352"/>
      <c r="H14" s="352"/>
      <c r="I14" s="347"/>
    </row>
    <row r="15" spans="1:9" ht="15">
      <c r="A15" s="357">
        <v>4</v>
      </c>
      <c r="B15" s="348">
        <v>741</v>
      </c>
      <c r="C15" s="305" t="s">
        <v>1193</v>
      </c>
      <c r="D15" s="350" t="s">
        <v>2671</v>
      </c>
      <c r="E15" s="347" t="s">
        <v>29</v>
      </c>
      <c r="F15" s="351">
        <v>180</v>
      </c>
      <c r="G15" s="352">
        <v>0</v>
      </c>
      <c r="H15" s="352">
        <f aca="true" t="shared" si="2" ref="H15">F15*G15</f>
        <v>0</v>
      </c>
      <c r="I15" s="353" t="s">
        <v>30</v>
      </c>
    </row>
    <row r="16" spans="1:9" ht="15">
      <c r="A16" s="357"/>
      <c r="B16" s="348"/>
      <c r="C16" s="305"/>
      <c r="D16" s="354" t="s">
        <v>2442</v>
      </c>
      <c r="E16" s="347"/>
      <c r="F16" s="355"/>
      <c r="G16" s="352"/>
      <c r="H16" s="352"/>
      <c r="I16" s="347"/>
    </row>
    <row r="17" spans="1:9" ht="15">
      <c r="A17" s="357">
        <v>5</v>
      </c>
      <c r="B17" s="348">
        <v>741</v>
      </c>
      <c r="C17" s="305" t="s">
        <v>1196</v>
      </c>
      <c r="D17" s="350" t="s">
        <v>2672</v>
      </c>
      <c r="E17" s="347" t="s">
        <v>29</v>
      </c>
      <c r="F17" s="351">
        <v>160</v>
      </c>
      <c r="G17" s="352">
        <v>0</v>
      </c>
      <c r="H17" s="352">
        <f aca="true" t="shared" si="3" ref="H17">F17*G17</f>
        <v>0</v>
      </c>
      <c r="I17" s="353" t="s">
        <v>30</v>
      </c>
    </row>
    <row r="18" spans="1:9" ht="15">
      <c r="A18" s="347"/>
      <c r="B18" s="347"/>
      <c r="C18" s="305"/>
      <c r="D18" s="354" t="s">
        <v>2442</v>
      </c>
      <c r="E18" s="347"/>
      <c r="F18" s="355"/>
      <c r="G18" s="352"/>
      <c r="H18" s="352"/>
      <c r="I18" s="347"/>
    </row>
    <row r="19" spans="1:9" ht="15">
      <c r="A19" s="347">
        <v>6</v>
      </c>
      <c r="B19" s="348">
        <v>741</v>
      </c>
      <c r="C19" s="305" t="s">
        <v>1198</v>
      </c>
      <c r="D19" s="350" t="s">
        <v>2673</v>
      </c>
      <c r="E19" s="347" t="s">
        <v>151</v>
      </c>
      <c r="F19" s="351">
        <v>9</v>
      </c>
      <c r="G19" s="352">
        <v>0</v>
      </c>
      <c r="H19" s="352">
        <f>F19*G19</f>
        <v>0</v>
      </c>
      <c r="I19" s="353" t="s">
        <v>30</v>
      </c>
    </row>
    <row r="20" spans="1:9" ht="15">
      <c r="A20" s="347"/>
      <c r="B20" s="348"/>
      <c r="C20" s="305"/>
      <c r="D20" s="354" t="s">
        <v>2442</v>
      </c>
      <c r="E20" s="347"/>
      <c r="F20" s="355"/>
      <c r="G20" s="352"/>
      <c r="H20" s="352"/>
      <c r="I20" s="347"/>
    </row>
    <row r="21" spans="1:9" ht="15">
      <c r="A21" s="357">
        <v>7</v>
      </c>
      <c r="B21" s="348">
        <v>741</v>
      </c>
      <c r="C21" s="305" t="s">
        <v>1201</v>
      </c>
      <c r="D21" s="350" t="s">
        <v>2674</v>
      </c>
      <c r="E21" s="347" t="s">
        <v>29</v>
      </c>
      <c r="F21" s="351">
        <v>110</v>
      </c>
      <c r="G21" s="352">
        <v>0</v>
      </c>
      <c r="H21" s="352">
        <f>F21*G21</f>
        <v>0</v>
      </c>
      <c r="I21" s="353" t="s">
        <v>30</v>
      </c>
    </row>
    <row r="22" spans="1:9" ht="15">
      <c r="A22" s="357"/>
      <c r="B22" s="348"/>
      <c r="C22" s="305"/>
      <c r="D22" s="354" t="s">
        <v>2442</v>
      </c>
      <c r="E22" s="347"/>
      <c r="F22" s="355"/>
      <c r="G22" s="352"/>
      <c r="H22" s="352"/>
      <c r="I22" s="347"/>
    </row>
    <row r="23" spans="1:9" ht="15">
      <c r="A23" s="357">
        <v>8</v>
      </c>
      <c r="B23" s="348">
        <v>741</v>
      </c>
      <c r="C23" s="305" t="s">
        <v>1203</v>
      </c>
      <c r="D23" s="350" t="s">
        <v>2675</v>
      </c>
      <c r="E23" s="347" t="s">
        <v>29</v>
      </c>
      <c r="F23" s="351">
        <v>180</v>
      </c>
      <c r="G23" s="352">
        <v>0</v>
      </c>
      <c r="H23" s="352">
        <f>F23*G23</f>
        <v>0</v>
      </c>
      <c r="I23" s="353" t="s">
        <v>30</v>
      </c>
    </row>
    <row r="24" spans="1:9" ht="15">
      <c r="A24" s="357"/>
      <c r="B24" s="348"/>
      <c r="C24" s="305"/>
      <c r="D24" s="354" t="s">
        <v>2442</v>
      </c>
      <c r="E24" s="347"/>
      <c r="F24" s="355"/>
      <c r="G24" s="352"/>
      <c r="H24" s="352"/>
      <c r="I24" s="347"/>
    </row>
    <row r="25" spans="1:9" ht="15">
      <c r="A25" s="357">
        <v>9</v>
      </c>
      <c r="B25" s="348">
        <v>741</v>
      </c>
      <c r="C25" s="305" t="s">
        <v>1205</v>
      </c>
      <c r="D25" s="350" t="s">
        <v>2676</v>
      </c>
      <c r="E25" s="347" t="s">
        <v>29</v>
      </c>
      <c r="F25" s="351">
        <v>160</v>
      </c>
      <c r="G25" s="352">
        <v>0</v>
      </c>
      <c r="H25" s="352">
        <f>F25*G25</f>
        <v>0</v>
      </c>
      <c r="I25" s="353" t="s">
        <v>30</v>
      </c>
    </row>
    <row r="26" spans="1:9" ht="15">
      <c r="A26" s="356"/>
      <c r="B26" s="356"/>
      <c r="C26" s="356"/>
      <c r="D26" s="354" t="s">
        <v>2677</v>
      </c>
      <c r="E26" s="347"/>
      <c r="F26" s="355"/>
      <c r="G26" s="352"/>
      <c r="H26" s="352"/>
      <c r="I26" s="347"/>
    </row>
    <row r="27" spans="1:9" ht="15">
      <c r="A27" s="347">
        <v>10</v>
      </c>
      <c r="B27" s="348">
        <v>741</v>
      </c>
      <c r="C27" s="305" t="s">
        <v>1207</v>
      </c>
      <c r="D27" s="350" t="s">
        <v>2678</v>
      </c>
      <c r="E27" s="347" t="s">
        <v>29</v>
      </c>
      <c r="F27" s="351">
        <v>160</v>
      </c>
      <c r="G27" s="352">
        <v>0</v>
      </c>
      <c r="H27" s="352">
        <f>F27*G27</f>
        <v>0</v>
      </c>
      <c r="I27" s="353" t="s">
        <v>30</v>
      </c>
    </row>
    <row r="28" spans="1:9" ht="15">
      <c r="A28" s="347"/>
      <c r="B28" s="348"/>
      <c r="C28" s="305"/>
      <c r="D28" s="354" t="s">
        <v>2679</v>
      </c>
      <c r="E28" s="347"/>
      <c r="F28" s="355"/>
      <c r="G28" s="352"/>
      <c r="H28" s="352"/>
      <c r="I28" s="347"/>
    </row>
    <row r="29" spans="1:9" ht="15">
      <c r="A29" s="38"/>
      <c r="B29" s="39"/>
      <c r="C29" s="39"/>
      <c r="D29" s="485" t="s">
        <v>3281</v>
      </c>
      <c r="E29" s="39"/>
      <c r="F29" s="41"/>
      <c r="G29" s="42"/>
      <c r="H29" s="42">
        <f>H7</f>
        <v>0</v>
      </c>
      <c r="I29" s="3"/>
    </row>
    <row r="30" spans="1:9" ht="15">
      <c r="A30" s="43"/>
      <c r="B30" s="44"/>
      <c r="C30" s="44"/>
      <c r="D30" s="45"/>
      <c r="E30" s="44"/>
      <c r="F30" s="46"/>
      <c r="G30" s="47"/>
      <c r="H30" s="47"/>
      <c r="I30" s="63"/>
    </row>
    <row r="31" spans="1:9" ht="15">
      <c r="A31" s="57" t="s">
        <v>95</v>
      </c>
      <c r="B31" s="58"/>
      <c r="C31" s="57"/>
      <c r="D31" s="59"/>
      <c r="E31" s="57"/>
      <c r="F31" s="57"/>
      <c r="G31" s="57"/>
      <c r="H31" s="57"/>
      <c r="I31" s="60"/>
    </row>
    <row r="32" spans="1:9" ht="24" customHeight="1">
      <c r="A32" s="683" t="s">
        <v>96</v>
      </c>
      <c r="B32" s="683"/>
      <c r="C32" s="683"/>
      <c r="D32" s="683"/>
      <c r="E32" s="683"/>
      <c r="F32" s="683"/>
      <c r="G32" s="683"/>
      <c r="H32" s="57"/>
      <c r="I32" s="56"/>
    </row>
    <row r="33" spans="1:9" ht="90" customHeight="1">
      <c r="A33" s="683" t="s">
        <v>97</v>
      </c>
      <c r="B33" s="683"/>
      <c r="C33" s="683"/>
      <c r="D33" s="683"/>
      <c r="E33" s="683"/>
      <c r="F33" s="683"/>
      <c r="G33" s="683"/>
      <c r="H33" s="57"/>
      <c r="I33" s="57"/>
    </row>
    <row r="34" spans="1:9" ht="15">
      <c r="A34" s="685" t="s">
        <v>98</v>
      </c>
      <c r="B34" s="685"/>
      <c r="C34" s="685"/>
      <c r="D34" s="685"/>
      <c r="E34" s="685"/>
      <c r="F34" s="685"/>
      <c r="G34" s="685"/>
      <c r="H34" s="61"/>
      <c r="I34" s="62"/>
    </row>
    <row r="35" spans="1:9" ht="15">
      <c r="A35" s="685" t="s">
        <v>99</v>
      </c>
      <c r="B35" s="685"/>
      <c r="C35" s="685"/>
      <c r="D35" s="685"/>
      <c r="E35" s="685"/>
      <c r="F35" s="685"/>
      <c r="G35" s="685"/>
      <c r="H35" s="61"/>
      <c r="I35" s="62"/>
    </row>
  </sheetData>
  <mergeCells count="4">
    <mergeCell ref="A32:G32"/>
    <mergeCell ref="A33:G33"/>
    <mergeCell ref="A34:G34"/>
    <mergeCell ref="A35:G35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688" t="s">
        <v>0</v>
      </c>
      <c r="B2" s="689"/>
      <c r="C2" s="689"/>
      <c r="D2" s="689"/>
      <c r="E2" s="5"/>
      <c r="F2" s="5"/>
      <c r="G2" s="2"/>
      <c r="H2" s="2"/>
      <c r="I2" s="3"/>
    </row>
    <row r="3" spans="1:9" ht="15">
      <c r="A3" s="688" t="s">
        <v>2680</v>
      </c>
      <c r="B3" s="689"/>
      <c r="C3" s="689"/>
      <c r="D3" s="689"/>
      <c r="E3" s="5"/>
      <c r="F3" s="5"/>
      <c r="G3" s="2"/>
      <c r="H3" s="2"/>
      <c r="I3" s="3"/>
    </row>
    <row r="4" spans="1:9" ht="15">
      <c r="A4" s="5" t="s">
        <v>2681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H9+H14+H17+H29+H38+H43</f>
        <v>0</v>
      </c>
      <c r="I8" s="3"/>
    </row>
    <row r="9" spans="1:9" ht="15">
      <c r="A9" s="87"/>
      <c r="B9" s="15"/>
      <c r="C9" s="15">
        <v>1</v>
      </c>
      <c r="D9" s="15" t="s">
        <v>21</v>
      </c>
      <c r="E9" s="15"/>
      <c r="F9" s="118"/>
      <c r="G9" s="82"/>
      <c r="H9" s="82">
        <f>SUM(H10:H13)</f>
        <v>0</v>
      </c>
      <c r="I9" s="88"/>
    </row>
    <row r="10" spans="1:9" ht="15">
      <c r="A10" s="84">
        <v>1</v>
      </c>
      <c r="B10" s="21" t="s">
        <v>22</v>
      </c>
      <c r="C10" s="21" t="s">
        <v>27</v>
      </c>
      <c r="D10" s="21" t="s">
        <v>28</v>
      </c>
      <c r="E10" s="21" t="s">
        <v>29</v>
      </c>
      <c r="F10" s="85">
        <v>5</v>
      </c>
      <c r="G10" s="86">
        <v>0</v>
      </c>
      <c r="H10" s="86">
        <f>F10*G10</f>
        <v>0</v>
      </c>
      <c r="I10" s="470" t="s">
        <v>30</v>
      </c>
    </row>
    <row r="11" spans="1:9" ht="15">
      <c r="A11" s="84">
        <v>2</v>
      </c>
      <c r="B11" s="21" t="s">
        <v>22</v>
      </c>
      <c r="C11" s="21">
        <v>119001421</v>
      </c>
      <c r="D11" s="21" t="s">
        <v>31</v>
      </c>
      <c r="E11" s="21" t="s">
        <v>29</v>
      </c>
      <c r="F11" s="85">
        <v>8</v>
      </c>
      <c r="G11" s="86">
        <v>0</v>
      </c>
      <c r="H11" s="86">
        <f>F11*G11</f>
        <v>0</v>
      </c>
      <c r="I11" s="24" t="s">
        <v>3278</v>
      </c>
    </row>
    <row r="12" spans="1:9" ht="15">
      <c r="A12" s="139" t="s">
        <v>14</v>
      </c>
      <c r="B12" s="21">
        <v>112</v>
      </c>
      <c r="C12" s="21">
        <v>226111113</v>
      </c>
      <c r="D12" s="21" t="s">
        <v>2682</v>
      </c>
      <c r="E12" s="21" t="s">
        <v>29</v>
      </c>
      <c r="F12" s="85">
        <f>F13</f>
        <v>44.800000000000004</v>
      </c>
      <c r="G12" s="86">
        <v>0</v>
      </c>
      <c r="H12" s="86">
        <f>F12*G12</f>
        <v>0</v>
      </c>
      <c r="I12" s="24" t="s">
        <v>3278</v>
      </c>
    </row>
    <row r="13" spans="1:9" ht="15">
      <c r="A13" s="84"/>
      <c r="B13" s="127"/>
      <c r="C13" s="21"/>
      <c r="D13" s="28" t="s">
        <v>2683</v>
      </c>
      <c r="E13" s="21"/>
      <c r="F13" s="73">
        <f>56*0.8</f>
        <v>44.800000000000004</v>
      </c>
      <c r="G13" s="86"/>
      <c r="H13" s="86"/>
      <c r="I13" s="24"/>
    </row>
    <row r="14" spans="1:9" ht="15">
      <c r="A14" s="84"/>
      <c r="B14" s="21"/>
      <c r="C14" s="15">
        <v>2</v>
      </c>
      <c r="D14" s="15" t="s">
        <v>103</v>
      </c>
      <c r="E14" s="15"/>
      <c r="F14" s="118"/>
      <c r="G14" s="82"/>
      <c r="H14" s="82">
        <f>SUM(H15:H16)</f>
        <v>0</v>
      </c>
      <c r="I14" s="24"/>
    </row>
    <row r="15" spans="1:9" ht="15">
      <c r="A15" s="84">
        <v>4</v>
      </c>
      <c r="B15" s="127" t="s">
        <v>2684</v>
      </c>
      <c r="C15" s="21">
        <v>275313611</v>
      </c>
      <c r="D15" s="21" t="s">
        <v>2685</v>
      </c>
      <c r="E15" s="21" t="s">
        <v>43</v>
      </c>
      <c r="F15" s="85">
        <f>F16</f>
        <v>4.07</v>
      </c>
      <c r="G15" s="86">
        <v>0</v>
      </c>
      <c r="H15" s="86">
        <f>F15*G15</f>
        <v>0</v>
      </c>
      <c r="I15" s="24" t="s">
        <v>3278</v>
      </c>
    </row>
    <row r="16" spans="1:9" ht="15">
      <c r="A16" s="84"/>
      <c r="B16" s="127"/>
      <c r="C16" s="21"/>
      <c r="D16" s="28" t="s">
        <v>2686</v>
      </c>
      <c r="E16" s="21"/>
      <c r="F16" s="73">
        <f>3.7*1.1</f>
        <v>4.07</v>
      </c>
      <c r="G16" s="86"/>
      <c r="H16" s="86"/>
      <c r="I16" s="24"/>
    </row>
    <row r="17" spans="1:9" ht="15">
      <c r="A17" s="84"/>
      <c r="B17" s="21"/>
      <c r="C17" s="15">
        <v>3</v>
      </c>
      <c r="D17" s="15" t="s">
        <v>131</v>
      </c>
      <c r="E17" s="15"/>
      <c r="F17" s="118"/>
      <c r="G17" s="82"/>
      <c r="H17" s="82">
        <f>SUM(H18:H28)</f>
        <v>0</v>
      </c>
      <c r="I17" s="24"/>
    </row>
    <row r="18" spans="1:9" ht="15">
      <c r="A18" s="84">
        <v>5</v>
      </c>
      <c r="B18" s="127" t="s">
        <v>2687</v>
      </c>
      <c r="C18" s="21" t="s">
        <v>2688</v>
      </c>
      <c r="D18" s="21" t="s">
        <v>2689</v>
      </c>
      <c r="E18" s="21" t="s">
        <v>29</v>
      </c>
      <c r="F18" s="85">
        <f>F20</f>
        <v>95.5</v>
      </c>
      <c r="G18" s="86">
        <v>0</v>
      </c>
      <c r="H18" s="86">
        <f>F18*G18</f>
        <v>0</v>
      </c>
      <c r="I18" s="470" t="s">
        <v>30</v>
      </c>
    </row>
    <row r="19" spans="1:9" ht="23.25">
      <c r="A19" s="84"/>
      <c r="B19" s="127"/>
      <c r="C19" s="21"/>
      <c r="D19" s="28" t="s">
        <v>2690</v>
      </c>
      <c r="E19" s="21"/>
      <c r="F19" s="73"/>
      <c r="G19" s="86"/>
      <c r="H19" s="86"/>
      <c r="I19" s="24"/>
    </row>
    <row r="20" spans="1:9" ht="23.25">
      <c r="A20" s="84"/>
      <c r="B20" s="127"/>
      <c r="C20" s="21"/>
      <c r="D20" s="28" t="s">
        <v>2691</v>
      </c>
      <c r="E20" s="21"/>
      <c r="F20" s="73">
        <v>95.5</v>
      </c>
      <c r="G20" s="86"/>
      <c r="H20" s="86"/>
      <c r="I20" s="24"/>
    </row>
    <row r="21" spans="1:9" ht="15">
      <c r="A21" s="84">
        <v>6</v>
      </c>
      <c r="B21" s="127" t="s">
        <v>2687</v>
      </c>
      <c r="C21" s="21" t="s">
        <v>2692</v>
      </c>
      <c r="D21" s="21" t="s">
        <v>2693</v>
      </c>
      <c r="E21" s="21" t="s">
        <v>151</v>
      </c>
      <c r="F21" s="85">
        <f>F24</f>
        <v>2</v>
      </c>
      <c r="G21" s="86">
        <v>0</v>
      </c>
      <c r="H21" s="86">
        <f>F21*G21</f>
        <v>0</v>
      </c>
      <c r="I21" s="470" t="s">
        <v>30</v>
      </c>
    </row>
    <row r="22" spans="1:9" ht="23.25">
      <c r="A22" s="84"/>
      <c r="B22" s="127"/>
      <c r="C22" s="21"/>
      <c r="D22" s="28" t="s">
        <v>2694</v>
      </c>
      <c r="E22" s="21"/>
      <c r="F22" s="73"/>
      <c r="G22" s="86"/>
      <c r="H22" s="86"/>
      <c r="I22" s="24"/>
    </row>
    <row r="23" spans="1:9" ht="15">
      <c r="A23" s="84"/>
      <c r="B23" s="127"/>
      <c r="C23" s="21"/>
      <c r="D23" s="28" t="s">
        <v>2695</v>
      </c>
      <c r="E23" s="21"/>
      <c r="F23" s="73"/>
      <c r="G23" s="86"/>
      <c r="H23" s="86"/>
      <c r="I23" s="24"/>
    </row>
    <row r="24" spans="1:9" ht="23.25">
      <c r="A24" s="84"/>
      <c r="B24" s="127"/>
      <c r="C24" s="21"/>
      <c r="D24" s="28" t="s">
        <v>2691</v>
      </c>
      <c r="E24" s="21"/>
      <c r="F24" s="73">
        <v>2</v>
      </c>
      <c r="G24" s="86"/>
      <c r="H24" s="86"/>
      <c r="I24" s="24"/>
    </row>
    <row r="25" spans="1:9" ht="15">
      <c r="A25" s="84">
        <v>7</v>
      </c>
      <c r="B25" s="127" t="s">
        <v>2687</v>
      </c>
      <c r="C25" s="21" t="s">
        <v>2696</v>
      </c>
      <c r="D25" s="21" t="s">
        <v>2697</v>
      </c>
      <c r="E25" s="21" t="s">
        <v>151</v>
      </c>
      <c r="F25" s="85">
        <f>F28</f>
        <v>1</v>
      </c>
      <c r="G25" s="86">
        <v>0</v>
      </c>
      <c r="H25" s="86">
        <f>F25*G25</f>
        <v>0</v>
      </c>
      <c r="I25" s="470" t="s">
        <v>30</v>
      </c>
    </row>
    <row r="26" spans="1:9" ht="23.25">
      <c r="A26" s="84"/>
      <c r="B26" s="127"/>
      <c r="C26" s="21"/>
      <c r="D26" s="28" t="s">
        <v>2698</v>
      </c>
      <c r="E26" s="21"/>
      <c r="F26" s="73"/>
      <c r="G26" s="86"/>
      <c r="H26" s="86"/>
      <c r="I26" s="24"/>
    </row>
    <row r="27" spans="1:9" ht="23.25">
      <c r="A27" s="84"/>
      <c r="B27" s="127"/>
      <c r="C27" s="21"/>
      <c r="D27" s="28" t="s">
        <v>2699</v>
      </c>
      <c r="E27" s="21"/>
      <c r="F27" s="73"/>
      <c r="G27" s="86"/>
      <c r="H27" s="86"/>
      <c r="I27" s="24"/>
    </row>
    <row r="28" spans="1:9" ht="23.25">
      <c r="A28" s="84"/>
      <c r="B28" s="127"/>
      <c r="C28" s="21"/>
      <c r="D28" s="28" t="s">
        <v>2691</v>
      </c>
      <c r="E28" s="21"/>
      <c r="F28" s="73">
        <v>1</v>
      </c>
      <c r="G28" s="86"/>
      <c r="H28" s="86"/>
      <c r="I28" s="24"/>
    </row>
    <row r="29" spans="1:9" ht="15">
      <c r="A29" s="87"/>
      <c r="B29" s="15"/>
      <c r="C29" s="15">
        <v>5</v>
      </c>
      <c r="D29" s="15" t="s">
        <v>2600</v>
      </c>
      <c r="E29" s="15"/>
      <c r="F29" s="118"/>
      <c r="G29" s="82"/>
      <c r="H29" s="82">
        <f>SUM(H30:H37)</f>
        <v>0</v>
      </c>
      <c r="I29" s="90"/>
    </row>
    <row r="30" spans="1:9" ht="15">
      <c r="A30" s="139" t="s">
        <v>2563</v>
      </c>
      <c r="B30" s="127" t="s">
        <v>2700</v>
      </c>
      <c r="C30" s="21" t="s">
        <v>2701</v>
      </c>
      <c r="D30" s="21" t="s">
        <v>2702</v>
      </c>
      <c r="E30" s="21" t="s">
        <v>35</v>
      </c>
      <c r="F30" s="85">
        <f>F35</f>
        <v>47.75</v>
      </c>
      <c r="G30" s="86">
        <v>0</v>
      </c>
      <c r="H30" s="86">
        <f>F30*G30</f>
        <v>0</v>
      </c>
      <c r="I30" s="24" t="s">
        <v>30</v>
      </c>
    </row>
    <row r="31" spans="1:9" ht="15">
      <c r="A31" s="139"/>
      <c r="B31" s="127"/>
      <c r="C31" s="21"/>
      <c r="D31" s="28" t="s">
        <v>381</v>
      </c>
      <c r="E31" s="21"/>
      <c r="F31" s="73"/>
      <c r="G31" s="86"/>
      <c r="H31" s="86"/>
      <c r="I31" s="24"/>
    </row>
    <row r="32" spans="1:9" ht="15">
      <c r="A32" s="139"/>
      <c r="B32" s="127"/>
      <c r="C32" s="21"/>
      <c r="D32" s="28" t="s">
        <v>2703</v>
      </c>
      <c r="E32" s="21"/>
      <c r="F32" s="73"/>
      <c r="G32" s="86"/>
      <c r="H32" s="86"/>
      <c r="I32" s="24"/>
    </row>
    <row r="33" spans="1:9" ht="15">
      <c r="A33" s="139"/>
      <c r="B33" s="127"/>
      <c r="C33" s="21"/>
      <c r="D33" s="28" t="s">
        <v>2704</v>
      </c>
      <c r="E33" s="21"/>
      <c r="F33" s="73"/>
      <c r="G33" s="86"/>
      <c r="H33" s="86"/>
      <c r="I33" s="24"/>
    </row>
    <row r="34" spans="1:9" ht="15">
      <c r="A34" s="139"/>
      <c r="B34" s="127"/>
      <c r="C34" s="21"/>
      <c r="D34" s="28" t="s">
        <v>2705</v>
      </c>
      <c r="E34" s="21"/>
      <c r="F34" s="73"/>
      <c r="G34" s="86"/>
      <c r="H34" s="86"/>
      <c r="I34" s="24"/>
    </row>
    <row r="35" spans="1:9" ht="15">
      <c r="A35" s="139"/>
      <c r="B35" s="127"/>
      <c r="C35" s="21"/>
      <c r="D35" s="28" t="s">
        <v>2706</v>
      </c>
      <c r="E35" s="21"/>
      <c r="F35" s="73">
        <f>95.5*0.5</f>
        <v>47.75</v>
      </c>
      <c r="G35" s="86"/>
      <c r="H35" s="86"/>
      <c r="I35" s="24"/>
    </row>
    <row r="36" spans="1:9" ht="15">
      <c r="A36" s="139" t="s">
        <v>32</v>
      </c>
      <c r="B36" s="127" t="s">
        <v>2700</v>
      </c>
      <c r="C36" s="21" t="s">
        <v>2707</v>
      </c>
      <c r="D36" s="21" t="s">
        <v>2708</v>
      </c>
      <c r="E36" s="21" t="s">
        <v>29</v>
      </c>
      <c r="F36" s="85">
        <f>F37</f>
        <v>95.5</v>
      </c>
      <c r="G36" s="86">
        <v>0</v>
      </c>
      <c r="H36" s="86">
        <f>F36*G36</f>
        <v>0</v>
      </c>
      <c r="I36" s="24" t="s">
        <v>30</v>
      </c>
    </row>
    <row r="37" spans="1:9" ht="15">
      <c r="A37" s="139"/>
      <c r="B37" s="127"/>
      <c r="C37" s="21"/>
      <c r="D37" s="28" t="s">
        <v>2709</v>
      </c>
      <c r="E37" s="21"/>
      <c r="F37" s="73">
        <v>95.5</v>
      </c>
      <c r="G37" s="86"/>
      <c r="H37" s="86"/>
      <c r="I37" s="24"/>
    </row>
    <row r="38" spans="1:9" ht="15">
      <c r="A38" s="87"/>
      <c r="B38" s="15"/>
      <c r="C38" s="15" t="s">
        <v>32</v>
      </c>
      <c r="D38" s="15" t="s">
        <v>33</v>
      </c>
      <c r="E38" s="15"/>
      <c r="F38" s="118"/>
      <c r="G38" s="82"/>
      <c r="H38" s="82">
        <f>SUM(H39:H42)</f>
        <v>0</v>
      </c>
      <c r="I38" s="90"/>
    </row>
    <row r="39" spans="1:9" ht="15">
      <c r="A39" s="84">
        <v>10</v>
      </c>
      <c r="B39" s="127" t="s">
        <v>1279</v>
      </c>
      <c r="C39" s="21" t="s">
        <v>2710</v>
      </c>
      <c r="D39" s="21" t="s">
        <v>2711</v>
      </c>
      <c r="E39" s="21" t="s">
        <v>151</v>
      </c>
      <c r="F39" s="85">
        <v>4</v>
      </c>
      <c r="G39" s="86">
        <v>0</v>
      </c>
      <c r="H39" s="86">
        <f>F39*G39</f>
        <v>0</v>
      </c>
      <c r="I39" s="24" t="s">
        <v>30</v>
      </c>
    </row>
    <row r="40" spans="1:9" ht="15">
      <c r="A40" s="84">
        <v>11</v>
      </c>
      <c r="B40" s="127" t="s">
        <v>1279</v>
      </c>
      <c r="C40" s="21" t="s">
        <v>2712</v>
      </c>
      <c r="D40" s="21" t="s">
        <v>789</v>
      </c>
      <c r="E40" s="21" t="s">
        <v>43</v>
      </c>
      <c r="F40" s="85">
        <f>F41</f>
        <v>3.7</v>
      </c>
      <c r="G40" s="86">
        <v>0</v>
      </c>
      <c r="H40" s="86">
        <f>F40*G40</f>
        <v>0</v>
      </c>
      <c r="I40" s="24" t="s">
        <v>30</v>
      </c>
    </row>
    <row r="41" spans="1:9" ht="15">
      <c r="A41" s="84"/>
      <c r="B41" s="127"/>
      <c r="C41" s="21"/>
      <c r="D41" s="28" t="s">
        <v>2713</v>
      </c>
      <c r="E41" s="21"/>
      <c r="F41" s="73">
        <v>3.7</v>
      </c>
      <c r="G41" s="86"/>
      <c r="H41" s="86"/>
      <c r="I41" s="24"/>
    </row>
    <row r="42" spans="1:9" ht="34.5">
      <c r="A42" s="128"/>
      <c r="B42" s="129"/>
      <c r="C42" s="130"/>
      <c r="D42" s="28" t="s">
        <v>790</v>
      </c>
      <c r="E42" s="28"/>
      <c r="F42" s="73"/>
      <c r="G42" s="132"/>
      <c r="H42" s="86"/>
      <c r="I42" s="90"/>
    </row>
    <row r="43" spans="1:9" ht="15">
      <c r="A43" s="87"/>
      <c r="B43" s="15"/>
      <c r="C43" s="15" t="s">
        <v>88</v>
      </c>
      <c r="D43" s="15" t="s">
        <v>89</v>
      </c>
      <c r="E43" s="15"/>
      <c r="F43" s="118"/>
      <c r="G43" s="82"/>
      <c r="H43" s="82">
        <f>SUM(H44:H46)</f>
        <v>0</v>
      </c>
      <c r="I43" s="90"/>
    </row>
    <row r="44" spans="1:9" ht="23.25">
      <c r="A44" s="92">
        <v>12</v>
      </c>
      <c r="B44" s="76">
        <v>998</v>
      </c>
      <c r="C44" s="21">
        <v>998232111</v>
      </c>
      <c r="D44" s="21" t="s">
        <v>2714</v>
      </c>
      <c r="E44" s="76" t="s">
        <v>87</v>
      </c>
      <c r="F44" s="189">
        <v>14.61</v>
      </c>
      <c r="G44" s="86">
        <v>0</v>
      </c>
      <c r="H44" s="138">
        <f>F44*G44</f>
        <v>0</v>
      </c>
      <c r="I44" s="24" t="s">
        <v>3278</v>
      </c>
    </row>
    <row r="45" spans="1:9" ht="15">
      <c r="A45" s="84">
        <v>13</v>
      </c>
      <c r="B45" s="21">
        <v>998</v>
      </c>
      <c r="C45" s="21">
        <v>998223011</v>
      </c>
      <c r="D45" s="21" t="s">
        <v>2663</v>
      </c>
      <c r="E45" s="21" t="s">
        <v>87</v>
      </c>
      <c r="F45" s="189">
        <v>49.312</v>
      </c>
      <c r="G45" s="86">
        <v>0</v>
      </c>
      <c r="H45" s="86">
        <f>F45*G45</f>
        <v>0</v>
      </c>
      <c r="I45" s="24" t="s">
        <v>3278</v>
      </c>
    </row>
    <row r="46" spans="1:9" ht="23.25">
      <c r="A46" s="84">
        <v>14</v>
      </c>
      <c r="B46" s="21">
        <v>999</v>
      </c>
      <c r="C46" s="21" t="s">
        <v>91</v>
      </c>
      <c r="D46" s="21" t="s">
        <v>92</v>
      </c>
      <c r="E46" s="21" t="s">
        <v>93</v>
      </c>
      <c r="F46" s="85">
        <v>1</v>
      </c>
      <c r="G46" s="86">
        <v>0</v>
      </c>
      <c r="H46" s="86">
        <f>F46*G46</f>
        <v>0</v>
      </c>
      <c r="I46" s="24" t="s">
        <v>30</v>
      </c>
    </row>
    <row r="47" spans="1:9" ht="15">
      <c r="A47" s="38"/>
      <c r="B47" s="39"/>
      <c r="C47" s="39"/>
      <c r="D47" s="485" t="s">
        <v>3281</v>
      </c>
      <c r="E47" s="39"/>
      <c r="F47" s="41"/>
      <c r="G47" s="161"/>
      <c r="H47" s="42">
        <f>H8</f>
        <v>0</v>
      </c>
      <c r="I47" s="3"/>
    </row>
    <row r="49" spans="1:9" ht="15">
      <c r="A49" s="57" t="s">
        <v>95</v>
      </c>
      <c r="B49" s="57"/>
      <c r="C49" s="57"/>
      <c r="D49" s="57"/>
      <c r="E49" s="57"/>
      <c r="F49" s="57"/>
      <c r="G49" s="57"/>
      <c r="H49" s="57"/>
      <c r="I49" s="59"/>
    </row>
    <row r="50" spans="1:9" ht="24" customHeight="1">
      <c r="A50" s="683" t="s">
        <v>2540</v>
      </c>
      <c r="B50" s="682"/>
      <c r="C50" s="682"/>
      <c r="D50" s="682"/>
      <c r="E50" s="682"/>
      <c r="F50" s="682"/>
      <c r="G50" s="682"/>
      <c r="H50" s="57"/>
      <c r="I50" s="59"/>
    </row>
    <row r="51" spans="1:9" ht="90" customHeight="1">
      <c r="A51" s="683" t="s">
        <v>97</v>
      </c>
      <c r="B51" s="684"/>
      <c r="C51" s="684"/>
      <c r="D51" s="684"/>
      <c r="E51" s="684"/>
      <c r="F51" s="684"/>
      <c r="G51" s="684"/>
      <c r="H51" s="57"/>
      <c r="I51" s="57"/>
    </row>
    <row r="52" spans="1:9" ht="15">
      <c r="A52" s="685" t="s">
        <v>98</v>
      </c>
      <c r="B52" s="667"/>
      <c r="C52" s="667"/>
      <c r="D52" s="667"/>
      <c r="E52" s="667"/>
      <c r="F52" s="667"/>
      <c r="G52" s="667"/>
      <c r="H52" s="61"/>
      <c r="I52" s="62"/>
    </row>
    <row r="53" spans="1:9" ht="15">
      <c r="A53" s="685" t="s">
        <v>99</v>
      </c>
      <c r="B53" s="667"/>
      <c r="C53" s="667"/>
      <c r="D53" s="667"/>
      <c r="E53" s="667"/>
      <c r="F53" s="667"/>
      <c r="G53" s="667"/>
      <c r="H53" s="61"/>
      <c r="I53" s="62"/>
    </row>
    <row r="54" spans="1:9" ht="15">
      <c r="A54" s="327"/>
      <c r="B54" s="328"/>
      <c r="C54" s="328"/>
      <c r="D54" s="328"/>
      <c r="E54" s="328"/>
      <c r="F54" s="328"/>
      <c r="G54" s="328"/>
      <c r="H54" s="61"/>
      <c r="I54" s="62"/>
    </row>
  </sheetData>
  <mergeCells count="6">
    <mergeCell ref="A53:G53"/>
    <mergeCell ref="A2:D2"/>
    <mergeCell ref="A3:D3"/>
    <mergeCell ref="A50:G50"/>
    <mergeCell ref="A51:G51"/>
    <mergeCell ref="A52:G52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 topLeftCell="A1">
      <selection activeCell="A3" sqref="A3:D3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688" t="s">
        <v>0</v>
      </c>
      <c r="B2" s="689"/>
      <c r="C2" s="689"/>
      <c r="D2" s="689"/>
      <c r="E2" s="5"/>
      <c r="F2" s="5"/>
      <c r="G2" s="2"/>
      <c r="H2" s="2"/>
      <c r="I2" s="3"/>
    </row>
    <row r="3" spans="1:9" ht="15">
      <c r="A3" s="688" t="s">
        <v>2715</v>
      </c>
      <c r="B3" s="689"/>
      <c r="C3" s="689"/>
      <c r="D3" s="689"/>
      <c r="E3" s="5"/>
      <c r="F3" s="5"/>
      <c r="G3" s="2"/>
      <c r="H3" s="2"/>
      <c r="I3" s="3"/>
    </row>
    <row r="4" spans="1:9" ht="15">
      <c r="A4" s="5" t="s">
        <v>2716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H9+H96+H99</f>
        <v>0</v>
      </c>
      <c r="I8" s="3"/>
    </row>
    <row r="9" spans="1:9" ht="15">
      <c r="A9" s="13"/>
      <c r="B9" s="14"/>
      <c r="C9" s="14">
        <v>1</v>
      </c>
      <c r="D9" s="14" t="s">
        <v>21</v>
      </c>
      <c r="E9" s="14"/>
      <c r="F9" s="16"/>
      <c r="G9" s="17"/>
      <c r="H9" s="17">
        <f>SUM(H10:H95)</f>
        <v>0</v>
      </c>
      <c r="I9" s="18"/>
    </row>
    <row r="10" spans="1:9" ht="15">
      <c r="A10" s="464" t="s">
        <v>12</v>
      </c>
      <c r="B10" s="466">
        <v>121</v>
      </c>
      <c r="C10" s="466">
        <v>121101103</v>
      </c>
      <c r="D10" s="466" t="s">
        <v>753</v>
      </c>
      <c r="E10" s="466" t="s">
        <v>43</v>
      </c>
      <c r="F10" s="467">
        <f>F11</f>
        <v>12</v>
      </c>
      <c r="G10" s="468">
        <v>0</v>
      </c>
      <c r="H10" s="468">
        <f>F10*G10</f>
        <v>0</v>
      </c>
      <c r="I10" s="469" t="s">
        <v>3278</v>
      </c>
    </row>
    <row r="11" spans="1:9" ht="15">
      <c r="A11" s="139"/>
      <c r="B11" s="21"/>
      <c r="C11" s="21"/>
      <c r="D11" s="28" t="s">
        <v>2717</v>
      </c>
      <c r="E11" s="21"/>
      <c r="F11" s="73">
        <f>40*0.3</f>
        <v>12</v>
      </c>
      <c r="G11" s="86"/>
      <c r="H11" s="86"/>
      <c r="I11" s="326"/>
    </row>
    <row r="12" spans="1:9" ht="15">
      <c r="A12" s="464" t="s">
        <v>13</v>
      </c>
      <c r="B12" s="466">
        <v>171</v>
      </c>
      <c r="C12" s="466">
        <v>171201101</v>
      </c>
      <c r="D12" s="466" t="s">
        <v>769</v>
      </c>
      <c r="E12" s="466" t="s">
        <v>43</v>
      </c>
      <c r="F12" s="467">
        <f>F13</f>
        <v>12</v>
      </c>
      <c r="G12" s="468">
        <v>0</v>
      </c>
      <c r="H12" s="468">
        <f>F12*G12</f>
        <v>0</v>
      </c>
      <c r="I12" s="469" t="s">
        <v>3278</v>
      </c>
    </row>
    <row r="13" spans="1:9" ht="15">
      <c r="A13" s="139"/>
      <c r="B13" s="21"/>
      <c r="C13" s="21"/>
      <c r="D13" s="28" t="s">
        <v>770</v>
      </c>
      <c r="E13" s="21"/>
      <c r="F13" s="73">
        <v>12</v>
      </c>
      <c r="G13" s="86"/>
      <c r="H13" s="86"/>
      <c r="I13" s="326"/>
    </row>
    <row r="14" spans="1:9" ht="23.25">
      <c r="A14" s="464" t="s">
        <v>14</v>
      </c>
      <c r="B14" s="466">
        <v>181</v>
      </c>
      <c r="C14" s="466">
        <v>181151311</v>
      </c>
      <c r="D14" s="466" t="s">
        <v>2718</v>
      </c>
      <c r="E14" s="466" t="s">
        <v>35</v>
      </c>
      <c r="F14" s="467">
        <f>F15</f>
        <v>1199.1000000000001</v>
      </c>
      <c r="G14" s="468">
        <v>0</v>
      </c>
      <c r="H14" s="468">
        <f>F14*G14</f>
        <v>0</v>
      </c>
      <c r="I14" s="469" t="s">
        <v>3278</v>
      </c>
    </row>
    <row r="15" spans="1:9" ht="15">
      <c r="A15" s="139"/>
      <c r="B15" s="127"/>
      <c r="C15" s="21"/>
      <c r="D15" s="28" t="s">
        <v>2719</v>
      </c>
      <c r="E15" s="21"/>
      <c r="F15" s="73">
        <f>924.7+156+21.2+97.2</f>
        <v>1199.1000000000001</v>
      </c>
      <c r="G15" s="86"/>
      <c r="H15" s="86"/>
      <c r="I15" s="24"/>
    </row>
    <row r="16" spans="1:9" ht="15">
      <c r="A16" s="464" t="s">
        <v>15</v>
      </c>
      <c r="B16" s="466">
        <v>181</v>
      </c>
      <c r="C16" s="466">
        <v>181301112</v>
      </c>
      <c r="D16" s="466" t="s">
        <v>2720</v>
      </c>
      <c r="E16" s="466" t="s">
        <v>35</v>
      </c>
      <c r="F16" s="467">
        <f>F17+F18</f>
        <v>924.7</v>
      </c>
      <c r="G16" s="468">
        <v>0</v>
      </c>
      <c r="H16" s="468">
        <f>F16*G16</f>
        <v>0</v>
      </c>
      <c r="I16" s="469" t="s">
        <v>3278</v>
      </c>
    </row>
    <row r="17" spans="1:9" ht="15">
      <c r="A17" s="139"/>
      <c r="B17" s="127"/>
      <c r="C17" s="21"/>
      <c r="D17" s="28" t="s">
        <v>2721</v>
      </c>
      <c r="E17" s="21"/>
      <c r="F17" s="73">
        <f>12/0.15</f>
        <v>80</v>
      </c>
      <c r="G17" s="86"/>
      <c r="H17" s="86"/>
      <c r="I17" s="24"/>
    </row>
    <row r="18" spans="1:9" ht="15">
      <c r="A18" s="139"/>
      <c r="B18" s="127"/>
      <c r="C18" s="21"/>
      <c r="D18" s="28" t="s">
        <v>2722</v>
      </c>
      <c r="E18" s="21"/>
      <c r="F18" s="73">
        <f>(924.7-80)</f>
        <v>844.7</v>
      </c>
      <c r="G18" s="86"/>
      <c r="H18" s="86"/>
      <c r="I18" s="24"/>
    </row>
    <row r="19" spans="1:9" ht="15">
      <c r="A19" s="464" t="s">
        <v>16</v>
      </c>
      <c r="B19" s="466">
        <v>181</v>
      </c>
      <c r="C19" s="466">
        <v>181301106</v>
      </c>
      <c r="D19" s="466" t="s">
        <v>2723</v>
      </c>
      <c r="E19" s="466" t="s">
        <v>35</v>
      </c>
      <c r="F19" s="467">
        <f>F20</f>
        <v>274.4</v>
      </c>
      <c r="G19" s="468">
        <v>0</v>
      </c>
      <c r="H19" s="468">
        <f>F19*G19</f>
        <v>0</v>
      </c>
      <c r="I19" s="469" t="s">
        <v>3278</v>
      </c>
    </row>
    <row r="20" spans="1:9" ht="15">
      <c r="A20" s="139"/>
      <c r="B20" s="127"/>
      <c r="C20" s="21"/>
      <c r="D20" s="28" t="s">
        <v>2724</v>
      </c>
      <c r="E20" s="21"/>
      <c r="F20" s="73">
        <f>156+21.2+97.2</f>
        <v>274.4</v>
      </c>
      <c r="G20" s="86"/>
      <c r="H20" s="86"/>
      <c r="I20" s="24"/>
    </row>
    <row r="21" spans="1:9" ht="15">
      <c r="A21" s="464" t="s">
        <v>17</v>
      </c>
      <c r="B21" s="466">
        <v>181</v>
      </c>
      <c r="C21" s="466" t="s">
        <v>2725</v>
      </c>
      <c r="D21" s="466" t="s">
        <v>2726</v>
      </c>
      <c r="E21" s="466" t="s">
        <v>43</v>
      </c>
      <c r="F21" s="467">
        <f>F22+F23</f>
        <v>236.46499999999997</v>
      </c>
      <c r="G21" s="468">
        <v>0</v>
      </c>
      <c r="H21" s="468">
        <f>F21*G21</f>
        <v>0</v>
      </c>
      <c r="I21" s="469" t="s">
        <v>30</v>
      </c>
    </row>
    <row r="22" spans="1:9" ht="15">
      <c r="A22" s="139"/>
      <c r="B22" s="127"/>
      <c r="C22" s="21"/>
      <c r="D22" s="28" t="s">
        <v>2727</v>
      </c>
      <c r="E22" s="21"/>
      <c r="F22" s="73">
        <f>844.7*0.15</f>
        <v>126.705</v>
      </c>
      <c r="G22" s="86"/>
      <c r="H22" s="86"/>
      <c r="I22" s="24"/>
    </row>
    <row r="23" spans="1:9" ht="15">
      <c r="A23" s="139"/>
      <c r="B23" s="127"/>
      <c r="C23" s="21"/>
      <c r="D23" s="28" t="s">
        <v>2728</v>
      </c>
      <c r="E23" s="21"/>
      <c r="F23" s="73">
        <f>(156+21.2+97.2)*0.4</f>
        <v>109.75999999999999</v>
      </c>
      <c r="G23" s="86"/>
      <c r="H23" s="86"/>
      <c r="I23" s="24"/>
    </row>
    <row r="24" spans="1:9" ht="15">
      <c r="A24" s="139"/>
      <c r="B24" s="127"/>
      <c r="C24" s="21"/>
      <c r="D24" s="28" t="s">
        <v>2729</v>
      </c>
      <c r="E24" s="21"/>
      <c r="F24" s="73"/>
      <c r="G24" s="86"/>
      <c r="H24" s="86"/>
      <c r="I24" s="24"/>
    </row>
    <row r="25" spans="1:9" ht="23.25">
      <c r="A25" s="464" t="s">
        <v>18</v>
      </c>
      <c r="B25" s="466">
        <v>180</v>
      </c>
      <c r="C25" s="466" t="s">
        <v>2730</v>
      </c>
      <c r="D25" s="466" t="s">
        <v>2731</v>
      </c>
      <c r="E25" s="466" t="s">
        <v>35</v>
      </c>
      <c r="F25" s="467">
        <f>F27</f>
        <v>924.7</v>
      </c>
      <c r="G25" s="468">
        <v>0</v>
      </c>
      <c r="H25" s="468">
        <f>F25*G25</f>
        <v>0</v>
      </c>
      <c r="I25" s="469" t="s">
        <v>30</v>
      </c>
    </row>
    <row r="26" spans="1:9" ht="34.5">
      <c r="A26" s="139"/>
      <c r="B26" s="140"/>
      <c r="C26" s="140"/>
      <c r="D26" s="28" t="s">
        <v>2732</v>
      </c>
      <c r="E26" s="140"/>
      <c r="F26" s="73"/>
      <c r="G26" s="141"/>
      <c r="H26" s="86"/>
      <c r="I26" s="24"/>
    </row>
    <row r="27" spans="1:9" ht="15">
      <c r="A27" s="139"/>
      <c r="B27" s="140"/>
      <c r="C27" s="140"/>
      <c r="D27" s="28" t="s">
        <v>2733</v>
      </c>
      <c r="E27" s="140"/>
      <c r="F27" s="73">
        <v>924.7</v>
      </c>
      <c r="G27" s="141"/>
      <c r="H27" s="86"/>
      <c r="I27" s="24"/>
    </row>
    <row r="28" spans="1:9" ht="15">
      <c r="A28" s="464" t="s">
        <v>2563</v>
      </c>
      <c r="B28" s="466">
        <v>182</v>
      </c>
      <c r="C28" s="466">
        <v>182101101</v>
      </c>
      <c r="D28" s="466" t="s">
        <v>2734</v>
      </c>
      <c r="E28" s="466" t="s">
        <v>35</v>
      </c>
      <c r="F28" s="467">
        <f>F29</f>
        <v>184</v>
      </c>
      <c r="G28" s="468">
        <v>0</v>
      </c>
      <c r="H28" s="468">
        <f>F28*G28</f>
        <v>0</v>
      </c>
      <c r="I28" s="469" t="s">
        <v>3278</v>
      </c>
    </row>
    <row r="29" spans="1:9" ht="15">
      <c r="A29" s="139"/>
      <c r="B29" s="127"/>
      <c r="C29" s="21"/>
      <c r="D29" s="28" t="s">
        <v>2735</v>
      </c>
      <c r="E29" s="21"/>
      <c r="F29" s="73">
        <v>184</v>
      </c>
      <c r="G29" s="86"/>
      <c r="H29" s="86"/>
      <c r="I29" s="24"/>
    </row>
    <row r="30" spans="1:9" ht="15">
      <c r="A30" s="464" t="s">
        <v>32</v>
      </c>
      <c r="B30" s="466">
        <v>183</v>
      </c>
      <c r="C30" s="466">
        <v>183403114</v>
      </c>
      <c r="D30" s="466" t="s">
        <v>2736</v>
      </c>
      <c r="E30" s="466" t="s">
        <v>35</v>
      </c>
      <c r="F30" s="467">
        <f>F31</f>
        <v>1199.1000000000001</v>
      </c>
      <c r="G30" s="468">
        <v>0</v>
      </c>
      <c r="H30" s="468">
        <f>F30*G30</f>
        <v>0</v>
      </c>
      <c r="I30" s="469" t="s">
        <v>3278</v>
      </c>
    </row>
    <row r="31" spans="1:9" ht="15">
      <c r="A31" s="139"/>
      <c r="B31" s="140"/>
      <c r="C31" s="140"/>
      <c r="D31" s="28" t="s">
        <v>2737</v>
      </c>
      <c r="E31" s="140"/>
      <c r="F31" s="73">
        <f>924.7+156+21.2+97.2</f>
        <v>1199.1000000000001</v>
      </c>
      <c r="G31" s="141"/>
      <c r="H31" s="86"/>
      <c r="I31" s="24"/>
    </row>
    <row r="32" spans="1:9" ht="15">
      <c r="A32" s="464" t="s">
        <v>764</v>
      </c>
      <c r="B32" s="466">
        <v>183</v>
      </c>
      <c r="C32" s="466">
        <v>183403153</v>
      </c>
      <c r="D32" s="466" t="s">
        <v>2738</v>
      </c>
      <c r="E32" s="466" t="s">
        <v>35</v>
      </c>
      <c r="F32" s="467">
        <f>F33</f>
        <v>1199.1000000000001</v>
      </c>
      <c r="G32" s="468">
        <v>0</v>
      </c>
      <c r="H32" s="468">
        <f>F32*G32</f>
        <v>0</v>
      </c>
      <c r="I32" s="469" t="s">
        <v>3278</v>
      </c>
    </row>
    <row r="33" spans="1:9" ht="15">
      <c r="A33" s="139"/>
      <c r="B33" s="140"/>
      <c r="C33" s="140"/>
      <c r="D33" s="28" t="s">
        <v>2737</v>
      </c>
      <c r="E33" s="140"/>
      <c r="F33" s="73">
        <f>924.7+156+21.2+97.2</f>
        <v>1199.1000000000001</v>
      </c>
      <c r="G33" s="141"/>
      <c r="H33" s="86"/>
      <c r="I33" s="24"/>
    </row>
    <row r="34" spans="1:9" ht="23.25">
      <c r="A34" s="471">
        <v>11</v>
      </c>
      <c r="B34" s="466">
        <v>231</v>
      </c>
      <c r="C34" s="466" t="s">
        <v>2739</v>
      </c>
      <c r="D34" s="466" t="s">
        <v>2740</v>
      </c>
      <c r="E34" s="466" t="s">
        <v>151</v>
      </c>
      <c r="F34" s="467">
        <f>F35</f>
        <v>10</v>
      </c>
      <c r="G34" s="468">
        <v>0</v>
      </c>
      <c r="H34" s="468">
        <f>F34*G34</f>
        <v>0</v>
      </c>
      <c r="I34" s="469" t="s">
        <v>30</v>
      </c>
    </row>
    <row r="35" spans="1:9" ht="23.25">
      <c r="A35" s="84"/>
      <c r="B35" s="21"/>
      <c r="C35" s="21"/>
      <c r="D35" s="28" t="s">
        <v>2741</v>
      </c>
      <c r="E35" s="21"/>
      <c r="F35" s="73">
        <v>10</v>
      </c>
      <c r="G35" s="86"/>
      <c r="H35" s="86"/>
      <c r="I35" s="24"/>
    </row>
    <row r="36" spans="1:9" ht="15">
      <c r="A36" s="471">
        <v>12</v>
      </c>
      <c r="B36" s="466">
        <v>231</v>
      </c>
      <c r="C36" s="466" t="s">
        <v>2742</v>
      </c>
      <c r="D36" s="466" t="s">
        <v>2743</v>
      </c>
      <c r="E36" s="466" t="s">
        <v>151</v>
      </c>
      <c r="F36" s="467">
        <f>F37</f>
        <v>201</v>
      </c>
      <c r="G36" s="468">
        <v>0</v>
      </c>
      <c r="H36" s="468">
        <f>F36*G36</f>
        <v>0</v>
      </c>
      <c r="I36" s="469" t="s">
        <v>30</v>
      </c>
    </row>
    <row r="37" spans="1:9" ht="23.25">
      <c r="A37" s="84"/>
      <c r="B37" s="21"/>
      <c r="C37" s="21"/>
      <c r="D37" s="28" t="s">
        <v>2744</v>
      </c>
      <c r="E37" s="21"/>
      <c r="F37" s="73">
        <v>201</v>
      </c>
      <c r="G37" s="86"/>
      <c r="H37" s="86"/>
      <c r="I37" s="24"/>
    </row>
    <row r="38" spans="1:9" ht="15">
      <c r="A38" s="464" t="s">
        <v>774</v>
      </c>
      <c r="B38" s="466">
        <v>121</v>
      </c>
      <c r="C38" s="466">
        <v>184801121</v>
      </c>
      <c r="D38" s="466" t="s">
        <v>2745</v>
      </c>
      <c r="E38" s="466" t="s">
        <v>151</v>
      </c>
      <c r="F38" s="467">
        <f>F39+F40</f>
        <v>211</v>
      </c>
      <c r="G38" s="468">
        <v>0</v>
      </c>
      <c r="H38" s="468">
        <f>F38*G38</f>
        <v>0</v>
      </c>
      <c r="I38" s="469" t="s">
        <v>3278</v>
      </c>
    </row>
    <row r="39" spans="1:9" ht="15">
      <c r="A39" s="139"/>
      <c r="B39" s="21"/>
      <c r="C39" s="21"/>
      <c r="D39" s="28" t="s">
        <v>2746</v>
      </c>
      <c r="E39" s="21"/>
      <c r="F39" s="73">
        <v>10</v>
      </c>
      <c r="G39" s="86"/>
      <c r="H39" s="86"/>
      <c r="I39" s="24"/>
    </row>
    <row r="40" spans="1:9" ht="15">
      <c r="A40" s="139"/>
      <c r="B40" s="21"/>
      <c r="C40" s="21"/>
      <c r="D40" s="28" t="s">
        <v>2747</v>
      </c>
      <c r="E40" s="21"/>
      <c r="F40" s="73">
        <v>201</v>
      </c>
      <c r="G40" s="86"/>
      <c r="H40" s="86"/>
      <c r="I40" s="24"/>
    </row>
    <row r="41" spans="1:9" ht="23.25">
      <c r="A41" s="464" t="s">
        <v>777</v>
      </c>
      <c r="B41" s="466">
        <v>184</v>
      </c>
      <c r="C41" s="466">
        <v>184802111</v>
      </c>
      <c r="D41" s="466" t="s">
        <v>2748</v>
      </c>
      <c r="E41" s="466" t="s">
        <v>35</v>
      </c>
      <c r="F41" s="467">
        <f>F42</f>
        <v>1199.1000000000001</v>
      </c>
      <c r="G41" s="468">
        <v>0</v>
      </c>
      <c r="H41" s="468">
        <f>F41*G41</f>
        <v>0</v>
      </c>
      <c r="I41" s="469" t="s">
        <v>3278</v>
      </c>
    </row>
    <row r="42" spans="1:9" ht="15">
      <c r="A42" s="139"/>
      <c r="B42" s="21"/>
      <c r="C42" s="21"/>
      <c r="D42" s="28" t="s">
        <v>2749</v>
      </c>
      <c r="E42" s="21"/>
      <c r="F42" s="73">
        <f>924.7+156+21.2+97.2</f>
        <v>1199.1000000000001</v>
      </c>
      <c r="G42" s="86"/>
      <c r="H42" s="86"/>
      <c r="I42" s="24"/>
    </row>
    <row r="43" spans="1:9" ht="15">
      <c r="A43" s="464" t="s">
        <v>2630</v>
      </c>
      <c r="B43" s="466">
        <v>121</v>
      </c>
      <c r="C43" s="466" t="s">
        <v>2750</v>
      </c>
      <c r="D43" s="466" t="s">
        <v>2751</v>
      </c>
      <c r="E43" s="466" t="s">
        <v>151</v>
      </c>
      <c r="F43" s="467">
        <f>F44</f>
        <v>2</v>
      </c>
      <c r="G43" s="468">
        <v>0</v>
      </c>
      <c r="H43" s="468">
        <f>F43*G43</f>
        <v>0</v>
      </c>
      <c r="I43" s="469" t="s">
        <v>30</v>
      </c>
    </row>
    <row r="44" spans="1:9" ht="15">
      <c r="A44" s="139"/>
      <c r="B44" s="21"/>
      <c r="C44" s="21"/>
      <c r="D44" s="28" t="s">
        <v>2752</v>
      </c>
      <c r="E44" s="21"/>
      <c r="F44" s="73">
        <v>2</v>
      </c>
      <c r="G44" s="86"/>
      <c r="H44" s="86"/>
      <c r="I44" s="326"/>
    </row>
    <row r="45" spans="1:9" ht="23.25">
      <c r="A45" s="471">
        <v>16</v>
      </c>
      <c r="B45" s="466">
        <v>231</v>
      </c>
      <c r="C45" s="466" t="s">
        <v>2753</v>
      </c>
      <c r="D45" s="466" t="s">
        <v>2754</v>
      </c>
      <c r="E45" s="466" t="s">
        <v>35</v>
      </c>
      <c r="F45" s="467">
        <f>F47</f>
        <v>171.60000000000002</v>
      </c>
      <c r="G45" s="468">
        <v>0</v>
      </c>
      <c r="H45" s="468">
        <f>F45*G45</f>
        <v>0</v>
      </c>
      <c r="I45" s="469" t="s">
        <v>30</v>
      </c>
    </row>
    <row r="46" spans="1:9" ht="15">
      <c r="A46" s="84"/>
      <c r="B46" s="21"/>
      <c r="C46" s="21"/>
      <c r="D46" s="28" t="s">
        <v>2755</v>
      </c>
      <c r="E46" s="21"/>
      <c r="F46" s="73"/>
      <c r="G46" s="86"/>
      <c r="H46" s="86"/>
      <c r="I46" s="24"/>
    </row>
    <row r="47" spans="1:9" ht="15">
      <c r="A47" s="84"/>
      <c r="B47" s="21"/>
      <c r="C47" s="21"/>
      <c r="D47" s="28" t="s">
        <v>2756</v>
      </c>
      <c r="E47" s="21"/>
      <c r="F47" s="73">
        <f>156*1.1</f>
        <v>171.60000000000002</v>
      </c>
      <c r="G47" s="86"/>
      <c r="H47" s="86"/>
      <c r="I47" s="24"/>
    </row>
    <row r="48" spans="1:9" ht="23.25">
      <c r="A48" s="471">
        <v>17</v>
      </c>
      <c r="B48" s="466">
        <v>231</v>
      </c>
      <c r="C48" s="466" t="s">
        <v>2757</v>
      </c>
      <c r="D48" s="466" t="s">
        <v>2758</v>
      </c>
      <c r="E48" s="466" t="s">
        <v>35</v>
      </c>
      <c r="F48" s="467">
        <f>F50</f>
        <v>106.92000000000002</v>
      </c>
      <c r="G48" s="468">
        <v>0</v>
      </c>
      <c r="H48" s="468">
        <f>F48*G48</f>
        <v>0</v>
      </c>
      <c r="I48" s="469" t="s">
        <v>30</v>
      </c>
    </row>
    <row r="49" spans="1:9" ht="15">
      <c r="A49" s="84"/>
      <c r="B49" s="21"/>
      <c r="C49" s="21"/>
      <c r="D49" s="28" t="s">
        <v>2759</v>
      </c>
      <c r="E49" s="21"/>
      <c r="F49" s="73"/>
      <c r="G49" s="86"/>
      <c r="H49" s="86"/>
      <c r="I49" s="24"/>
    </row>
    <row r="50" spans="1:9" ht="15">
      <c r="A50" s="84"/>
      <c r="B50" s="21"/>
      <c r="C50" s="21"/>
      <c r="D50" s="28" t="s">
        <v>2760</v>
      </c>
      <c r="E50" s="21"/>
      <c r="F50" s="73">
        <f>97.2*1.1</f>
        <v>106.92000000000002</v>
      </c>
      <c r="G50" s="86"/>
      <c r="H50" s="86"/>
      <c r="I50" s="24"/>
    </row>
    <row r="51" spans="1:9" ht="23.25">
      <c r="A51" s="471">
        <v>18</v>
      </c>
      <c r="B51" s="466">
        <v>231</v>
      </c>
      <c r="C51" s="466" t="s">
        <v>2757</v>
      </c>
      <c r="D51" s="466" t="s">
        <v>2761</v>
      </c>
      <c r="E51" s="466" t="s">
        <v>35</v>
      </c>
      <c r="F51" s="467">
        <f>F53</f>
        <v>23.32</v>
      </c>
      <c r="G51" s="468">
        <v>0</v>
      </c>
      <c r="H51" s="468">
        <f>F51*G51</f>
        <v>0</v>
      </c>
      <c r="I51" s="469" t="s">
        <v>30</v>
      </c>
    </row>
    <row r="52" spans="1:9" ht="15">
      <c r="A52" s="84"/>
      <c r="B52" s="21"/>
      <c r="C52" s="21"/>
      <c r="D52" s="28" t="s">
        <v>2759</v>
      </c>
      <c r="E52" s="21"/>
      <c r="F52" s="73"/>
      <c r="G52" s="86"/>
      <c r="H52" s="86"/>
      <c r="I52" s="24"/>
    </row>
    <row r="53" spans="1:9" ht="15">
      <c r="A53" s="84"/>
      <c r="B53" s="21"/>
      <c r="C53" s="21"/>
      <c r="D53" s="28" t="s">
        <v>2762</v>
      </c>
      <c r="E53" s="21"/>
      <c r="F53" s="73">
        <f>21.2*1.1</f>
        <v>23.32</v>
      </c>
      <c r="G53" s="86"/>
      <c r="H53" s="86"/>
      <c r="I53" s="24"/>
    </row>
    <row r="54" spans="1:9" ht="15">
      <c r="A54" s="464" t="s">
        <v>792</v>
      </c>
      <c r="B54" s="466">
        <v>185</v>
      </c>
      <c r="C54" s="466">
        <v>185803113</v>
      </c>
      <c r="D54" s="466" t="s">
        <v>2763</v>
      </c>
      <c r="E54" s="466" t="s">
        <v>35</v>
      </c>
      <c r="F54" s="467">
        <f>F55</f>
        <v>924.7</v>
      </c>
      <c r="G54" s="468">
        <v>0</v>
      </c>
      <c r="H54" s="468">
        <f>F54*G54</f>
        <v>0</v>
      </c>
      <c r="I54" s="469" t="s">
        <v>3278</v>
      </c>
    </row>
    <row r="55" spans="1:9" ht="15">
      <c r="A55" s="139"/>
      <c r="B55" s="21"/>
      <c r="C55" s="21"/>
      <c r="D55" s="28" t="s">
        <v>2764</v>
      </c>
      <c r="E55" s="21"/>
      <c r="F55" s="73">
        <v>924.7</v>
      </c>
      <c r="G55" s="86"/>
      <c r="H55" s="86"/>
      <c r="I55" s="24"/>
    </row>
    <row r="56" spans="1:9" ht="23.25">
      <c r="A56" s="471">
        <v>20</v>
      </c>
      <c r="B56" s="466">
        <v>231</v>
      </c>
      <c r="C56" s="466" t="s">
        <v>2765</v>
      </c>
      <c r="D56" s="466" t="s">
        <v>2766</v>
      </c>
      <c r="E56" s="466" t="s">
        <v>151</v>
      </c>
      <c r="F56" s="467">
        <f>F58</f>
        <v>2</v>
      </c>
      <c r="G56" s="468">
        <v>0</v>
      </c>
      <c r="H56" s="468">
        <f>F56*G56</f>
        <v>0</v>
      </c>
      <c r="I56" s="469" t="s">
        <v>30</v>
      </c>
    </row>
    <row r="57" spans="1:9" ht="23.25">
      <c r="A57" s="84"/>
      <c r="B57" s="21"/>
      <c r="C57" s="21"/>
      <c r="D57" s="28" t="s">
        <v>2767</v>
      </c>
      <c r="E57" s="21"/>
      <c r="F57" s="202"/>
      <c r="G57" s="86"/>
      <c r="H57" s="86"/>
      <c r="I57" s="24"/>
    </row>
    <row r="58" spans="1:9" ht="23.25">
      <c r="A58" s="84"/>
      <c r="B58" s="21"/>
      <c r="C58" s="21"/>
      <c r="D58" s="28" t="s">
        <v>2768</v>
      </c>
      <c r="E58" s="21"/>
      <c r="F58" s="73">
        <v>2</v>
      </c>
      <c r="G58" s="86"/>
      <c r="H58" s="86"/>
      <c r="I58" s="24"/>
    </row>
    <row r="59" spans="1:9" ht="23.25">
      <c r="A59" s="471">
        <v>21</v>
      </c>
      <c r="B59" s="466">
        <v>231</v>
      </c>
      <c r="C59" s="466" t="s">
        <v>2769</v>
      </c>
      <c r="D59" s="466" t="s">
        <v>2770</v>
      </c>
      <c r="E59" s="466" t="s">
        <v>151</v>
      </c>
      <c r="F59" s="467">
        <f>F61</f>
        <v>4</v>
      </c>
      <c r="G59" s="468">
        <v>0</v>
      </c>
      <c r="H59" s="468">
        <f>F59*G59</f>
        <v>0</v>
      </c>
      <c r="I59" s="469" t="s">
        <v>30</v>
      </c>
    </row>
    <row r="60" spans="1:9" ht="23.25">
      <c r="A60" s="84"/>
      <c r="B60" s="21"/>
      <c r="C60" s="21"/>
      <c r="D60" s="28" t="s">
        <v>2767</v>
      </c>
      <c r="E60" s="21"/>
      <c r="F60" s="202"/>
      <c r="G60" s="86"/>
      <c r="H60" s="86"/>
      <c r="I60" s="24"/>
    </row>
    <row r="61" spans="1:9" ht="23.25">
      <c r="A61" s="84"/>
      <c r="B61" s="21"/>
      <c r="C61" s="21"/>
      <c r="D61" s="28" t="s">
        <v>2768</v>
      </c>
      <c r="E61" s="21"/>
      <c r="F61" s="73">
        <v>4</v>
      </c>
      <c r="G61" s="86"/>
      <c r="H61" s="86"/>
      <c r="I61" s="24"/>
    </row>
    <row r="62" spans="1:9" ht="23.25">
      <c r="A62" s="471">
        <v>22</v>
      </c>
      <c r="B62" s="466">
        <v>231</v>
      </c>
      <c r="C62" s="466" t="s">
        <v>2771</v>
      </c>
      <c r="D62" s="466" t="s">
        <v>2772</v>
      </c>
      <c r="E62" s="466" t="s">
        <v>151</v>
      </c>
      <c r="F62" s="467">
        <f>F64</f>
        <v>2</v>
      </c>
      <c r="G62" s="468">
        <v>0</v>
      </c>
      <c r="H62" s="468">
        <f>F62*G62</f>
        <v>0</v>
      </c>
      <c r="I62" s="469" t="s">
        <v>30</v>
      </c>
    </row>
    <row r="63" spans="1:9" ht="23.25">
      <c r="A63" s="84"/>
      <c r="B63" s="21"/>
      <c r="C63" s="21"/>
      <c r="D63" s="28" t="s">
        <v>2767</v>
      </c>
      <c r="E63" s="21"/>
      <c r="F63" s="202"/>
      <c r="G63" s="86"/>
      <c r="H63" s="86"/>
      <c r="I63" s="24"/>
    </row>
    <row r="64" spans="1:9" ht="23.25">
      <c r="A64" s="84"/>
      <c r="B64" s="21"/>
      <c r="C64" s="21"/>
      <c r="D64" s="28" t="s">
        <v>2768</v>
      </c>
      <c r="E64" s="21"/>
      <c r="F64" s="73">
        <v>2</v>
      </c>
      <c r="G64" s="86"/>
      <c r="H64" s="86"/>
      <c r="I64" s="24"/>
    </row>
    <row r="65" spans="1:9" ht="23.25">
      <c r="A65" s="471">
        <v>23</v>
      </c>
      <c r="B65" s="466">
        <v>231</v>
      </c>
      <c r="C65" s="466" t="s">
        <v>2773</v>
      </c>
      <c r="D65" s="466" t="s">
        <v>2774</v>
      </c>
      <c r="E65" s="466" t="s">
        <v>151</v>
      </c>
      <c r="F65" s="467">
        <f>F67</f>
        <v>2</v>
      </c>
      <c r="G65" s="468">
        <v>0</v>
      </c>
      <c r="H65" s="468">
        <f>F65*G65</f>
        <v>0</v>
      </c>
      <c r="I65" s="469" t="s">
        <v>30</v>
      </c>
    </row>
    <row r="66" spans="1:9" ht="23.25">
      <c r="A66" s="84"/>
      <c r="B66" s="21"/>
      <c r="C66" s="21"/>
      <c r="D66" s="28" t="s">
        <v>2767</v>
      </c>
      <c r="E66" s="21"/>
      <c r="F66" s="202"/>
      <c r="G66" s="86"/>
      <c r="H66" s="86"/>
      <c r="I66" s="24"/>
    </row>
    <row r="67" spans="1:9" ht="23.25">
      <c r="A67" s="84"/>
      <c r="B67" s="21"/>
      <c r="C67" s="21"/>
      <c r="D67" s="28" t="s">
        <v>2768</v>
      </c>
      <c r="E67" s="21"/>
      <c r="F67" s="73">
        <v>2</v>
      </c>
      <c r="G67" s="86"/>
      <c r="H67" s="86"/>
      <c r="I67" s="24"/>
    </row>
    <row r="68" spans="1:9" ht="15">
      <c r="A68" s="471">
        <v>24</v>
      </c>
      <c r="B68" s="466">
        <v>231</v>
      </c>
      <c r="C68" s="466" t="s">
        <v>2775</v>
      </c>
      <c r="D68" s="466" t="s">
        <v>2776</v>
      </c>
      <c r="E68" s="466" t="s">
        <v>151</v>
      </c>
      <c r="F68" s="467">
        <f>F70</f>
        <v>20</v>
      </c>
      <c r="G68" s="468">
        <v>0</v>
      </c>
      <c r="H68" s="468">
        <f>F68*G68</f>
        <v>0</v>
      </c>
      <c r="I68" s="469" t="s">
        <v>30</v>
      </c>
    </row>
    <row r="69" spans="1:9" ht="15">
      <c r="A69" s="139"/>
      <c r="B69" s="140"/>
      <c r="C69" s="140"/>
      <c r="D69" s="28" t="s">
        <v>2777</v>
      </c>
      <c r="E69" s="140"/>
      <c r="F69" s="73"/>
      <c r="G69" s="141"/>
      <c r="H69" s="86"/>
      <c r="I69" s="24"/>
    </row>
    <row r="70" spans="1:9" ht="15">
      <c r="A70" s="139"/>
      <c r="B70" s="140"/>
      <c r="C70" s="140"/>
      <c r="D70" s="28" t="s">
        <v>2778</v>
      </c>
      <c r="E70" s="140"/>
      <c r="F70" s="73">
        <v>20</v>
      </c>
      <c r="G70" s="141"/>
      <c r="H70" s="86"/>
      <c r="I70" s="24"/>
    </row>
    <row r="71" spans="1:9" ht="15">
      <c r="A71" s="471">
        <v>25</v>
      </c>
      <c r="B71" s="466">
        <v>231</v>
      </c>
      <c r="C71" s="466" t="s">
        <v>2779</v>
      </c>
      <c r="D71" s="466" t="s">
        <v>2780</v>
      </c>
      <c r="E71" s="466" t="s">
        <v>151</v>
      </c>
      <c r="F71" s="467">
        <f>F73</f>
        <v>64</v>
      </c>
      <c r="G71" s="468">
        <v>0</v>
      </c>
      <c r="H71" s="468">
        <f>F71*G71</f>
        <v>0</v>
      </c>
      <c r="I71" s="469" t="s">
        <v>30</v>
      </c>
    </row>
    <row r="72" spans="1:9" ht="15">
      <c r="A72" s="139"/>
      <c r="B72" s="140"/>
      <c r="C72" s="140"/>
      <c r="D72" s="28" t="s">
        <v>2777</v>
      </c>
      <c r="E72" s="140"/>
      <c r="F72" s="73"/>
      <c r="G72" s="141"/>
      <c r="H72" s="86"/>
      <c r="I72" s="24"/>
    </row>
    <row r="73" spans="1:9" ht="15">
      <c r="A73" s="139"/>
      <c r="B73" s="140"/>
      <c r="C73" s="140"/>
      <c r="D73" s="28" t="s">
        <v>2778</v>
      </c>
      <c r="E73" s="140"/>
      <c r="F73" s="73">
        <v>64</v>
      </c>
      <c r="G73" s="141"/>
      <c r="H73" s="86"/>
      <c r="I73" s="24"/>
    </row>
    <row r="74" spans="1:9" ht="15">
      <c r="A74" s="471">
        <v>26</v>
      </c>
      <c r="B74" s="466">
        <v>231</v>
      </c>
      <c r="C74" s="466" t="s">
        <v>2781</v>
      </c>
      <c r="D74" s="466" t="s">
        <v>2782</v>
      </c>
      <c r="E74" s="466" t="s">
        <v>151</v>
      </c>
      <c r="F74" s="467">
        <f>F76</f>
        <v>73</v>
      </c>
      <c r="G74" s="468">
        <v>0</v>
      </c>
      <c r="H74" s="468">
        <f>F74*G74</f>
        <v>0</v>
      </c>
      <c r="I74" s="469" t="s">
        <v>30</v>
      </c>
    </row>
    <row r="75" spans="1:9" ht="15">
      <c r="A75" s="139"/>
      <c r="B75" s="140"/>
      <c r="C75" s="140"/>
      <c r="D75" s="28" t="s">
        <v>2777</v>
      </c>
      <c r="E75" s="140"/>
      <c r="F75" s="73"/>
      <c r="G75" s="141"/>
      <c r="H75" s="86"/>
      <c r="I75" s="24"/>
    </row>
    <row r="76" spans="1:9" ht="15">
      <c r="A76" s="139"/>
      <c r="B76" s="140"/>
      <c r="C76" s="140"/>
      <c r="D76" s="28" t="s">
        <v>2778</v>
      </c>
      <c r="E76" s="140"/>
      <c r="F76" s="73">
        <v>73</v>
      </c>
      <c r="G76" s="141"/>
      <c r="H76" s="86"/>
      <c r="I76" s="24"/>
    </row>
    <row r="77" spans="1:9" ht="15">
      <c r="A77" s="471">
        <v>27</v>
      </c>
      <c r="B77" s="466">
        <v>231</v>
      </c>
      <c r="C77" s="466" t="s">
        <v>2783</v>
      </c>
      <c r="D77" s="466" t="s">
        <v>2784</v>
      </c>
      <c r="E77" s="466" t="s">
        <v>151</v>
      </c>
      <c r="F77" s="467">
        <f>F79</f>
        <v>12</v>
      </c>
      <c r="G77" s="468">
        <v>0</v>
      </c>
      <c r="H77" s="468">
        <f>F77*G77</f>
        <v>0</v>
      </c>
      <c r="I77" s="469" t="s">
        <v>30</v>
      </c>
    </row>
    <row r="78" spans="1:9" ht="15">
      <c r="A78" s="139"/>
      <c r="B78" s="140"/>
      <c r="C78" s="140"/>
      <c r="D78" s="28" t="s">
        <v>2777</v>
      </c>
      <c r="E78" s="140"/>
      <c r="F78" s="73"/>
      <c r="G78" s="141"/>
      <c r="H78" s="86"/>
      <c r="I78" s="24"/>
    </row>
    <row r="79" spans="1:9" ht="15">
      <c r="A79" s="139"/>
      <c r="B79" s="140"/>
      <c r="C79" s="140"/>
      <c r="D79" s="28" t="s">
        <v>2778</v>
      </c>
      <c r="E79" s="140"/>
      <c r="F79" s="73">
        <v>12</v>
      </c>
      <c r="G79" s="141"/>
      <c r="H79" s="86"/>
      <c r="I79" s="24"/>
    </row>
    <row r="80" spans="1:9" ht="15">
      <c r="A80" s="471">
        <v>28</v>
      </c>
      <c r="B80" s="466">
        <v>231</v>
      </c>
      <c r="C80" s="466" t="s">
        <v>2785</v>
      </c>
      <c r="D80" s="466" t="s">
        <v>2786</v>
      </c>
      <c r="E80" s="466" t="s">
        <v>151</v>
      </c>
      <c r="F80" s="467">
        <f>F82</f>
        <v>16</v>
      </c>
      <c r="G80" s="468">
        <v>0</v>
      </c>
      <c r="H80" s="468">
        <f>F80*G80</f>
        <v>0</v>
      </c>
      <c r="I80" s="469" t="s">
        <v>30</v>
      </c>
    </row>
    <row r="81" spans="1:9" ht="15">
      <c r="A81" s="139"/>
      <c r="B81" s="140"/>
      <c r="C81" s="140"/>
      <c r="D81" s="28" t="s">
        <v>2777</v>
      </c>
      <c r="E81" s="140"/>
      <c r="F81" s="73"/>
      <c r="G81" s="141"/>
      <c r="H81" s="86"/>
      <c r="I81" s="24"/>
    </row>
    <row r="82" spans="1:9" ht="15">
      <c r="A82" s="139"/>
      <c r="B82" s="140"/>
      <c r="C82" s="140"/>
      <c r="D82" s="28" t="s">
        <v>2778</v>
      </c>
      <c r="E82" s="140"/>
      <c r="F82" s="73">
        <v>16</v>
      </c>
      <c r="G82" s="141"/>
      <c r="H82" s="86"/>
      <c r="I82" s="24"/>
    </row>
    <row r="83" spans="1:9" ht="23.25">
      <c r="A83" s="471">
        <v>29</v>
      </c>
      <c r="B83" s="466">
        <v>231</v>
      </c>
      <c r="C83" s="466" t="s">
        <v>2787</v>
      </c>
      <c r="D83" s="466" t="s">
        <v>2788</v>
      </c>
      <c r="E83" s="466" t="s">
        <v>151</v>
      </c>
      <c r="F83" s="467">
        <f>F85</f>
        <v>16</v>
      </c>
      <c r="G83" s="468">
        <v>0</v>
      </c>
      <c r="H83" s="468">
        <f>F83*G83</f>
        <v>0</v>
      </c>
      <c r="I83" s="469" t="s">
        <v>30</v>
      </c>
    </row>
    <row r="84" spans="1:9" ht="15">
      <c r="A84" s="139"/>
      <c r="B84" s="140"/>
      <c r="C84" s="140"/>
      <c r="D84" s="28" t="s">
        <v>2777</v>
      </c>
      <c r="E84" s="140"/>
      <c r="F84" s="73"/>
      <c r="G84" s="141"/>
      <c r="H84" s="86"/>
      <c r="I84" s="24"/>
    </row>
    <row r="85" spans="1:9" ht="15">
      <c r="A85" s="139"/>
      <c r="B85" s="140"/>
      <c r="C85" s="140"/>
      <c r="D85" s="28" t="s">
        <v>2778</v>
      </c>
      <c r="E85" s="140"/>
      <c r="F85" s="73">
        <v>16</v>
      </c>
      <c r="G85" s="141"/>
      <c r="H85" s="86"/>
      <c r="I85" s="24"/>
    </row>
    <row r="86" spans="1:9" ht="15">
      <c r="A86" s="471">
        <v>30</v>
      </c>
      <c r="B86" s="466">
        <v>231</v>
      </c>
      <c r="C86" s="466" t="s">
        <v>2789</v>
      </c>
      <c r="D86" s="466" t="s">
        <v>2790</v>
      </c>
      <c r="E86" s="466" t="s">
        <v>35</v>
      </c>
      <c r="F86" s="467">
        <f>F90</f>
        <v>21.2</v>
      </c>
      <c r="G86" s="468">
        <v>0</v>
      </c>
      <c r="H86" s="468">
        <f>F86*G86</f>
        <v>0</v>
      </c>
      <c r="I86" s="469" t="s">
        <v>30</v>
      </c>
    </row>
    <row r="87" spans="1:9" ht="15">
      <c r="A87" s="139"/>
      <c r="B87" s="140"/>
      <c r="C87" s="140"/>
      <c r="D87" s="28" t="s">
        <v>2791</v>
      </c>
      <c r="E87" s="140"/>
      <c r="F87" s="73"/>
      <c r="G87" s="141"/>
      <c r="H87" s="86"/>
      <c r="I87" s="24"/>
    </row>
    <row r="88" spans="1:9" ht="15">
      <c r="A88" s="139"/>
      <c r="B88" s="140"/>
      <c r="C88" s="140"/>
      <c r="D88" s="28" t="s">
        <v>2792</v>
      </c>
      <c r="E88" s="140"/>
      <c r="F88" s="73"/>
      <c r="G88" s="141"/>
      <c r="H88" s="86"/>
      <c r="I88" s="24"/>
    </row>
    <row r="89" spans="1:9" ht="15">
      <c r="A89" s="139"/>
      <c r="B89" s="140"/>
      <c r="C89" s="140"/>
      <c r="D89" s="28" t="s">
        <v>2793</v>
      </c>
      <c r="E89" s="140"/>
      <c r="F89" s="73"/>
      <c r="G89" s="141"/>
      <c r="H89" s="86"/>
      <c r="I89" s="24"/>
    </row>
    <row r="90" spans="1:9" ht="15">
      <c r="A90" s="139"/>
      <c r="B90" s="140"/>
      <c r="C90" s="140"/>
      <c r="D90" s="28" t="s">
        <v>2794</v>
      </c>
      <c r="E90" s="140"/>
      <c r="F90" s="73">
        <v>21.2</v>
      </c>
      <c r="G90" s="141"/>
      <c r="H90" s="86"/>
      <c r="I90" s="24"/>
    </row>
    <row r="91" spans="1:9" ht="15">
      <c r="A91" s="627">
        <v>31</v>
      </c>
      <c r="B91" s="466">
        <v>231</v>
      </c>
      <c r="C91" s="466" t="s">
        <v>2789</v>
      </c>
      <c r="D91" s="466" t="s">
        <v>2795</v>
      </c>
      <c r="E91" s="466" t="s">
        <v>35</v>
      </c>
      <c r="F91" s="467">
        <f>F95</f>
        <v>142</v>
      </c>
      <c r="G91" s="468">
        <v>0</v>
      </c>
      <c r="H91" s="468">
        <f>F91*G91</f>
        <v>0</v>
      </c>
      <c r="I91" s="469" t="s">
        <v>30</v>
      </c>
    </row>
    <row r="92" spans="1:9" ht="15">
      <c r="A92" s="139"/>
      <c r="B92" s="140"/>
      <c r="C92" s="140"/>
      <c r="D92" s="28" t="s">
        <v>2791</v>
      </c>
      <c r="E92" s="140"/>
      <c r="F92" s="73"/>
      <c r="G92" s="141"/>
      <c r="H92" s="86"/>
      <c r="I92" s="24"/>
    </row>
    <row r="93" spans="1:9" ht="15">
      <c r="A93" s="139"/>
      <c r="B93" s="140"/>
      <c r="C93" s="140"/>
      <c r="D93" s="28" t="s">
        <v>2796</v>
      </c>
      <c r="E93" s="140"/>
      <c r="F93" s="73"/>
      <c r="G93" s="141"/>
      <c r="H93" s="86"/>
      <c r="I93" s="24"/>
    </row>
    <row r="94" spans="1:9" ht="15">
      <c r="A94" s="139"/>
      <c r="B94" s="140"/>
      <c r="C94" s="140"/>
      <c r="D94" s="28" t="s">
        <v>2797</v>
      </c>
      <c r="E94" s="140"/>
      <c r="F94" s="73"/>
      <c r="G94" s="141"/>
      <c r="H94" s="86"/>
      <c r="I94" s="24"/>
    </row>
    <row r="95" spans="1:9" ht="15">
      <c r="A95" s="139"/>
      <c r="B95" s="140"/>
      <c r="C95" s="140"/>
      <c r="D95" s="28" t="s">
        <v>2798</v>
      </c>
      <c r="E95" s="140"/>
      <c r="F95" s="73">
        <v>142</v>
      </c>
      <c r="G95" s="141"/>
      <c r="H95" s="86"/>
      <c r="I95" s="24"/>
    </row>
    <row r="96" spans="1:9" ht="15">
      <c r="A96" s="87"/>
      <c r="B96" s="15"/>
      <c r="C96" s="15" t="s">
        <v>32</v>
      </c>
      <c r="D96" s="15" t="s">
        <v>33</v>
      </c>
      <c r="E96" s="15"/>
      <c r="F96" s="118"/>
      <c r="G96" s="82"/>
      <c r="H96" s="82">
        <f>SUM(H97:H98)</f>
        <v>0</v>
      </c>
      <c r="I96" s="90"/>
    </row>
    <row r="97" spans="1:9" ht="15">
      <c r="A97" s="471">
        <v>32</v>
      </c>
      <c r="B97" s="465" t="s">
        <v>84</v>
      </c>
      <c r="C97" s="466" t="s">
        <v>785</v>
      </c>
      <c r="D97" s="466" t="s">
        <v>786</v>
      </c>
      <c r="E97" s="466" t="s">
        <v>43</v>
      </c>
      <c r="F97" s="467">
        <f>F98</f>
        <v>12</v>
      </c>
      <c r="G97" s="468">
        <v>0</v>
      </c>
      <c r="H97" s="468">
        <f>F97*G97</f>
        <v>0</v>
      </c>
      <c r="I97" s="469" t="s">
        <v>30</v>
      </c>
    </row>
    <row r="98" spans="1:9" ht="15">
      <c r="A98" s="84"/>
      <c r="B98" s="21"/>
      <c r="C98" s="21"/>
      <c r="D98" s="28" t="s">
        <v>2799</v>
      </c>
      <c r="E98" s="21"/>
      <c r="F98" s="73">
        <v>12</v>
      </c>
      <c r="G98" s="86"/>
      <c r="H98" s="86"/>
      <c r="I98" s="24"/>
    </row>
    <row r="99" spans="1:9" ht="15">
      <c r="A99" s="87"/>
      <c r="B99" s="15"/>
      <c r="C99" s="15" t="s">
        <v>88</v>
      </c>
      <c r="D99" s="15" t="s">
        <v>89</v>
      </c>
      <c r="E99" s="15"/>
      <c r="F99" s="118"/>
      <c r="G99" s="82"/>
      <c r="H99" s="82">
        <f>SUM(H100:H101)</f>
        <v>0</v>
      </c>
      <c r="I99" s="90"/>
    </row>
    <row r="100" spans="1:9" ht="15">
      <c r="A100" s="472">
        <v>33</v>
      </c>
      <c r="B100" s="473">
        <v>998</v>
      </c>
      <c r="C100" s="473">
        <v>998231311</v>
      </c>
      <c r="D100" s="473" t="s">
        <v>2800</v>
      </c>
      <c r="E100" s="473" t="s">
        <v>87</v>
      </c>
      <c r="F100" s="474">
        <v>126.872</v>
      </c>
      <c r="G100" s="475">
        <v>0</v>
      </c>
      <c r="H100" s="475">
        <f>F100*G100</f>
        <v>0</v>
      </c>
      <c r="I100" s="469" t="s">
        <v>3278</v>
      </c>
    </row>
    <row r="101" spans="1:9" ht="23.25">
      <c r="A101" s="472">
        <v>34</v>
      </c>
      <c r="B101" s="473">
        <v>999</v>
      </c>
      <c r="C101" s="473" t="s">
        <v>91</v>
      </c>
      <c r="D101" s="473" t="s">
        <v>92</v>
      </c>
      <c r="E101" s="473" t="s">
        <v>93</v>
      </c>
      <c r="F101" s="474">
        <v>1</v>
      </c>
      <c r="G101" s="475">
        <v>0</v>
      </c>
      <c r="H101" s="475">
        <f>F101*G101</f>
        <v>0</v>
      </c>
      <c r="I101" s="476" t="s">
        <v>30</v>
      </c>
    </row>
    <row r="102" spans="1:9" ht="15">
      <c r="A102" s="38"/>
      <c r="B102" s="39"/>
      <c r="C102" s="39"/>
      <c r="D102" s="485" t="s">
        <v>3280</v>
      </c>
      <c r="E102" s="39"/>
      <c r="F102" s="41"/>
      <c r="G102" s="161"/>
      <c r="H102" s="42">
        <f>H8</f>
        <v>0</v>
      </c>
      <c r="I102" s="3"/>
    </row>
    <row r="104" spans="1:9" ht="15">
      <c r="A104" s="57" t="s">
        <v>95</v>
      </c>
      <c r="B104" s="57"/>
      <c r="C104" s="57"/>
      <c r="D104" s="57"/>
      <c r="E104" s="57"/>
      <c r="F104" s="57"/>
      <c r="G104" s="57"/>
      <c r="H104" s="57"/>
      <c r="I104" s="59"/>
    </row>
    <row r="105" spans="1:9" ht="24" customHeight="1">
      <c r="A105" s="683" t="s">
        <v>2540</v>
      </c>
      <c r="B105" s="682"/>
      <c r="C105" s="682"/>
      <c r="D105" s="682"/>
      <c r="E105" s="682"/>
      <c r="F105" s="682"/>
      <c r="G105" s="682"/>
      <c r="H105" s="57"/>
      <c r="I105" s="59"/>
    </row>
    <row r="106" spans="1:9" ht="90" customHeight="1">
      <c r="A106" s="683" t="s">
        <v>97</v>
      </c>
      <c r="B106" s="684"/>
      <c r="C106" s="684"/>
      <c r="D106" s="684"/>
      <c r="E106" s="684"/>
      <c r="F106" s="684"/>
      <c r="G106" s="684"/>
      <c r="H106" s="57"/>
      <c r="I106" s="57"/>
    </row>
    <row r="107" spans="1:9" ht="15">
      <c r="A107" s="685" t="s">
        <v>98</v>
      </c>
      <c r="B107" s="667"/>
      <c r="C107" s="667"/>
      <c r="D107" s="667"/>
      <c r="E107" s="667"/>
      <c r="F107" s="667"/>
      <c r="G107" s="667"/>
      <c r="H107" s="61"/>
      <c r="I107" s="62"/>
    </row>
    <row r="108" spans="1:9" ht="15">
      <c r="A108" s="685" t="s">
        <v>99</v>
      </c>
      <c r="B108" s="667"/>
      <c r="C108" s="667"/>
      <c r="D108" s="667"/>
      <c r="E108" s="667"/>
      <c r="F108" s="667"/>
      <c r="G108" s="667"/>
      <c r="H108" s="61"/>
      <c r="I108" s="62"/>
    </row>
    <row r="109" spans="1:9" ht="15">
      <c r="A109" s="327"/>
      <c r="B109" s="328"/>
      <c r="C109" s="328"/>
      <c r="D109" s="328"/>
      <c r="E109" s="328"/>
      <c r="F109" s="328"/>
      <c r="G109" s="328"/>
      <c r="H109" s="61"/>
      <c r="I109" s="62"/>
    </row>
  </sheetData>
  <mergeCells count="6">
    <mergeCell ref="A108:G108"/>
    <mergeCell ref="A2:D2"/>
    <mergeCell ref="A3:D3"/>
    <mergeCell ref="A105:G105"/>
    <mergeCell ref="A106:G106"/>
    <mergeCell ref="A107:G107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 topLeftCell="A1">
      <selection activeCell="L15" sqref="L15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688" t="s">
        <v>0</v>
      </c>
      <c r="B2" s="689"/>
      <c r="C2" s="689"/>
      <c r="D2" s="689"/>
      <c r="E2" s="5"/>
      <c r="F2" s="5"/>
      <c r="G2" s="2"/>
      <c r="H2" s="2"/>
      <c r="I2" s="3"/>
    </row>
    <row r="3" spans="1:9" ht="15">
      <c r="A3" s="688" t="s">
        <v>2801</v>
      </c>
      <c r="B3" s="689"/>
      <c r="C3" s="689"/>
      <c r="D3" s="689"/>
      <c r="E3" s="5"/>
      <c r="F3" s="5"/>
      <c r="G3" s="2"/>
      <c r="H3" s="2"/>
      <c r="I3" s="3"/>
    </row>
    <row r="4" spans="1:9" ht="15">
      <c r="A4" s="5" t="s">
        <v>102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365</v>
      </c>
      <c r="D8" s="9" t="s">
        <v>366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2802</v>
      </c>
      <c r="D9" s="14" t="s">
        <v>2803</v>
      </c>
      <c r="E9" s="14"/>
      <c r="F9" s="16"/>
      <c r="G9" s="17"/>
      <c r="H9" s="17">
        <f>SUM(H10:H24)</f>
        <v>0</v>
      </c>
      <c r="I9" s="18"/>
    </row>
    <row r="10" spans="1:9" ht="23.25">
      <c r="A10" s="464" t="s">
        <v>12</v>
      </c>
      <c r="B10" s="466">
        <v>799</v>
      </c>
      <c r="C10" s="466" t="s">
        <v>2804</v>
      </c>
      <c r="D10" s="466" t="s">
        <v>2805</v>
      </c>
      <c r="E10" s="466" t="s">
        <v>151</v>
      </c>
      <c r="F10" s="467">
        <f>F11</f>
        <v>19</v>
      </c>
      <c r="G10" s="468">
        <v>0</v>
      </c>
      <c r="H10" s="468">
        <f>F10*G10</f>
        <v>0</v>
      </c>
      <c r="I10" s="469" t="s">
        <v>30</v>
      </c>
    </row>
    <row r="11" spans="1:9" ht="23.25">
      <c r="A11" s="139"/>
      <c r="B11" s="127"/>
      <c r="C11" s="21"/>
      <c r="D11" s="28" t="s">
        <v>2806</v>
      </c>
      <c r="E11" s="21"/>
      <c r="F11" s="73">
        <v>19</v>
      </c>
      <c r="G11" s="86"/>
      <c r="H11" s="86"/>
      <c r="I11" s="24"/>
    </row>
    <row r="12" spans="1:9" ht="34.5">
      <c r="A12" s="128"/>
      <c r="B12" s="129"/>
      <c r="C12" s="130"/>
      <c r="D12" s="28" t="s">
        <v>363</v>
      </c>
      <c r="E12" s="28"/>
      <c r="F12" s="73"/>
      <c r="G12" s="132"/>
      <c r="H12" s="86"/>
      <c r="I12" s="90"/>
    </row>
    <row r="13" spans="1:9" ht="23.25">
      <c r="A13" s="464" t="s">
        <v>13</v>
      </c>
      <c r="B13" s="466">
        <v>799</v>
      </c>
      <c r="C13" s="466" t="s">
        <v>2807</v>
      </c>
      <c r="D13" s="466" t="s">
        <v>2808</v>
      </c>
      <c r="E13" s="466" t="s">
        <v>151</v>
      </c>
      <c r="F13" s="467">
        <f>F14</f>
        <v>10</v>
      </c>
      <c r="G13" s="468">
        <v>0</v>
      </c>
      <c r="H13" s="468">
        <f>F13*G13</f>
        <v>0</v>
      </c>
      <c r="I13" s="469" t="s">
        <v>30</v>
      </c>
    </row>
    <row r="14" spans="1:9" ht="23.25">
      <c r="A14" s="139"/>
      <c r="B14" s="127"/>
      <c r="C14" s="21"/>
      <c r="D14" s="28" t="s">
        <v>2806</v>
      </c>
      <c r="E14" s="21"/>
      <c r="F14" s="73">
        <v>10</v>
      </c>
      <c r="G14" s="86"/>
      <c r="H14" s="86"/>
      <c r="I14" s="24"/>
    </row>
    <row r="15" spans="1:9" ht="34.5">
      <c r="A15" s="128"/>
      <c r="B15" s="129"/>
      <c r="C15" s="130"/>
      <c r="D15" s="28" t="s">
        <v>363</v>
      </c>
      <c r="E15" s="28"/>
      <c r="F15" s="73"/>
      <c r="G15" s="132"/>
      <c r="H15" s="86"/>
      <c r="I15" s="90"/>
    </row>
    <row r="16" spans="1:9" ht="23.25">
      <c r="A16" s="464" t="s">
        <v>14</v>
      </c>
      <c r="B16" s="466">
        <v>799</v>
      </c>
      <c r="C16" s="466" t="s">
        <v>2809</v>
      </c>
      <c r="D16" s="466" t="s">
        <v>2810</v>
      </c>
      <c r="E16" s="466" t="s">
        <v>151</v>
      </c>
      <c r="F16" s="467">
        <f>F17</f>
        <v>2</v>
      </c>
      <c r="G16" s="468">
        <v>0</v>
      </c>
      <c r="H16" s="468">
        <f>F16*G16</f>
        <v>0</v>
      </c>
      <c r="I16" s="469" t="s">
        <v>30</v>
      </c>
    </row>
    <row r="17" spans="1:9" ht="15">
      <c r="A17" s="139"/>
      <c r="B17" s="127"/>
      <c r="C17" s="21"/>
      <c r="D17" s="28" t="s">
        <v>2811</v>
      </c>
      <c r="E17" s="21"/>
      <c r="F17" s="73">
        <v>2</v>
      </c>
      <c r="G17" s="86"/>
      <c r="H17" s="86"/>
      <c r="I17" s="24"/>
    </row>
    <row r="18" spans="1:9" ht="34.5">
      <c r="A18" s="128"/>
      <c r="B18" s="129"/>
      <c r="C18" s="130"/>
      <c r="D18" s="28" t="s">
        <v>363</v>
      </c>
      <c r="E18" s="28"/>
      <c r="F18" s="73"/>
      <c r="G18" s="132"/>
      <c r="H18" s="86"/>
      <c r="I18" s="90"/>
    </row>
    <row r="19" spans="1:9" ht="15">
      <c r="A19" s="464" t="s">
        <v>15</v>
      </c>
      <c r="B19" s="466">
        <v>799</v>
      </c>
      <c r="C19" s="466" t="s">
        <v>2812</v>
      </c>
      <c r="D19" s="466" t="s">
        <v>2813</v>
      </c>
      <c r="E19" s="466" t="s">
        <v>151</v>
      </c>
      <c r="F19" s="467">
        <f>F20</f>
        <v>1</v>
      </c>
      <c r="G19" s="468">
        <v>0</v>
      </c>
      <c r="H19" s="468">
        <f>F19*G19</f>
        <v>0</v>
      </c>
      <c r="I19" s="469" t="s">
        <v>30</v>
      </c>
    </row>
    <row r="20" spans="1:9" ht="15">
      <c r="A20" s="139"/>
      <c r="B20" s="127"/>
      <c r="C20" s="21"/>
      <c r="D20" s="28" t="s">
        <v>2814</v>
      </c>
      <c r="E20" s="21"/>
      <c r="F20" s="73">
        <v>1</v>
      </c>
      <c r="G20" s="86"/>
      <c r="H20" s="86"/>
      <c r="I20" s="24"/>
    </row>
    <row r="21" spans="1:9" ht="34.5">
      <c r="A21" s="128"/>
      <c r="B21" s="129"/>
      <c r="C21" s="130"/>
      <c r="D21" s="28" t="s">
        <v>363</v>
      </c>
      <c r="E21" s="28"/>
      <c r="F21" s="73"/>
      <c r="G21" s="132"/>
      <c r="H21" s="86"/>
      <c r="I21" s="90"/>
    </row>
    <row r="22" spans="1:9" s="150" customFormat="1" ht="15">
      <c r="A22" s="614">
        <v>5</v>
      </c>
      <c r="B22" s="615">
        <v>799</v>
      </c>
      <c r="C22" s="466" t="s">
        <v>2538</v>
      </c>
      <c r="D22" s="466" t="s">
        <v>3417</v>
      </c>
      <c r="E22" s="466" t="s">
        <v>93</v>
      </c>
      <c r="F22" s="467">
        <v>1</v>
      </c>
      <c r="G22" s="468">
        <v>0</v>
      </c>
      <c r="H22" s="616">
        <f>F22*G22</f>
        <v>0</v>
      </c>
      <c r="I22" s="469" t="s">
        <v>30</v>
      </c>
    </row>
    <row r="23" spans="1:9" ht="15">
      <c r="A23" s="471">
        <v>6</v>
      </c>
      <c r="B23" s="466">
        <v>799</v>
      </c>
      <c r="C23" s="466">
        <v>999799</v>
      </c>
      <c r="D23" s="466" t="s">
        <v>2539</v>
      </c>
      <c r="E23" s="466" t="s">
        <v>93</v>
      </c>
      <c r="F23" s="467">
        <f>F24</f>
        <v>1</v>
      </c>
      <c r="G23" s="468">
        <v>0</v>
      </c>
      <c r="H23" s="468">
        <f>F23*G23</f>
        <v>0</v>
      </c>
      <c r="I23" s="477" t="s">
        <v>30</v>
      </c>
    </row>
    <row r="24" spans="1:9" ht="15">
      <c r="A24" s="84"/>
      <c r="B24" s="21"/>
      <c r="C24" s="21"/>
      <c r="D24" s="28" t="s">
        <v>679</v>
      </c>
      <c r="E24" s="21"/>
      <c r="F24" s="73">
        <v>1</v>
      </c>
      <c r="G24" s="86"/>
      <c r="H24" s="86"/>
      <c r="I24" s="24"/>
    </row>
    <row r="25" spans="1:9" ht="15">
      <c r="A25" s="38"/>
      <c r="B25" s="39"/>
      <c r="C25" s="39"/>
      <c r="D25" s="485" t="s">
        <v>3280</v>
      </c>
      <c r="E25" s="39"/>
      <c r="F25" s="41"/>
      <c r="G25" s="161"/>
      <c r="H25" s="42">
        <f>H8</f>
        <v>0</v>
      </c>
      <c r="I25" s="3"/>
    </row>
    <row r="27" spans="1:9" ht="15">
      <c r="A27" s="57" t="s">
        <v>95</v>
      </c>
      <c r="B27" s="57"/>
      <c r="C27" s="57"/>
      <c r="D27" s="57"/>
      <c r="E27" s="57"/>
      <c r="F27" s="57"/>
      <c r="G27" s="57"/>
      <c r="H27" s="57"/>
      <c r="I27" s="59"/>
    </row>
    <row r="28" spans="1:9" ht="24" customHeight="1">
      <c r="A28" s="683" t="s">
        <v>2540</v>
      </c>
      <c r="B28" s="682"/>
      <c r="C28" s="682"/>
      <c r="D28" s="682"/>
      <c r="E28" s="682"/>
      <c r="F28" s="682"/>
      <c r="G28" s="682"/>
      <c r="H28" s="57"/>
      <c r="I28" s="59"/>
    </row>
    <row r="29" spans="1:9" ht="90" customHeight="1">
      <c r="A29" s="683" t="s">
        <v>97</v>
      </c>
      <c r="B29" s="684"/>
      <c r="C29" s="684"/>
      <c r="D29" s="684"/>
      <c r="E29" s="684"/>
      <c r="F29" s="684"/>
      <c r="G29" s="684"/>
      <c r="H29" s="57"/>
      <c r="I29" s="57"/>
    </row>
    <row r="30" spans="1:9" ht="15">
      <c r="A30" s="685" t="s">
        <v>98</v>
      </c>
      <c r="B30" s="667"/>
      <c r="C30" s="667"/>
      <c r="D30" s="667"/>
      <c r="E30" s="667"/>
      <c r="F30" s="667"/>
      <c r="G30" s="667"/>
      <c r="H30" s="61"/>
      <c r="I30" s="62"/>
    </row>
    <row r="31" spans="1:9" ht="15">
      <c r="A31" s="685" t="s">
        <v>99</v>
      </c>
      <c r="B31" s="667"/>
      <c r="C31" s="667"/>
      <c r="D31" s="667"/>
      <c r="E31" s="667"/>
      <c r="F31" s="667"/>
      <c r="G31" s="667"/>
      <c r="H31" s="61"/>
      <c r="I31" s="62"/>
    </row>
    <row r="32" spans="1:9" ht="15">
      <c r="A32" s="327"/>
      <c r="B32" s="328"/>
      <c r="C32" s="328"/>
      <c r="D32" s="328"/>
      <c r="E32" s="328"/>
      <c r="F32" s="328"/>
      <c r="G32" s="328"/>
      <c r="H32" s="61"/>
      <c r="I32" s="62"/>
    </row>
  </sheetData>
  <mergeCells count="6">
    <mergeCell ref="A31:G31"/>
    <mergeCell ref="A2:D2"/>
    <mergeCell ref="A3:D3"/>
    <mergeCell ref="A28:G28"/>
    <mergeCell ref="A29:G29"/>
    <mergeCell ref="A30:G3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 topLeftCell="A31">
      <selection activeCell="R55" sqref="R55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4"/>
      <c r="C2" s="5"/>
      <c r="D2" s="5"/>
      <c r="E2" s="5"/>
      <c r="F2" s="5"/>
      <c r="G2" s="2"/>
      <c r="H2" s="2"/>
      <c r="I2" s="3"/>
    </row>
    <row r="3" spans="1:9" ht="15">
      <c r="A3" s="6" t="s">
        <v>1</v>
      </c>
      <c r="B3" s="5"/>
      <c r="C3" s="5"/>
      <c r="D3" s="5"/>
      <c r="E3" s="5"/>
      <c r="F3" s="2"/>
      <c r="G3" s="2"/>
      <c r="H3" s="3"/>
      <c r="I3" s="3"/>
    </row>
    <row r="4" spans="1:9" ht="15">
      <c r="A4" s="5" t="s">
        <v>2</v>
      </c>
      <c r="B4" s="5"/>
      <c r="C4" s="5"/>
      <c r="D4" s="5"/>
      <c r="E4" s="5"/>
      <c r="F4" s="5"/>
      <c r="G4" s="2"/>
      <c r="H4" s="2"/>
      <c r="I4" s="3"/>
    </row>
    <row r="5" spans="1:9" ht="15">
      <c r="A5" s="2"/>
      <c r="B5" s="2"/>
      <c r="C5" s="2"/>
      <c r="D5" s="2"/>
      <c r="E5" s="2"/>
      <c r="F5" s="2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10" t="s">
        <v>20</v>
      </c>
      <c r="E8" s="9"/>
      <c r="F8" s="11"/>
      <c r="G8" s="12"/>
      <c r="H8" s="12">
        <f>H9+H14+H63</f>
        <v>0</v>
      </c>
      <c r="I8" s="3"/>
    </row>
    <row r="9" spans="1:9" ht="15">
      <c r="A9" s="13"/>
      <c r="B9" s="14"/>
      <c r="C9" s="14">
        <v>1</v>
      </c>
      <c r="D9" s="15" t="s">
        <v>21</v>
      </c>
      <c r="E9" s="14"/>
      <c r="F9" s="16"/>
      <c r="G9" s="17"/>
      <c r="H9" s="17">
        <f>SUM(H10:H13)</f>
        <v>0</v>
      </c>
      <c r="I9" s="18"/>
    </row>
    <row r="10" spans="1:9" ht="15">
      <c r="A10" s="19">
        <v>1</v>
      </c>
      <c r="B10" s="20" t="s">
        <v>22</v>
      </c>
      <c r="C10" s="20">
        <v>115101201</v>
      </c>
      <c r="D10" s="21" t="s">
        <v>23</v>
      </c>
      <c r="E10" s="20" t="s">
        <v>24</v>
      </c>
      <c r="F10" s="22">
        <v>40</v>
      </c>
      <c r="G10" s="23">
        <v>0</v>
      </c>
      <c r="H10" s="23">
        <f>F10*G10</f>
        <v>0</v>
      </c>
      <c r="I10" s="24" t="s">
        <v>3278</v>
      </c>
    </row>
    <row r="11" spans="1:9" ht="15">
      <c r="A11" s="19">
        <v>2</v>
      </c>
      <c r="B11" s="20" t="s">
        <v>22</v>
      </c>
      <c r="C11" s="20">
        <v>115101301</v>
      </c>
      <c r="D11" s="21" t="s">
        <v>25</v>
      </c>
      <c r="E11" s="20" t="s">
        <v>26</v>
      </c>
      <c r="F11" s="22">
        <v>6</v>
      </c>
      <c r="G11" s="23">
        <v>0</v>
      </c>
      <c r="H11" s="23">
        <f>F11*G11</f>
        <v>0</v>
      </c>
      <c r="I11" s="24" t="s">
        <v>3278</v>
      </c>
    </row>
    <row r="12" spans="1:9" ht="15">
      <c r="A12" s="19">
        <v>3</v>
      </c>
      <c r="B12" s="20" t="s">
        <v>22</v>
      </c>
      <c r="C12" s="20" t="s">
        <v>27</v>
      </c>
      <c r="D12" s="21" t="s">
        <v>28</v>
      </c>
      <c r="E12" s="20" t="s">
        <v>29</v>
      </c>
      <c r="F12" s="25">
        <v>15</v>
      </c>
      <c r="G12" s="23">
        <v>0</v>
      </c>
      <c r="H12" s="23">
        <f>F12*G12</f>
        <v>0</v>
      </c>
      <c r="I12" s="26" t="s">
        <v>30</v>
      </c>
    </row>
    <row r="13" spans="1:9" ht="15">
      <c r="A13" s="19">
        <v>4</v>
      </c>
      <c r="B13" s="20" t="s">
        <v>22</v>
      </c>
      <c r="C13" s="20">
        <v>119001421</v>
      </c>
      <c r="D13" s="21" t="s">
        <v>31</v>
      </c>
      <c r="E13" s="20" t="s">
        <v>29</v>
      </c>
      <c r="F13" s="25">
        <v>10</v>
      </c>
      <c r="G13" s="23">
        <v>0</v>
      </c>
      <c r="H13" s="23">
        <f>F13*G13</f>
        <v>0</v>
      </c>
      <c r="I13" s="24" t="s">
        <v>3278</v>
      </c>
    </row>
    <row r="14" spans="1:9" ht="15">
      <c r="A14" s="13"/>
      <c r="B14" s="14"/>
      <c r="C14" s="14" t="s">
        <v>32</v>
      </c>
      <c r="D14" s="15" t="s">
        <v>33</v>
      </c>
      <c r="E14" s="14"/>
      <c r="F14" s="16"/>
      <c r="G14" s="17"/>
      <c r="H14" s="17">
        <f>SUM(H15:H62)</f>
        <v>0</v>
      </c>
      <c r="I14" s="18"/>
    </row>
    <row r="15" spans="1:9" ht="23.25">
      <c r="A15" s="19">
        <v>5</v>
      </c>
      <c r="B15" s="20">
        <v>961</v>
      </c>
      <c r="C15" s="20">
        <v>949101112</v>
      </c>
      <c r="D15" s="21" t="s">
        <v>34</v>
      </c>
      <c r="E15" s="20" t="s">
        <v>35</v>
      </c>
      <c r="F15" s="22">
        <f>F18</f>
        <v>38.4</v>
      </c>
      <c r="G15" s="23">
        <v>0</v>
      </c>
      <c r="H15" s="23">
        <f>F15*G15</f>
        <v>0</v>
      </c>
      <c r="I15" s="24" t="s">
        <v>3278</v>
      </c>
    </row>
    <row r="16" spans="1:9" ht="23.25">
      <c r="A16" s="19"/>
      <c r="B16" s="27"/>
      <c r="C16" s="20"/>
      <c r="D16" s="28" t="s">
        <v>36</v>
      </c>
      <c r="E16" s="20"/>
      <c r="F16" s="29"/>
      <c r="G16" s="23"/>
      <c r="H16" s="23"/>
      <c r="I16" s="18"/>
    </row>
    <row r="17" spans="1:9" ht="23.25">
      <c r="A17" s="19"/>
      <c r="B17" s="27"/>
      <c r="C17" s="20"/>
      <c r="D17" s="28" t="s">
        <v>37</v>
      </c>
      <c r="E17" s="20"/>
      <c r="F17" s="29"/>
      <c r="G17" s="23"/>
      <c r="H17" s="23"/>
      <c r="I17" s="18"/>
    </row>
    <row r="18" spans="1:9" ht="15">
      <c r="A18" s="19"/>
      <c r="B18" s="27"/>
      <c r="C18" s="20"/>
      <c r="D18" s="28" t="s">
        <v>38</v>
      </c>
      <c r="E18" s="20"/>
      <c r="F18" s="29">
        <v>38.4</v>
      </c>
      <c r="G18" s="23"/>
      <c r="H18" s="23"/>
      <c r="I18" s="18"/>
    </row>
    <row r="19" spans="1:9" ht="15">
      <c r="A19" s="19">
        <v>6</v>
      </c>
      <c r="B19" s="20">
        <v>961</v>
      </c>
      <c r="C19" s="20">
        <v>952901111</v>
      </c>
      <c r="D19" s="21" t="s">
        <v>39</v>
      </c>
      <c r="E19" s="20" t="s">
        <v>35</v>
      </c>
      <c r="F19" s="22">
        <f>F20+F21</f>
        <v>49</v>
      </c>
      <c r="G19" s="23">
        <v>0</v>
      </c>
      <c r="H19" s="23">
        <f>F19*G19</f>
        <v>0</v>
      </c>
      <c r="I19" s="24" t="s">
        <v>3278</v>
      </c>
    </row>
    <row r="20" spans="1:9" ht="15">
      <c r="A20" s="19"/>
      <c r="B20" s="27"/>
      <c r="C20" s="20"/>
      <c r="D20" s="28" t="s">
        <v>40</v>
      </c>
      <c r="E20" s="20"/>
      <c r="F20" s="29">
        <v>10.6</v>
      </c>
      <c r="G20" s="23"/>
      <c r="H20" s="23"/>
      <c r="I20" s="18"/>
    </row>
    <row r="21" spans="1:9" ht="15">
      <c r="A21" s="19"/>
      <c r="B21" s="27"/>
      <c r="C21" s="20"/>
      <c r="D21" s="28" t="s">
        <v>41</v>
      </c>
      <c r="E21" s="20"/>
      <c r="F21" s="29">
        <v>38.4</v>
      </c>
      <c r="G21" s="23"/>
      <c r="H21" s="23"/>
      <c r="I21" s="18"/>
    </row>
    <row r="22" spans="1:9" ht="15">
      <c r="A22" s="19">
        <v>7</v>
      </c>
      <c r="B22" s="20">
        <v>961</v>
      </c>
      <c r="C22" s="20">
        <v>961044111</v>
      </c>
      <c r="D22" s="21" t="s">
        <v>42</v>
      </c>
      <c r="E22" s="20" t="s">
        <v>43</v>
      </c>
      <c r="F22" s="22">
        <f>F23+F24</f>
        <v>285.20000000000005</v>
      </c>
      <c r="G22" s="23">
        <v>0</v>
      </c>
      <c r="H22" s="23">
        <f>F22*G22</f>
        <v>0</v>
      </c>
      <c r="I22" s="24" t="s">
        <v>3278</v>
      </c>
    </row>
    <row r="23" spans="1:9" ht="15">
      <c r="A23" s="19"/>
      <c r="B23" s="27"/>
      <c r="C23" s="20"/>
      <c r="D23" s="28" t="s">
        <v>44</v>
      </c>
      <c r="E23" s="20"/>
      <c r="F23" s="29">
        <v>122.9</v>
      </c>
      <c r="G23" s="23"/>
      <c r="H23" s="23"/>
      <c r="I23" s="18"/>
    </row>
    <row r="24" spans="1:9" ht="15">
      <c r="A24" s="19"/>
      <c r="B24" s="27"/>
      <c r="C24" s="20"/>
      <c r="D24" s="28" t="s">
        <v>45</v>
      </c>
      <c r="E24" s="20"/>
      <c r="F24" s="29">
        <f>649.2*0.25</f>
        <v>162.3</v>
      </c>
      <c r="G24" s="23"/>
      <c r="H24" s="23"/>
      <c r="I24" s="18"/>
    </row>
    <row r="25" spans="1:9" ht="15">
      <c r="A25" s="19">
        <v>8</v>
      </c>
      <c r="B25" s="20">
        <v>962</v>
      </c>
      <c r="C25" s="20">
        <v>962031133</v>
      </c>
      <c r="D25" s="21" t="s">
        <v>46</v>
      </c>
      <c r="E25" s="20" t="s">
        <v>35</v>
      </c>
      <c r="F25" s="22">
        <f>F26</f>
        <v>15.4</v>
      </c>
      <c r="G25" s="23">
        <v>0</v>
      </c>
      <c r="H25" s="23">
        <f>F25*G25</f>
        <v>0</v>
      </c>
      <c r="I25" s="24" t="s">
        <v>3278</v>
      </c>
    </row>
    <row r="26" spans="1:9" ht="15">
      <c r="A26" s="19"/>
      <c r="B26" s="27"/>
      <c r="C26" s="20"/>
      <c r="D26" s="28" t="s">
        <v>47</v>
      </c>
      <c r="E26" s="20"/>
      <c r="F26" s="29">
        <v>15.4</v>
      </c>
      <c r="G26" s="23"/>
      <c r="H26" s="23"/>
      <c r="I26" s="18"/>
    </row>
    <row r="27" spans="1:9" ht="15">
      <c r="A27" s="19">
        <v>9</v>
      </c>
      <c r="B27" s="20">
        <v>962</v>
      </c>
      <c r="C27" s="20">
        <v>962032241</v>
      </c>
      <c r="D27" s="21" t="s">
        <v>48</v>
      </c>
      <c r="E27" s="20" t="s">
        <v>43</v>
      </c>
      <c r="F27" s="22">
        <f>F28+F29+F30</f>
        <v>411.90000000000003</v>
      </c>
      <c r="G27" s="23">
        <v>0</v>
      </c>
      <c r="H27" s="23">
        <f>F27*G27</f>
        <v>0</v>
      </c>
      <c r="I27" s="24" t="s">
        <v>3278</v>
      </c>
    </row>
    <row r="28" spans="1:9" ht="15">
      <c r="A28" s="19"/>
      <c r="B28" s="27"/>
      <c r="C28" s="20"/>
      <c r="D28" s="28" t="s">
        <v>49</v>
      </c>
      <c r="E28" s="20"/>
      <c r="F28" s="29">
        <v>407.1</v>
      </c>
      <c r="G28" s="23"/>
      <c r="H28" s="23"/>
      <c r="I28" s="18"/>
    </row>
    <row r="29" spans="1:9" ht="15">
      <c r="A29" s="19"/>
      <c r="B29" s="27"/>
      <c r="C29" s="20"/>
      <c r="D29" s="28" t="s">
        <v>50</v>
      </c>
      <c r="E29" s="20"/>
      <c r="F29" s="29">
        <v>3.7</v>
      </c>
      <c r="G29" s="23"/>
      <c r="H29" s="23"/>
      <c r="I29" s="18"/>
    </row>
    <row r="30" spans="1:9" ht="15">
      <c r="A30" s="19"/>
      <c r="B30" s="27"/>
      <c r="C30" s="20"/>
      <c r="D30" s="28" t="s">
        <v>51</v>
      </c>
      <c r="E30" s="20"/>
      <c r="F30" s="29">
        <v>1.1</v>
      </c>
      <c r="G30" s="23"/>
      <c r="H30" s="23"/>
      <c r="I30" s="18"/>
    </row>
    <row r="31" spans="1:9" ht="15">
      <c r="A31" s="19">
        <v>10</v>
      </c>
      <c r="B31" s="27" t="s">
        <v>52</v>
      </c>
      <c r="C31" s="20" t="s">
        <v>53</v>
      </c>
      <c r="D31" s="21" t="s">
        <v>54</v>
      </c>
      <c r="E31" s="20" t="s">
        <v>35</v>
      </c>
      <c r="F31" s="30">
        <f>F32</f>
        <v>517.22</v>
      </c>
      <c r="G31" s="23">
        <v>0</v>
      </c>
      <c r="H31" s="23">
        <f>F31*G31</f>
        <v>0</v>
      </c>
      <c r="I31" s="26" t="s">
        <v>30</v>
      </c>
    </row>
    <row r="32" spans="1:9" ht="23.25">
      <c r="A32" s="19"/>
      <c r="B32" s="20"/>
      <c r="C32" s="20"/>
      <c r="D32" s="28" t="s">
        <v>55</v>
      </c>
      <c r="E32" s="20"/>
      <c r="F32" s="29">
        <v>517.22</v>
      </c>
      <c r="G32" s="23"/>
      <c r="H32" s="23"/>
      <c r="I32" s="26"/>
    </row>
    <row r="33" spans="1:9" ht="34.5">
      <c r="A33" s="31"/>
      <c r="B33" s="32"/>
      <c r="C33" s="33"/>
      <c r="D33" s="28" t="s">
        <v>56</v>
      </c>
      <c r="E33" s="34"/>
      <c r="F33" s="29"/>
      <c r="G33" s="23"/>
      <c r="H33" s="23"/>
      <c r="I33" s="35"/>
    </row>
    <row r="34" spans="1:9" ht="15">
      <c r="A34" s="19">
        <v>11</v>
      </c>
      <c r="B34" s="20">
        <v>963</v>
      </c>
      <c r="C34" s="20">
        <v>963053935</v>
      </c>
      <c r="D34" s="21" t="s">
        <v>57</v>
      </c>
      <c r="E34" s="20" t="s">
        <v>35</v>
      </c>
      <c r="F34" s="22">
        <f>F35</f>
        <v>7.1</v>
      </c>
      <c r="G34" s="23">
        <v>0</v>
      </c>
      <c r="H34" s="23">
        <f>F34*G34</f>
        <v>0</v>
      </c>
      <c r="I34" s="24" t="s">
        <v>3278</v>
      </c>
    </row>
    <row r="35" spans="1:9" ht="15">
      <c r="A35" s="19"/>
      <c r="B35" s="27"/>
      <c r="C35" s="20"/>
      <c r="D35" s="28" t="s">
        <v>58</v>
      </c>
      <c r="E35" s="20"/>
      <c r="F35" s="29">
        <v>7.1</v>
      </c>
      <c r="G35" s="23"/>
      <c r="H35" s="23"/>
      <c r="I35" s="18"/>
    </row>
    <row r="36" spans="1:9" ht="23.25">
      <c r="A36" s="19">
        <v>12</v>
      </c>
      <c r="B36" s="20">
        <v>963</v>
      </c>
      <c r="C36" s="20" t="s">
        <v>59</v>
      </c>
      <c r="D36" s="21" t="s">
        <v>60</v>
      </c>
      <c r="E36" s="20" t="s">
        <v>35</v>
      </c>
      <c r="F36" s="22">
        <f>F37</f>
        <v>14.6</v>
      </c>
      <c r="G36" s="23">
        <v>0</v>
      </c>
      <c r="H36" s="23">
        <f>F36*G36</f>
        <v>0</v>
      </c>
      <c r="I36" s="26" t="s">
        <v>30</v>
      </c>
    </row>
    <row r="37" spans="1:9" ht="15">
      <c r="A37" s="19"/>
      <c r="B37" s="27"/>
      <c r="C37" s="20"/>
      <c r="D37" s="28" t="s">
        <v>61</v>
      </c>
      <c r="E37" s="20"/>
      <c r="F37" s="29">
        <v>14.6</v>
      </c>
      <c r="G37" s="23"/>
      <c r="H37" s="23"/>
      <c r="I37" s="18"/>
    </row>
    <row r="38" spans="1:9" ht="23.25">
      <c r="A38" s="19"/>
      <c r="B38" s="27"/>
      <c r="C38" s="20"/>
      <c r="D38" s="28" t="s">
        <v>62</v>
      </c>
      <c r="E38" s="20"/>
      <c r="F38" s="29"/>
      <c r="G38" s="23"/>
      <c r="H38" s="23"/>
      <c r="I38" s="18"/>
    </row>
    <row r="39" spans="1:9" ht="34.5">
      <c r="A39" s="31"/>
      <c r="B39" s="32"/>
      <c r="C39" s="33"/>
      <c r="D39" s="28" t="s">
        <v>56</v>
      </c>
      <c r="E39" s="34"/>
      <c r="F39" s="29"/>
      <c r="G39" s="23"/>
      <c r="H39" s="23"/>
      <c r="I39" s="35"/>
    </row>
    <row r="40" spans="1:9" ht="15">
      <c r="A40" s="19">
        <v>13</v>
      </c>
      <c r="B40" s="20">
        <v>965</v>
      </c>
      <c r="C40" s="20">
        <v>965082933</v>
      </c>
      <c r="D40" s="21" t="s">
        <v>63</v>
      </c>
      <c r="E40" s="20" t="s">
        <v>43</v>
      </c>
      <c r="F40" s="22">
        <f>F41</f>
        <v>129.84</v>
      </c>
      <c r="G40" s="23">
        <v>0</v>
      </c>
      <c r="H40" s="23">
        <f>F40*G40</f>
        <v>0</v>
      </c>
      <c r="I40" s="24" t="s">
        <v>3278</v>
      </c>
    </row>
    <row r="41" spans="1:9" ht="15">
      <c r="A41" s="19"/>
      <c r="B41" s="27"/>
      <c r="C41" s="20"/>
      <c r="D41" s="28" t="s">
        <v>64</v>
      </c>
      <c r="E41" s="20"/>
      <c r="F41" s="29">
        <f>649.2*0.2</f>
        <v>129.84</v>
      </c>
      <c r="G41" s="23"/>
      <c r="H41" s="23"/>
      <c r="I41" s="18"/>
    </row>
    <row r="42" spans="1:9" ht="15">
      <c r="A42" s="19">
        <v>14</v>
      </c>
      <c r="B42" s="27" t="s">
        <v>65</v>
      </c>
      <c r="C42" s="20" t="s">
        <v>66</v>
      </c>
      <c r="D42" s="21" t="s">
        <v>67</v>
      </c>
      <c r="E42" s="20" t="s">
        <v>35</v>
      </c>
      <c r="F42" s="30">
        <f>SUM(F43:F43)</f>
        <v>2.424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7"/>
      <c r="C43" s="20"/>
      <c r="D43" s="28" t="s">
        <v>68</v>
      </c>
      <c r="E43" s="20"/>
      <c r="F43" s="29">
        <f>1.2*2.02</f>
        <v>2.424</v>
      </c>
      <c r="G43" s="23"/>
      <c r="H43" s="23"/>
      <c r="I43" s="35"/>
    </row>
    <row r="44" spans="1:9" ht="23.25">
      <c r="A44" s="31"/>
      <c r="B44" s="32"/>
      <c r="C44" s="33"/>
      <c r="D44" s="28" t="s">
        <v>69</v>
      </c>
      <c r="E44" s="34"/>
      <c r="F44" s="29"/>
      <c r="G44" s="23"/>
      <c r="H44" s="23"/>
      <c r="I44" s="35"/>
    </row>
    <row r="45" spans="1:9" ht="34.5">
      <c r="A45" s="31"/>
      <c r="B45" s="32"/>
      <c r="C45" s="33"/>
      <c r="D45" s="28" t="s">
        <v>56</v>
      </c>
      <c r="E45" s="34"/>
      <c r="F45" s="29"/>
      <c r="G45" s="23"/>
      <c r="H45" s="23"/>
      <c r="I45" s="35"/>
    </row>
    <row r="46" spans="1:9" ht="15">
      <c r="A46" s="698">
        <v>15</v>
      </c>
      <c r="B46" s="127" t="s">
        <v>70</v>
      </c>
      <c r="C46" s="21" t="s">
        <v>71</v>
      </c>
      <c r="D46" s="21" t="s">
        <v>72</v>
      </c>
      <c r="E46" s="21" t="s">
        <v>35</v>
      </c>
      <c r="F46" s="85">
        <f>F47</f>
        <v>5.6</v>
      </c>
      <c r="G46" s="86">
        <v>0</v>
      </c>
      <c r="H46" s="86">
        <f>F46*G46</f>
        <v>0</v>
      </c>
      <c r="I46" s="24" t="s">
        <v>30</v>
      </c>
    </row>
    <row r="47" spans="1:9" ht="15">
      <c r="A47" s="84"/>
      <c r="B47" s="127"/>
      <c r="C47" s="21"/>
      <c r="D47" s="28" t="s">
        <v>74</v>
      </c>
      <c r="E47" s="21"/>
      <c r="F47" s="73">
        <v>5.6</v>
      </c>
      <c r="G47" s="86"/>
      <c r="H47" s="86"/>
      <c r="I47" s="90"/>
    </row>
    <row r="48" spans="1:9" ht="34.5">
      <c r="A48" s="84"/>
      <c r="B48" s="127"/>
      <c r="C48" s="21"/>
      <c r="D48" s="28" t="s">
        <v>75</v>
      </c>
      <c r="E48" s="21"/>
      <c r="F48" s="73"/>
      <c r="G48" s="86"/>
      <c r="H48" s="86"/>
      <c r="I48" s="90"/>
    </row>
    <row r="49" spans="1:9" ht="34.5">
      <c r="A49" s="128"/>
      <c r="B49" s="129"/>
      <c r="C49" s="130"/>
      <c r="D49" s="28" t="s">
        <v>56</v>
      </c>
      <c r="E49" s="28"/>
      <c r="F49" s="691"/>
      <c r="G49" s="132"/>
      <c r="H49" s="86"/>
      <c r="I49" s="90"/>
    </row>
    <row r="50" spans="1:9" ht="15">
      <c r="A50" s="698" t="s">
        <v>3621</v>
      </c>
      <c r="B50" s="127" t="s">
        <v>70</v>
      </c>
      <c r="C50" s="21" t="s">
        <v>3622</v>
      </c>
      <c r="D50" s="21" t="s">
        <v>72</v>
      </c>
      <c r="E50" s="21" t="s">
        <v>35</v>
      </c>
      <c r="F50" s="85">
        <f>F51</f>
        <v>19.8</v>
      </c>
      <c r="G50" s="692" t="s">
        <v>3623</v>
      </c>
      <c r="H50" s="693"/>
      <c r="I50" s="24" t="s">
        <v>30</v>
      </c>
    </row>
    <row r="51" spans="1:9" ht="15">
      <c r="A51" s="84"/>
      <c r="B51" s="127"/>
      <c r="C51" s="21"/>
      <c r="D51" s="28" t="s">
        <v>73</v>
      </c>
      <c r="E51" s="21"/>
      <c r="F51" s="73">
        <v>19.8</v>
      </c>
      <c r="G51" s="694"/>
      <c r="H51" s="695"/>
      <c r="I51" s="90"/>
    </row>
    <row r="52" spans="1:9" ht="34.5">
      <c r="A52" s="471"/>
      <c r="B52" s="465"/>
      <c r="C52" s="466"/>
      <c r="D52" s="28" t="s">
        <v>75</v>
      </c>
      <c r="E52" s="466"/>
      <c r="F52" s="467"/>
      <c r="G52" s="468"/>
      <c r="H52" s="468"/>
      <c r="I52" s="696"/>
    </row>
    <row r="53" spans="1:9" ht="34.5">
      <c r="A53" s="471"/>
      <c r="B53" s="465"/>
      <c r="C53" s="466"/>
      <c r="D53" s="28" t="s">
        <v>56</v>
      </c>
      <c r="E53" s="466"/>
      <c r="F53" s="697"/>
      <c r="G53" s="468"/>
      <c r="H53" s="468"/>
      <c r="I53" s="696"/>
    </row>
    <row r="54" spans="1:9" ht="23.25">
      <c r="A54" s="19">
        <v>16</v>
      </c>
      <c r="B54" s="27" t="s">
        <v>76</v>
      </c>
      <c r="C54" s="20" t="s">
        <v>77</v>
      </c>
      <c r="D54" s="21" t="s">
        <v>78</v>
      </c>
      <c r="E54" s="20" t="s">
        <v>29</v>
      </c>
      <c r="F54" s="30">
        <f>F55</f>
        <v>125.3</v>
      </c>
      <c r="G54" s="23">
        <v>0</v>
      </c>
      <c r="H54" s="23">
        <f>F54*G54</f>
        <v>0</v>
      </c>
      <c r="I54" s="26" t="s">
        <v>30</v>
      </c>
    </row>
    <row r="55" spans="1:9" ht="23.25">
      <c r="A55" s="19"/>
      <c r="B55" s="27"/>
      <c r="C55" s="20"/>
      <c r="D55" s="28" t="s">
        <v>79</v>
      </c>
      <c r="E55" s="20"/>
      <c r="F55" s="29">
        <v>125.3</v>
      </c>
      <c r="G55" s="23"/>
      <c r="H55" s="23"/>
      <c r="I55" s="26"/>
    </row>
    <row r="56" spans="1:9" ht="15">
      <c r="A56" s="19"/>
      <c r="B56" s="27"/>
      <c r="C56" s="20"/>
      <c r="D56" s="28" t="s">
        <v>80</v>
      </c>
      <c r="E56" s="20"/>
      <c r="F56" s="29"/>
      <c r="G56" s="23"/>
      <c r="H56" s="23"/>
      <c r="I56" s="18"/>
    </row>
    <row r="57" spans="1:9" ht="15">
      <c r="A57" s="19">
        <v>17</v>
      </c>
      <c r="B57" s="20">
        <v>976</v>
      </c>
      <c r="C57" s="20">
        <v>976071111</v>
      </c>
      <c r="D57" s="21" t="s">
        <v>81</v>
      </c>
      <c r="E57" s="20" t="s">
        <v>29</v>
      </c>
      <c r="F57" s="22">
        <f>F58+F59</f>
        <v>14.7</v>
      </c>
      <c r="G57" s="23">
        <v>0</v>
      </c>
      <c r="H57" s="23">
        <f>F57*G57</f>
        <v>0</v>
      </c>
      <c r="I57" s="24" t="s">
        <v>3278</v>
      </c>
    </row>
    <row r="58" spans="1:9" ht="15">
      <c r="A58" s="19"/>
      <c r="B58" s="27"/>
      <c r="C58" s="20"/>
      <c r="D58" s="28" t="s">
        <v>82</v>
      </c>
      <c r="E58" s="20"/>
      <c r="F58" s="29">
        <f>2.9*2</f>
        <v>5.8</v>
      </c>
      <c r="G58" s="23"/>
      <c r="H58" s="23"/>
      <c r="I58" s="18"/>
    </row>
    <row r="59" spans="1:9" ht="15">
      <c r="A59" s="19"/>
      <c r="B59" s="27"/>
      <c r="C59" s="20"/>
      <c r="D59" s="28" t="s">
        <v>83</v>
      </c>
      <c r="E59" s="20"/>
      <c r="F59" s="29">
        <f>3.4+5.5</f>
        <v>8.9</v>
      </c>
      <c r="G59" s="23"/>
      <c r="H59" s="23"/>
      <c r="I59" s="18"/>
    </row>
    <row r="60" spans="1:9" ht="15">
      <c r="A60" s="19">
        <v>18</v>
      </c>
      <c r="B60" s="27" t="s">
        <v>84</v>
      </c>
      <c r="C60" s="20" t="s">
        <v>85</v>
      </c>
      <c r="D60" s="21" t="s">
        <v>86</v>
      </c>
      <c r="E60" s="20" t="s">
        <v>87</v>
      </c>
      <c r="F60" s="30">
        <f>F62</f>
        <v>1599.191</v>
      </c>
      <c r="G60" s="23">
        <v>0</v>
      </c>
      <c r="H60" s="23">
        <f>F60*G60</f>
        <v>0</v>
      </c>
      <c r="I60" s="26" t="s">
        <v>30</v>
      </c>
    </row>
    <row r="61" spans="1:9" ht="34.5">
      <c r="A61" s="31"/>
      <c r="B61" s="32"/>
      <c r="C61" s="33"/>
      <c r="D61" s="28" t="s">
        <v>56</v>
      </c>
      <c r="E61" s="34"/>
      <c r="F61" s="3"/>
      <c r="G61" s="37"/>
      <c r="H61" s="23"/>
      <c r="I61" s="35"/>
    </row>
    <row r="62" spans="1:9" ht="15">
      <c r="A62" s="19"/>
      <c r="B62" s="27"/>
      <c r="C62" s="20"/>
      <c r="D62" s="28" t="s">
        <v>80</v>
      </c>
      <c r="E62" s="20"/>
      <c r="F62" s="36">
        <v>1599.191</v>
      </c>
      <c r="G62" s="23"/>
      <c r="H62" s="23"/>
      <c r="I62" s="18"/>
    </row>
    <row r="63" spans="1:9" ht="15">
      <c r="A63" s="13"/>
      <c r="B63" s="14"/>
      <c r="C63" s="14" t="s">
        <v>88</v>
      </c>
      <c r="D63" s="15" t="s">
        <v>89</v>
      </c>
      <c r="E63" s="14"/>
      <c r="F63" s="16"/>
      <c r="G63" s="17"/>
      <c r="H63" s="17">
        <f>SUM(H64:H65)</f>
        <v>0</v>
      </c>
      <c r="I63" s="35"/>
    </row>
    <row r="64" spans="1:9" ht="15">
      <c r="A64" s="19">
        <v>19</v>
      </c>
      <c r="B64" s="27">
        <v>998</v>
      </c>
      <c r="C64" s="20">
        <v>998001123</v>
      </c>
      <c r="D64" s="21" t="s">
        <v>90</v>
      </c>
      <c r="E64" s="20" t="s">
        <v>87</v>
      </c>
      <c r="F64" s="30">
        <v>4.667</v>
      </c>
      <c r="G64" s="23">
        <v>0</v>
      </c>
      <c r="H64" s="23">
        <f>F64*G64</f>
        <v>0</v>
      </c>
      <c r="I64" s="24" t="s">
        <v>3278</v>
      </c>
    </row>
    <row r="65" spans="1:9" ht="23.25">
      <c r="A65" s="19">
        <v>20</v>
      </c>
      <c r="B65" s="20">
        <v>999</v>
      </c>
      <c r="C65" s="20" t="s">
        <v>91</v>
      </c>
      <c r="D65" s="21" t="s">
        <v>92</v>
      </c>
      <c r="E65" s="20" t="s">
        <v>93</v>
      </c>
      <c r="F65" s="30">
        <v>1</v>
      </c>
      <c r="G65" s="23">
        <v>0</v>
      </c>
      <c r="H65" s="23">
        <f>F65*G65</f>
        <v>0</v>
      </c>
      <c r="I65" s="26" t="s">
        <v>30</v>
      </c>
    </row>
    <row r="66" spans="1:9" ht="15">
      <c r="A66" s="38"/>
      <c r="B66" s="39"/>
      <c r="C66" s="39"/>
      <c r="D66" s="40" t="s">
        <v>3281</v>
      </c>
      <c r="E66" s="39"/>
      <c r="F66" s="41"/>
      <c r="G66" s="42"/>
      <c r="H66" s="42">
        <f>H8</f>
        <v>0</v>
      </c>
      <c r="I66" s="3"/>
    </row>
    <row r="67" ht="15">
      <c r="I67" s="48"/>
    </row>
    <row r="68" spans="1:9" ht="15">
      <c r="A68" s="57" t="s">
        <v>95</v>
      </c>
      <c r="B68" s="58"/>
      <c r="C68" s="57"/>
      <c r="D68" s="59"/>
      <c r="E68" s="57"/>
      <c r="F68" s="57"/>
      <c r="G68" s="57"/>
      <c r="H68" s="57"/>
      <c r="I68" s="60"/>
    </row>
    <row r="69" spans="1:9" ht="24" customHeight="1">
      <c r="A69" s="683" t="s">
        <v>96</v>
      </c>
      <c r="B69" s="682"/>
      <c r="C69" s="682"/>
      <c r="D69" s="682"/>
      <c r="E69" s="682"/>
      <c r="F69" s="682"/>
      <c r="G69" s="682"/>
      <c r="H69" s="57"/>
      <c r="I69" s="56"/>
    </row>
    <row r="70" spans="1:9" ht="90" customHeight="1">
      <c r="A70" s="683" t="s">
        <v>97</v>
      </c>
      <c r="B70" s="684"/>
      <c r="C70" s="684"/>
      <c r="D70" s="684"/>
      <c r="E70" s="684"/>
      <c r="F70" s="684"/>
      <c r="G70" s="684"/>
      <c r="H70" s="57"/>
      <c r="I70" s="57"/>
    </row>
    <row r="71" spans="1:9" ht="15">
      <c r="A71" s="685" t="s">
        <v>98</v>
      </c>
      <c r="B71" s="667"/>
      <c r="C71" s="667"/>
      <c r="D71" s="667"/>
      <c r="E71" s="667"/>
      <c r="F71" s="667"/>
      <c r="G71" s="667"/>
      <c r="H71" s="61"/>
      <c r="I71" s="62"/>
    </row>
    <row r="72" spans="1:9" ht="15">
      <c r="A72" s="685" t="s">
        <v>99</v>
      </c>
      <c r="B72" s="667"/>
      <c r="C72" s="667"/>
      <c r="D72" s="667"/>
      <c r="E72" s="667"/>
      <c r="F72" s="667"/>
      <c r="G72" s="667"/>
      <c r="H72" s="61"/>
      <c r="I72" s="62"/>
    </row>
  </sheetData>
  <mergeCells count="5">
    <mergeCell ref="A69:G69"/>
    <mergeCell ref="A70:G70"/>
    <mergeCell ref="A71:G71"/>
    <mergeCell ref="A72:G72"/>
    <mergeCell ref="G50:H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8"/>
  <sheetViews>
    <sheetView tabSelected="1" workbookViewId="0" topLeftCell="A815">
      <selection activeCell="K834" sqref="K834"/>
    </sheetView>
  </sheetViews>
  <sheetFormatPr defaultColWidth="9.140625" defaultRowHeight="15"/>
  <cols>
    <col min="1" max="2" width="4.7109375" style="0" customWidth="1"/>
    <col min="3" max="3" width="13.00390625" style="0" customWidth="1"/>
    <col min="4" max="4" width="61.7109375" style="150" customWidth="1"/>
    <col min="5" max="5" width="7.00390625" style="0" customWidth="1"/>
    <col min="6" max="6" width="9.7109375" style="0" customWidth="1"/>
    <col min="7" max="7" width="11.7109375" style="0" customWidth="1"/>
    <col min="8" max="8" width="15.8515625" style="0" customWidth="1"/>
    <col min="9" max="9" width="13.7109375" style="0" customWidth="1"/>
    <col min="12" max="12" width="11.8515625" style="0" bestFit="1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101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H10+H36+H114+H250+H217+H284</f>
        <v>0</v>
      </c>
      <c r="I9" s="68"/>
    </row>
    <row r="10" spans="1:9" ht="15">
      <c r="A10" s="13"/>
      <c r="B10" s="14"/>
      <c r="C10" s="14">
        <v>2</v>
      </c>
      <c r="D10" s="15" t="s">
        <v>103</v>
      </c>
      <c r="E10" s="14"/>
      <c r="F10" s="16"/>
      <c r="G10" s="17"/>
      <c r="H10" s="17">
        <f>SUM(H11:H35)</f>
        <v>0</v>
      </c>
      <c r="I10" s="18"/>
    </row>
    <row r="11" spans="1:9" ht="23.25">
      <c r="A11" s="19">
        <v>1</v>
      </c>
      <c r="B11" s="20">
        <v>215</v>
      </c>
      <c r="C11" s="20">
        <v>215901101</v>
      </c>
      <c r="D11" s="21" t="s">
        <v>104</v>
      </c>
      <c r="E11" s="20" t="s">
        <v>35</v>
      </c>
      <c r="F11" s="30">
        <f>F12</f>
        <v>1395.9</v>
      </c>
      <c r="G11" s="23">
        <v>0</v>
      </c>
      <c r="H11" s="23">
        <f>F11*G11</f>
        <v>0</v>
      </c>
      <c r="I11" s="24" t="s">
        <v>3278</v>
      </c>
    </row>
    <row r="12" spans="1:9" ht="15">
      <c r="A12" s="19"/>
      <c r="B12" s="20"/>
      <c r="C12" s="20"/>
      <c r="D12" s="28" t="s">
        <v>105</v>
      </c>
      <c r="E12" s="20"/>
      <c r="F12" s="29">
        <v>1395.9</v>
      </c>
      <c r="G12" s="23"/>
      <c r="H12" s="23"/>
      <c r="I12" s="26"/>
    </row>
    <row r="13" spans="1:9" ht="15">
      <c r="A13" s="19">
        <v>2</v>
      </c>
      <c r="B13" s="20">
        <v>283</v>
      </c>
      <c r="C13" s="20" t="s">
        <v>106</v>
      </c>
      <c r="D13" s="21" t="s">
        <v>107</v>
      </c>
      <c r="E13" s="20" t="s">
        <v>29</v>
      </c>
      <c r="F13" s="30">
        <f>F16</f>
        <v>2112.5</v>
      </c>
      <c r="G13" s="23">
        <v>0</v>
      </c>
      <c r="H13" s="23">
        <f>F13*G13</f>
        <v>0</v>
      </c>
      <c r="I13" s="26" t="s">
        <v>30</v>
      </c>
    </row>
    <row r="14" spans="1:9" ht="34.5">
      <c r="A14" s="19"/>
      <c r="B14" s="20"/>
      <c r="C14" s="20"/>
      <c r="D14" s="28" t="s">
        <v>108</v>
      </c>
      <c r="E14" s="20"/>
      <c r="F14" s="29"/>
      <c r="G14" s="23"/>
      <c r="H14" s="23"/>
      <c r="I14" s="26"/>
    </row>
    <row r="15" spans="1:9" ht="15">
      <c r="A15" s="19"/>
      <c r="B15" s="20"/>
      <c r="C15" s="20"/>
      <c r="D15" s="28" t="s">
        <v>109</v>
      </c>
      <c r="E15" s="20"/>
      <c r="F15" s="29"/>
      <c r="G15" s="23"/>
      <c r="H15" s="23"/>
      <c r="I15" s="26"/>
    </row>
    <row r="16" spans="1:9" ht="15">
      <c r="A16" s="19"/>
      <c r="B16" s="20"/>
      <c r="C16" s="20"/>
      <c r="D16" s="28" t="s">
        <v>110</v>
      </c>
      <c r="E16" s="20"/>
      <c r="F16" s="29">
        <f>169*12.5</f>
        <v>2112.5</v>
      </c>
      <c r="G16" s="23"/>
      <c r="H16" s="23"/>
      <c r="I16" s="26"/>
    </row>
    <row r="17" spans="1:9" ht="15">
      <c r="A17" s="19">
        <v>3</v>
      </c>
      <c r="B17" s="20">
        <v>283</v>
      </c>
      <c r="C17" s="20" t="s">
        <v>111</v>
      </c>
      <c r="D17" s="21" t="s">
        <v>112</v>
      </c>
      <c r="E17" s="20" t="s">
        <v>29</v>
      </c>
      <c r="F17" s="30">
        <f>F20</f>
        <v>1564.5</v>
      </c>
      <c r="G17" s="23">
        <v>0</v>
      </c>
      <c r="H17" s="23">
        <f>F17*G17</f>
        <v>0</v>
      </c>
      <c r="I17" s="26" t="s">
        <v>30</v>
      </c>
    </row>
    <row r="18" spans="1:9" ht="34.5">
      <c r="A18" s="19"/>
      <c r="B18" s="20"/>
      <c r="C18" s="20"/>
      <c r="D18" s="28" t="s">
        <v>113</v>
      </c>
      <c r="E18" s="20"/>
      <c r="F18" s="30"/>
      <c r="G18" s="23"/>
      <c r="H18" s="23"/>
      <c r="I18" s="26"/>
    </row>
    <row r="19" spans="1:9" ht="15">
      <c r="A19" s="19"/>
      <c r="B19" s="20"/>
      <c r="C19" s="20"/>
      <c r="D19" s="28" t="s">
        <v>109</v>
      </c>
      <c r="E19" s="20"/>
      <c r="F19" s="29"/>
      <c r="G19" s="23"/>
      <c r="H19" s="23"/>
      <c r="I19" s="26"/>
    </row>
    <row r="20" spans="1:9" ht="15">
      <c r="A20" s="19"/>
      <c r="B20" s="20"/>
      <c r="C20" s="20"/>
      <c r="D20" s="28" t="s">
        <v>114</v>
      </c>
      <c r="E20" s="20"/>
      <c r="F20" s="29">
        <f>149*10.5</f>
        <v>1564.5</v>
      </c>
      <c r="G20" s="23"/>
      <c r="H20" s="23"/>
      <c r="I20" s="26"/>
    </row>
    <row r="21" spans="1:9" ht="15">
      <c r="A21" s="19">
        <v>4</v>
      </c>
      <c r="B21" s="20">
        <v>273</v>
      </c>
      <c r="C21" s="20">
        <v>273321511</v>
      </c>
      <c r="D21" s="21" t="s">
        <v>115</v>
      </c>
      <c r="E21" s="20" t="s">
        <v>43</v>
      </c>
      <c r="F21" s="30">
        <f>F22</f>
        <v>383.88</v>
      </c>
      <c r="G21" s="23">
        <v>0</v>
      </c>
      <c r="H21" s="23">
        <f>F21*G21</f>
        <v>0</v>
      </c>
      <c r="I21" s="24" t="s">
        <v>3278</v>
      </c>
    </row>
    <row r="22" spans="1:9" ht="15">
      <c r="A22" s="19"/>
      <c r="B22" s="20"/>
      <c r="C22" s="20"/>
      <c r="D22" s="28" t="s">
        <v>116</v>
      </c>
      <c r="E22" s="20"/>
      <c r="F22" s="29">
        <v>383.88</v>
      </c>
      <c r="G22" s="23"/>
      <c r="H22" s="23"/>
      <c r="I22" s="26"/>
    </row>
    <row r="23" spans="1:9" ht="23.25">
      <c r="A23" s="31"/>
      <c r="B23" s="33"/>
      <c r="C23" s="33"/>
      <c r="D23" s="28" t="s">
        <v>117</v>
      </c>
      <c r="E23" s="33"/>
      <c r="F23" s="69"/>
      <c r="G23" s="23"/>
      <c r="H23" s="23"/>
      <c r="I23" s="26"/>
    </row>
    <row r="24" spans="1:9" ht="15">
      <c r="A24" s="19">
        <v>5</v>
      </c>
      <c r="B24" s="20">
        <v>273</v>
      </c>
      <c r="C24" s="20">
        <v>273361821</v>
      </c>
      <c r="D24" s="21" t="s">
        <v>118</v>
      </c>
      <c r="E24" s="20" t="s">
        <v>87</v>
      </c>
      <c r="F24" s="30">
        <f>F25</f>
        <v>46.07</v>
      </c>
      <c r="G24" s="23">
        <v>0</v>
      </c>
      <c r="H24" s="23">
        <f>F24*G24</f>
        <v>0</v>
      </c>
      <c r="I24" s="24" t="s">
        <v>3278</v>
      </c>
    </row>
    <row r="25" spans="1:9" ht="15">
      <c r="A25" s="19"/>
      <c r="B25" s="20"/>
      <c r="C25" s="20"/>
      <c r="D25" s="28" t="s">
        <v>119</v>
      </c>
      <c r="E25" s="20"/>
      <c r="F25" s="29">
        <v>46.07</v>
      </c>
      <c r="G25" s="23"/>
      <c r="H25" s="23"/>
      <c r="I25" s="26"/>
    </row>
    <row r="26" spans="1:9" ht="15">
      <c r="A26" s="70"/>
      <c r="B26" s="34"/>
      <c r="C26" s="34"/>
      <c r="D26" s="28" t="s">
        <v>120</v>
      </c>
      <c r="E26" s="34"/>
      <c r="F26" s="29"/>
      <c r="G26" s="23"/>
      <c r="H26" s="71"/>
      <c r="I26" s="72"/>
    </row>
    <row r="27" spans="1:9" ht="15">
      <c r="A27" s="626">
        <v>6</v>
      </c>
      <c r="B27" s="20">
        <v>274</v>
      </c>
      <c r="C27" s="20" t="s">
        <v>121</v>
      </c>
      <c r="D27" s="21" t="s">
        <v>3613</v>
      </c>
      <c r="E27" s="20" t="s">
        <v>43</v>
      </c>
      <c r="F27" s="30">
        <f>F28</f>
        <v>308.7</v>
      </c>
      <c r="G27" s="23">
        <v>0</v>
      </c>
      <c r="H27" s="2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122</v>
      </c>
      <c r="E28" s="20"/>
      <c r="F28" s="29">
        <v>308.7</v>
      </c>
      <c r="G28" s="23"/>
      <c r="H28" s="23"/>
      <c r="I28" s="26"/>
    </row>
    <row r="29" spans="1:9" ht="23.25">
      <c r="A29" s="31"/>
      <c r="B29" s="33"/>
      <c r="C29" s="33"/>
      <c r="D29" s="28" t="s">
        <v>117</v>
      </c>
      <c r="E29" s="33"/>
      <c r="F29" s="69"/>
      <c r="G29" s="23"/>
      <c r="H29" s="23"/>
      <c r="I29" s="26"/>
    </row>
    <row r="30" spans="1:9" ht="15">
      <c r="A30" s="19">
        <v>7</v>
      </c>
      <c r="B30" s="20">
        <v>273</v>
      </c>
      <c r="C30" s="20" t="s">
        <v>123</v>
      </c>
      <c r="D30" s="21" t="s">
        <v>124</v>
      </c>
      <c r="E30" s="20" t="s">
        <v>87</v>
      </c>
      <c r="F30" s="30">
        <f>F31</f>
        <v>37.04</v>
      </c>
      <c r="G30" s="23">
        <v>0</v>
      </c>
      <c r="H30" s="23">
        <f>F30*G30</f>
        <v>0</v>
      </c>
      <c r="I30" s="26" t="s">
        <v>30</v>
      </c>
    </row>
    <row r="31" spans="1:9" ht="15">
      <c r="A31" s="19"/>
      <c r="B31" s="20"/>
      <c r="C31" s="20"/>
      <c r="D31" s="28" t="s">
        <v>125</v>
      </c>
      <c r="E31" s="20"/>
      <c r="F31" s="29">
        <v>37.04</v>
      </c>
      <c r="G31" s="23"/>
      <c r="H31" s="23"/>
      <c r="I31" s="26"/>
    </row>
    <row r="32" spans="1:9" ht="15">
      <c r="A32" s="70"/>
      <c r="B32" s="34"/>
      <c r="C32" s="34"/>
      <c r="D32" s="28" t="s">
        <v>120</v>
      </c>
      <c r="E32" s="34"/>
      <c r="F32" s="29"/>
      <c r="G32" s="23"/>
      <c r="H32" s="71"/>
      <c r="I32" s="72"/>
    </row>
    <row r="33" spans="1:9" ht="15">
      <c r="A33" s="19">
        <v>8</v>
      </c>
      <c r="B33" s="20">
        <v>274</v>
      </c>
      <c r="C33" s="20" t="s">
        <v>126</v>
      </c>
      <c r="D33" s="21" t="s">
        <v>127</v>
      </c>
      <c r="E33" s="20" t="s">
        <v>35</v>
      </c>
      <c r="F33" s="30">
        <f>F34</f>
        <v>1684.3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128</v>
      </c>
      <c r="E34" s="20"/>
      <c r="F34" s="29">
        <v>1684.3</v>
      </c>
      <c r="G34" s="23"/>
      <c r="H34" s="23"/>
      <c r="I34" s="26"/>
    </row>
    <row r="35" spans="1:9" ht="15">
      <c r="A35" s="19">
        <v>9</v>
      </c>
      <c r="B35" s="20">
        <v>274</v>
      </c>
      <c r="C35" s="20" t="s">
        <v>129</v>
      </c>
      <c r="D35" s="21" t="s">
        <v>130</v>
      </c>
      <c r="E35" s="20" t="s">
        <v>35</v>
      </c>
      <c r="F35" s="30">
        <f>F33</f>
        <v>1684.3</v>
      </c>
      <c r="G35" s="23">
        <v>0</v>
      </c>
      <c r="H35" s="23">
        <f>F35*G35</f>
        <v>0</v>
      </c>
      <c r="I35" s="26" t="s">
        <v>30</v>
      </c>
    </row>
    <row r="36" spans="1:9" ht="15">
      <c r="A36" s="13"/>
      <c r="B36" s="14"/>
      <c r="C36" s="14">
        <v>3</v>
      </c>
      <c r="D36" s="15" t="s">
        <v>131</v>
      </c>
      <c r="E36" s="14"/>
      <c r="F36" s="16"/>
      <c r="G36" s="23"/>
      <c r="H36" s="17">
        <f>SUM(H37:H113)</f>
        <v>0</v>
      </c>
      <c r="I36" s="18"/>
    </row>
    <row r="37" spans="1:9" ht="15">
      <c r="A37" s="19">
        <v>10</v>
      </c>
      <c r="B37" s="20">
        <v>311</v>
      </c>
      <c r="C37" s="20">
        <v>311321411</v>
      </c>
      <c r="D37" s="21" t="s">
        <v>132</v>
      </c>
      <c r="E37" s="20" t="s">
        <v>43</v>
      </c>
      <c r="F37" s="30">
        <f>SUM(F39:F43)</f>
        <v>821.7000000000002</v>
      </c>
      <c r="G37" s="23">
        <v>0</v>
      </c>
      <c r="H37" s="23">
        <f>F37*G37</f>
        <v>0</v>
      </c>
      <c r="I37" s="24" t="s">
        <v>3278</v>
      </c>
    </row>
    <row r="38" spans="1:9" ht="15">
      <c r="A38" s="19"/>
      <c r="B38" s="20"/>
      <c r="C38" s="20"/>
      <c r="D38" s="28" t="s">
        <v>133</v>
      </c>
      <c r="E38" s="20"/>
      <c r="F38" s="29"/>
      <c r="G38" s="23"/>
      <c r="H38" s="23"/>
      <c r="I38" s="26"/>
    </row>
    <row r="39" spans="1:9" ht="15">
      <c r="A39" s="19"/>
      <c r="B39" s="20"/>
      <c r="C39" s="20"/>
      <c r="D39" s="28" t="s">
        <v>134</v>
      </c>
      <c r="E39" s="20"/>
      <c r="F39" s="29">
        <f>178.9</f>
        <v>178.9</v>
      </c>
      <c r="G39" s="23"/>
      <c r="H39" s="23"/>
      <c r="I39" s="26"/>
    </row>
    <row r="40" spans="1:9" ht="15">
      <c r="A40" s="19"/>
      <c r="B40" s="20"/>
      <c r="C40" s="20"/>
      <c r="D40" s="28" t="s">
        <v>135</v>
      </c>
      <c r="E40" s="20"/>
      <c r="F40" s="29">
        <f>192.3+1.5</f>
        <v>193.8</v>
      </c>
      <c r="G40" s="23"/>
      <c r="H40" s="23"/>
      <c r="I40" s="26"/>
    </row>
    <row r="41" spans="1:9" ht="15">
      <c r="A41" s="19"/>
      <c r="B41" s="20"/>
      <c r="C41" s="20"/>
      <c r="D41" s="28" t="s">
        <v>136</v>
      </c>
      <c r="E41" s="20"/>
      <c r="F41" s="29">
        <f>147.4+0.8</f>
        <v>148.20000000000002</v>
      </c>
      <c r="G41" s="23"/>
      <c r="H41" s="23"/>
      <c r="I41" s="26"/>
    </row>
    <row r="42" spans="1:9" ht="15">
      <c r="A42" s="19"/>
      <c r="B42" s="20"/>
      <c r="C42" s="20"/>
      <c r="D42" s="28" t="s">
        <v>137</v>
      </c>
      <c r="E42" s="20"/>
      <c r="F42" s="29">
        <f>147.4+0.8</f>
        <v>148.20000000000002</v>
      </c>
      <c r="G42" s="23"/>
      <c r="H42" s="23"/>
      <c r="I42" s="26"/>
    </row>
    <row r="43" spans="1:9" ht="15">
      <c r="A43" s="19"/>
      <c r="B43" s="20"/>
      <c r="C43" s="20"/>
      <c r="D43" s="28" t="s">
        <v>138</v>
      </c>
      <c r="E43" s="20"/>
      <c r="F43" s="29">
        <f>150.6+2</f>
        <v>152.6</v>
      </c>
      <c r="G43" s="23"/>
      <c r="H43" s="23"/>
      <c r="I43" s="26"/>
    </row>
    <row r="44" spans="1:9" ht="23.25">
      <c r="A44" s="31"/>
      <c r="B44" s="33"/>
      <c r="C44" s="33"/>
      <c r="D44" s="28" t="s">
        <v>117</v>
      </c>
      <c r="E44" s="33"/>
      <c r="F44" s="69"/>
      <c r="G44" s="23"/>
      <c r="H44" s="23"/>
      <c r="I44" s="26"/>
    </row>
    <row r="45" spans="1:9" ht="15">
      <c r="A45" s="19">
        <v>11</v>
      </c>
      <c r="B45" s="20">
        <v>311</v>
      </c>
      <c r="C45" s="20">
        <v>311361821</v>
      </c>
      <c r="D45" s="21" t="s">
        <v>139</v>
      </c>
      <c r="E45" s="20" t="s">
        <v>87</v>
      </c>
      <c r="F45" s="30">
        <f>SUM(F46:F50)</f>
        <v>142.539</v>
      </c>
      <c r="G45" s="23">
        <v>0</v>
      </c>
      <c r="H45" s="23">
        <f>F45*G45</f>
        <v>0</v>
      </c>
      <c r="I45" s="24" t="s">
        <v>3278</v>
      </c>
    </row>
    <row r="46" spans="1:9" ht="23.25">
      <c r="A46" s="19"/>
      <c r="B46" s="20"/>
      <c r="C46" s="20"/>
      <c r="D46" s="28" t="s">
        <v>140</v>
      </c>
      <c r="E46" s="20"/>
      <c r="F46" s="29">
        <f>178.9*0.15</f>
        <v>26.835</v>
      </c>
      <c r="G46" s="23"/>
      <c r="H46" s="23"/>
      <c r="I46" s="26"/>
    </row>
    <row r="47" spans="1:9" ht="23.25">
      <c r="A47" s="19"/>
      <c r="B47" s="20"/>
      <c r="C47" s="20"/>
      <c r="D47" s="28" t="s">
        <v>141</v>
      </c>
      <c r="E47" s="20"/>
      <c r="F47" s="29">
        <f>193.8*0.18</f>
        <v>34.884</v>
      </c>
      <c r="G47" s="23"/>
      <c r="H47" s="23"/>
      <c r="I47" s="26"/>
    </row>
    <row r="48" spans="1:9" ht="23.25">
      <c r="A48" s="19"/>
      <c r="B48" s="20"/>
      <c r="C48" s="20"/>
      <c r="D48" s="28" t="s">
        <v>142</v>
      </c>
      <c r="E48" s="20"/>
      <c r="F48" s="29">
        <f>148.2*0.18</f>
        <v>26.676</v>
      </c>
      <c r="G48" s="23"/>
      <c r="H48" s="23"/>
      <c r="I48" s="26"/>
    </row>
    <row r="49" spans="1:9" ht="23.25">
      <c r="A49" s="19"/>
      <c r="B49" s="20"/>
      <c r="C49" s="20"/>
      <c r="D49" s="28" t="s">
        <v>143</v>
      </c>
      <c r="E49" s="20"/>
      <c r="F49" s="29">
        <f>148.2*0.18</f>
        <v>26.676</v>
      </c>
      <c r="G49" s="23"/>
      <c r="H49" s="23"/>
      <c r="I49" s="26"/>
    </row>
    <row r="50" spans="1:9" ht="23.25">
      <c r="A50" s="19"/>
      <c r="B50" s="20"/>
      <c r="C50" s="20"/>
      <c r="D50" s="28" t="s">
        <v>144</v>
      </c>
      <c r="E50" s="20"/>
      <c r="F50" s="29">
        <f>152.6*0.18</f>
        <v>27.467999999999996</v>
      </c>
      <c r="G50" s="23"/>
      <c r="H50" s="23"/>
      <c r="I50" s="26"/>
    </row>
    <row r="51" spans="1:9" ht="15">
      <c r="A51" s="19">
        <v>12</v>
      </c>
      <c r="B51" s="20">
        <v>311</v>
      </c>
      <c r="C51" s="20">
        <v>311351105</v>
      </c>
      <c r="D51" s="21" t="s">
        <v>145</v>
      </c>
      <c r="E51" s="20" t="s">
        <v>35</v>
      </c>
      <c r="F51" s="30">
        <f>F52</f>
        <v>7650.4</v>
      </c>
      <c r="G51" s="23">
        <v>0</v>
      </c>
      <c r="H51" s="23">
        <f>F51*G51</f>
        <v>0</v>
      </c>
      <c r="I51" s="24" t="s">
        <v>3278</v>
      </c>
    </row>
    <row r="52" spans="1:9" ht="34.5">
      <c r="A52" s="19"/>
      <c r="B52" s="20"/>
      <c r="C52" s="20"/>
      <c r="D52" s="28" t="s">
        <v>146</v>
      </c>
      <c r="E52" s="20"/>
      <c r="F52" s="29">
        <f>403.6+814.6+1923+1474+1474+1506+11.2+10+10+24</f>
        <v>7650.4</v>
      </c>
      <c r="G52" s="23"/>
      <c r="H52" s="23"/>
      <c r="I52" s="26"/>
    </row>
    <row r="53" spans="1:9" ht="15">
      <c r="A53" s="19">
        <v>13</v>
      </c>
      <c r="B53" s="20">
        <v>311</v>
      </c>
      <c r="C53" s="20">
        <v>311351106</v>
      </c>
      <c r="D53" s="21" t="s">
        <v>147</v>
      </c>
      <c r="E53" s="20" t="s">
        <v>35</v>
      </c>
      <c r="F53" s="30">
        <f>F54</f>
        <v>7650.4</v>
      </c>
      <c r="G53" s="23">
        <v>0</v>
      </c>
      <c r="H53" s="23">
        <f>F53*G53</f>
        <v>0</v>
      </c>
      <c r="I53" s="24" t="s">
        <v>3278</v>
      </c>
    </row>
    <row r="54" spans="1:9" ht="34.5">
      <c r="A54" s="19"/>
      <c r="B54" s="20"/>
      <c r="C54" s="20"/>
      <c r="D54" s="28" t="s">
        <v>148</v>
      </c>
      <c r="E54" s="20"/>
      <c r="F54" s="29">
        <f>F51</f>
        <v>7650.4</v>
      </c>
      <c r="G54" s="23"/>
      <c r="H54" s="23"/>
      <c r="I54" s="26"/>
    </row>
    <row r="55" spans="1:9" ht="15">
      <c r="A55" s="19">
        <v>14</v>
      </c>
      <c r="B55" s="20">
        <v>317</v>
      </c>
      <c r="C55" s="20" t="s">
        <v>149</v>
      </c>
      <c r="D55" s="21" t="s">
        <v>150</v>
      </c>
      <c r="E55" s="20" t="s">
        <v>151</v>
      </c>
      <c r="F55" s="30">
        <f>F57</f>
        <v>1</v>
      </c>
      <c r="G55" s="23">
        <v>0</v>
      </c>
      <c r="H55" s="23">
        <f>F55*G55</f>
        <v>0</v>
      </c>
      <c r="I55" s="26" t="s">
        <v>30</v>
      </c>
    </row>
    <row r="56" spans="1:9" ht="34.5">
      <c r="A56" s="31"/>
      <c r="B56" s="33"/>
      <c r="C56" s="33"/>
      <c r="D56" s="28" t="s">
        <v>152</v>
      </c>
      <c r="E56" s="33"/>
      <c r="F56" s="69"/>
      <c r="G56" s="23"/>
      <c r="H56" s="23"/>
      <c r="I56" s="35"/>
    </row>
    <row r="57" spans="1:9" ht="15">
      <c r="A57" s="19"/>
      <c r="B57" s="20"/>
      <c r="C57" s="20"/>
      <c r="D57" s="28" t="s">
        <v>153</v>
      </c>
      <c r="E57" s="20"/>
      <c r="F57" s="29">
        <v>1</v>
      </c>
      <c r="G57" s="23"/>
      <c r="H57" s="23"/>
      <c r="I57" s="26"/>
    </row>
    <row r="58" spans="1:9" ht="15">
      <c r="A58" s="19">
        <v>15</v>
      </c>
      <c r="B58" s="20">
        <v>327</v>
      </c>
      <c r="C58" s="20">
        <v>327323128</v>
      </c>
      <c r="D58" s="21" t="s">
        <v>154</v>
      </c>
      <c r="E58" s="20" t="s">
        <v>43</v>
      </c>
      <c r="F58" s="30">
        <f>F59</f>
        <v>10.3</v>
      </c>
      <c r="G58" s="23">
        <v>0</v>
      </c>
      <c r="H58" s="23">
        <f>F58*G58</f>
        <v>0</v>
      </c>
      <c r="I58" s="24" t="s">
        <v>3278</v>
      </c>
    </row>
    <row r="59" spans="1:9" ht="15">
      <c r="A59" s="19"/>
      <c r="B59" s="20"/>
      <c r="C59" s="20"/>
      <c r="D59" s="28" t="s">
        <v>155</v>
      </c>
      <c r="E59" s="20"/>
      <c r="F59" s="29">
        <v>10.3</v>
      </c>
      <c r="G59" s="23"/>
      <c r="H59" s="23"/>
      <c r="I59" s="26"/>
    </row>
    <row r="60" spans="1:9" ht="23.25">
      <c r="A60" s="31"/>
      <c r="B60" s="33"/>
      <c r="C60" s="33"/>
      <c r="D60" s="28" t="s">
        <v>117</v>
      </c>
      <c r="E60" s="33"/>
      <c r="F60" s="69"/>
      <c r="G60" s="23"/>
      <c r="H60" s="23"/>
      <c r="I60" s="26"/>
    </row>
    <row r="61" spans="1:9" ht="23.25">
      <c r="A61" s="19">
        <v>16</v>
      </c>
      <c r="B61" s="20">
        <v>327</v>
      </c>
      <c r="C61" s="20" t="s">
        <v>156</v>
      </c>
      <c r="D61" s="21" t="s">
        <v>157</v>
      </c>
      <c r="E61" s="20" t="s">
        <v>43</v>
      </c>
      <c r="F61" s="30">
        <f>F62</f>
        <v>13.6</v>
      </c>
      <c r="G61" s="23">
        <v>0</v>
      </c>
      <c r="H61" s="23">
        <f>F61*G61</f>
        <v>0</v>
      </c>
      <c r="I61" s="26" t="s">
        <v>30</v>
      </c>
    </row>
    <row r="62" spans="1:9" ht="15">
      <c r="A62" s="19"/>
      <c r="B62" s="20"/>
      <c r="C62" s="20"/>
      <c r="D62" s="28" t="s">
        <v>158</v>
      </c>
      <c r="E62" s="20"/>
      <c r="F62" s="29">
        <v>13.6</v>
      </c>
      <c r="G62" s="23"/>
      <c r="H62" s="23"/>
      <c r="I62" s="26"/>
    </row>
    <row r="63" spans="1:9" ht="23.25">
      <c r="A63" s="31"/>
      <c r="B63" s="33"/>
      <c r="C63" s="33"/>
      <c r="D63" s="28" t="s">
        <v>117</v>
      </c>
      <c r="E63" s="33"/>
      <c r="F63" s="69"/>
      <c r="G63" s="23"/>
      <c r="H63" s="23"/>
      <c r="I63" s="26"/>
    </row>
    <row r="64" spans="1:9" ht="15">
      <c r="A64" s="19">
        <v>17</v>
      </c>
      <c r="B64" s="20">
        <v>327</v>
      </c>
      <c r="C64" s="20">
        <v>327361006</v>
      </c>
      <c r="D64" s="21" t="s">
        <v>159</v>
      </c>
      <c r="E64" s="20" t="s">
        <v>87</v>
      </c>
      <c r="F64" s="30">
        <f>F65</f>
        <v>2.868</v>
      </c>
      <c r="G64" s="23">
        <v>0</v>
      </c>
      <c r="H64" s="23">
        <f>F64*G64</f>
        <v>0</v>
      </c>
      <c r="I64" s="24" t="s">
        <v>3278</v>
      </c>
    </row>
    <row r="65" spans="1:9" ht="15">
      <c r="A65" s="19"/>
      <c r="B65" s="20"/>
      <c r="C65" s="20"/>
      <c r="D65" s="28" t="s">
        <v>160</v>
      </c>
      <c r="E65" s="20"/>
      <c r="F65" s="73">
        <f>(10.3+13.6)*0.12</f>
        <v>2.868</v>
      </c>
      <c r="G65" s="23"/>
      <c r="H65" s="23"/>
      <c r="I65" s="26"/>
    </row>
    <row r="66" spans="1:9" ht="15">
      <c r="A66" s="19">
        <v>18</v>
      </c>
      <c r="B66" s="20">
        <v>327</v>
      </c>
      <c r="C66" s="20" t="s">
        <v>161</v>
      </c>
      <c r="D66" s="21" t="s">
        <v>162</v>
      </c>
      <c r="E66" s="20" t="s">
        <v>151</v>
      </c>
      <c r="F66" s="30">
        <f>F68</f>
        <v>17</v>
      </c>
      <c r="G66" s="23">
        <v>0</v>
      </c>
      <c r="H66" s="23">
        <f>F66*G66</f>
        <v>0</v>
      </c>
      <c r="I66" s="24" t="s">
        <v>30</v>
      </c>
    </row>
    <row r="67" spans="1:9" ht="15">
      <c r="A67" s="19"/>
      <c r="B67" s="20"/>
      <c r="C67" s="20"/>
      <c r="D67" s="28" t="s">
        <v>163</v>
      </c>
      <c r="E67" s="20"/>
      <c r="F67" s="73"/>
      <c r="G67" s="23"/>
      <c r="H67" s="23"/>
      <c r="I67" s="26"/>
    </row>
    <row r="68" spans="1:9" ht="15">
      <c r="A68" s="19"/>
      <c r="B68" s="20"/>
      <c r="C68" s="20"/>
      <c r="D68" s="28" t="s">
        <v>164</v>
      </c>
      <c r="E68" s="20"/>
      <c r="F68" s="73">
        <v>17</v>
      </c>
      <c r="G68" s="23"/>
      <c r="H68" s="23"/>
      <c r="I68" s="26"/>
    </row>
    <row r="69" spans="1:9" ht="15">
      <c r="A69" s="19">
        <v>19</v>
      </c>
      <c r="B69" s="20">
        <v>327</v>
      </c>
      <c r="C69" s="20" t="s">
        <v>165</v>
      </c>
      <c r="D69" s="21" t="s">
        <v>166</v>
      </c>
      <c r="E69" s="20" t="s">
        <v>151</v>
      </c>
      <c r="F69" s="30">
        <f>F71</f>
        <v>4</v>
      </c>
      <c r="G69" s="23">
        <v>0</v>
      </c>
      <c r="H69" s="23">
        <f>F69*G69</f>
        <v>0</v>
      </c>
      <c r="I69" s="24" t="s">
        <v>30</v>
      </c>
    </row>
    <row r="70" spans="1:9" ht="15">
      <c r="A70" s="19"/>
      <c r="B70" s="20"/>
      <c r="C70" s="20"/>
      <c r="D70" s="28" t="s">
        <v>163</v>
      </c>
      <c r="E70" s="20"/>
      <c r="F70" s="73"/>
      <c r="G70" s="23"/>
      <c r="H70" s="23"/>
      <c r="I70" s="26"/>
    </row>
    <row r="71" spans="1:9" ht="15">
      <c r="A71" s="19"/>
      <c r="B71" s="20"/>
      <c r="C71" s="20"/>
      <c r="D71" s="28" t="s">
        <v>167</v>
      </c>
      <c r="E71" s="20"/>
      <c r="F71" s="73">
        <v>4</v>
      </c>
      <c r="G71" s="23"/>
      <c r="H71" s="23"/>
      <c r="I71" s="26"/>
    </row>
    <row r="72" spans="1:9" ht="15">
      <c r="A72" s="19">
        <v>20</v>
      </c>
      <c r="B72" s="20">
        <v>327</v>
      </c>
      <c r="C72" s="20" t="s">
        <v>168</v>
      </c>
      <c r="D72" s="21" t="s">
        <v>169</v>
      </c>
      <c r="E72" s="20" t="s">
        <v>151</v>
      </c>
      <c r="F72" s="30">
        <f>F74</f>
        <v>2</v>
      </c>
      <c r="G72" s="23">
        <v>0</v>
      </c>
      <c r="H72" s="23">
        <f>F72*G72</f>
        <v>0</v>
      </c>
      <c r="I72" s="24" t="s">
        <v>30</v>
      </c>
    </row>
    <row r="73" spans="1:9" ht="15">
      <c r="A73" s="19"/>
      <c r="B73" s="20"/>
      <c r="C73" s="20"/>
      <c r="D73" s="28" t="s">
        <v>163</v>
      </c>
      <c r="E73" s="20"/>
      <c r="F73" s="73"/>
      <c r="G73" s="23"/>
      <c r="H73" s="23"/>
      <c r="I73" s="26"/>
    </row>
    <row r="74" spans="1:9" ht="15">
      <c r="A74" s="19"/>
      <c r="B74" s="20"/>
      <c r="C74" s="20"/>
      <c r="D74" s="28" t="s">
        <v>167</v>
      </c>
      <c r="E74" s="20"/>
      <c r="F74" s="73">
        <v>2</v>
      </c>
      <c r="G74" s="23"/>
      <c r="H74" s="23"/>
      <c r="I74" s="26"/>
    </row>
    <row r="75" spans="1:9" ht="15">
      <c r="A75" s="19">
        <v>21</v>
      </c>
      <c r="B75" s="20">
        <v>327</v>
      </c>
      <c r="C75" s="20" t="s">
        <v>170</v>
      </c>
      <c r="D75" s="21" t="s">
        <v>171</v>
      </c>
      <c r="E75" s="20" t="s">
        <v>151</v>
      </c>
      <c r="F75" s="30">
        <f>F77</f>
        <v>1</v>
      </c>
      <c r="G75" s="23">
        <v>0</v>
      </c>
      <c r="H75" s="23">
        <f>F75*G75</f>
        <v>0</v>
      </c>
      <c r="I75" s="24" t="s">
        <v>30</v>
      </c>
    </row>
    <row r="76" spans="1:9" ht="15">
      <c r="A76" s="19"/>
      <c r="B76" s="20"/>
      <c r="C76" s="20"/>
      <c r="D76" s="28" t="s">
        <v>163</v>
      </c>
      <c r="E76" s="20"/>
      <c r="F76" s="73"/>
      <c r="G76" s="23"/>
      <c r="H76" s="23"/>
      <c r="I76" s="26"/>
    </row>
    <row r="77" spans="1:9" ht="15">
      <c r="A77" s="19"/>
      <c r="B77" s="20"/>
      <c r="C77" s="20"/>
      <c r="D77" s="28" t="s">
        <v>172</v>
      </c>
      <c r="E77" s="20"/>
      <c r="F77" s="73">
        <v>1</v>
      </c>
      <c r="G77" s="23"/>
      <c r="H77" s="23"/>
      <c r="I77" s="26"/>
    </row>
    <row r="78" spans="1:9" ht="15">
      <c r="A78" s="19">
        <v>22</v>
      </c>
      <c r="B78" s="20">
        <v>327</v>
      </c>
      <c r="C78" s="20" t="s">
        <v>173</v>
      </c>
      <c r="D78" s="21" t="s">
        <v>174</v>
      </c>
      <c r="E78" s="20" t="s">
        <v>151</v>
      </c>
      <c r="F78" s="30">
        <f>F80</f>
        <v>1</v>
      </c>
      <c r="G78" s="23">
        <v>0</v>
      </c>
      <c r="H78" s="23">
        <f>F78*G78</f>
        <v>0</v>
      </c>
      <c r="I78" s="24" t="s">
        <v>30</v>
      </c>
    </row>
    <row r="79" spans="1:9" ht="15">
      <c r="A79" s="19"/>
      <c r="B79" s="20"/>
      <c r="C79" s="20"/>
      <c r="D79" s="28" t="s">
        <v>163</v>
      </c>
      <c r="E79" s="20"/>
      <c r="F79" s="73"/>
      <c r="G79" s="23"/>
      <c r="H79" s="23"/>
      <c r="I79" s="26"/>
    </row>
    <row r="80" spans="1:9" ht="15">
      <c r="A80" s="19"/>
      <c r="B80" s="20"/>
      <c r="C80" s="20"/>
      <c r="D80" s="28" t="s">
        <v>175</v>
      </c>
      <c r="E80" s="20"/>
      <c r="F80" s="73">
        <v>1</v>
      </c>
      <c r="G80" s="23"/>
      <c r="H80" s="23"/>
      <c r="I80" s="26"/>
    </row>
    <row r="81" spans="1:9" ht="15">
      <c r="A81" s="19">
        <v>23</v>
      </c>
      <c r="B81" s="20">
        <v>327</v>
      </c>
      <c r="C81" s="20" t="s">
        <v>176</v>
      </c>
      <c r="D81" s="21" t="s">
        <v>177</v>
      </c>
      <c r="E81" s="20" t="s">
        <v>151</v>
      </c>
      <c r="F81" s="30">
        <f>F83</f>
        <v>2</v>
      </c>
      <c r="G81" s="23">
        <v>0</v>
      </c>
      <c r="H81" s="23">
        <f>F81*G81</f>
        <v>0</v>
      </c>
      <c r="I81" s="24" t="s">
        <v>30</v>
      </c>
    </row>
    <row r="82" spans="1:9" ht="15">
      <c r="A82" s="19"/>
      <c r="B82" s="20"/>
      <c r="C82" s="20"/>
      <c r="D82" s="28" t="s">
        <v>163</v>
      </c>
      <c r="E82" s="20"/>
      <c r="F82" s="73"/>
      <c r="G82" s="23"/>
      <c r="H82" s="23"/>
      <c r="I82" s="26"/>
    </row>
    <row r="83" spans="1:9" ht="15">
      <c r="A83" s="19"/>
      <c r="B83" s="20"/>
      <c r="C83" s="20"/>
      <c r="D83" s="28" t="s">
        <v>178</v>
      </c>
      <c r="E83" s="20"/>
      <c r="F83" s="73">
        <v>2</v>
      </c>
      <c r="G83" s="23"/>
      <c r="H83" s="23"/>
      <c r="I83" s="26"/>
    </row>
    <row r="84" spans="1:9" ht="15">
      <c r="A84" s="19">
        <v>24</v>
      </c>
      <c r="B84" s="20">
        <v>330</v>
      </c>
      <c r="C84" s="20">
        <v>330321410</v>
      </c>
      <c r="D84" s="21" t="s">
        <v>179</v>
      </c>
      <c r="E84" s="20" t="s">
        <v>43</v>
      </c>
      <c r="F84" s="30">
        <f>SUM(F85:F90)</f>
        <v>74.46000000000001</v>
      </c>
      <c r="G84" s="23">
        <v>0</v>
      </c>
      <c r="H84" s="23">
        <f>F84*G84</f>
        <v>0</v>
      </c>
      <c r="I84" s="24" t="s">
        <v>3278</v>
      </c>
    </row>
    <row r="85" spans="1:9" ht="23.25">
      <c r="A85" s="19"/>
      <c r="B85" s="20"/>
      <c r="C85" s="20"/>
      <c r="D85" s="28" t="s">
        <v>180</v>
      </c>
      <c r="E85" s="20"/>
      <c r="F85" s="29"/>
      <c r="G85" s="23"/>
      <c r="H85" s="23"/>
      <c r="I85" s="26"/>
    </row>
    <row r="86" spans="1:9" ht="15">
      <c r="A86" s="19"/>
      <c r="B86" s="20"/>
      <c r="C86" s="20"/>
      <c r="D86" s="28" t="s">
        <v>181</v>
      </c>
      <c r="E86" s="20"/>
      <c r="F86" s="29">
        <v>9.6</v>
      </c>
      <c r="G86" s="23"/>
      <c r="H86" s="23"/>
      <c r="I86" s="26"/>
    </row>
    <row r="87" spans="1:9" ht="15">
      <c r="A87" s="19"/>
      <c r="B87" s="20"/>
      <c r="C87" s="20"/>
      <c r="D87" s="28" t="s">
        <v>182</v>
      </c>
      <c r="E87" s="20"/>
      <c r="F87" s="29">
        <v>23.4</v>
      </c>
      <c r="G87" s="23"/>
      <c r="H87" s="23"/>
      <c r="I87" s="26"/>
    </row>
    <row r="88" spans="1:9" ht="15">
      <c r="A88" s="19"/>
      <c r="B88" s="20"/>
      <c r="C88" s="20"/>
      <c r="D88" s="28" t="s">
        <v>183</v>
      </c>
      <c r="E88" s="20"/>
      <c r="F88" s="29">
        <v>15.6</v>
      </c>
      <c r="G88" s="23"/>
      <c r="H88" s="23"/>
      <c r="I88" s="26"/>
    </row>
    <row r="89" spans="1:9" ht="15">
      <c r="A89" s="19"/>
      <c r="B89" s="20"/>
      <c r="C89" s="20"/>
      <c r="D89" s="28" t="s">
        <v>184</v>
      </c>
      <c r="E89" s="20"/>
      <c r="F89" s="29">
        <v>14.16</v>
      </c>
      <c r="G89" s="23"/>
      <c r="H89" s="23"/>
      <c r="I89" s="26"/>
    </row>
    <row r="90" spans="1:9" ht="15">
      <c r="A90" s="19"/>
      <c r="B90" s="20"/>
      <c r="C90" s="20"/>
      <c r="D90" s="28" t="s">
        <v>185</v>
      </c>
      <c r="E90" s="20"/>
      <c r="F90" s="29">
        <v>11.7</v>
      </c>
      <c r="G90" s="23"/>
      <c r="H90" s="23"/>
      <c r="I90" s="26"/>
    </row>
    <row r="91" spans="1:9" ht="23.25">
      <c r="A91" s="31"/>
      <c r="B91" s="33"/>
      <c r="C91" s="33"/>
      <c r="D91" s="28" t="s">
        <v>117</v>
      </c>
      <c r="E91" s="33"/>
      <c r="F91" s="69"/>
      <c r="G91" s="23"/>
      <c r="H91" s="23"/>
      <c r="I91" s="26"/>
    </row>
    <row r="92" spans="1:9" ht="15">
      <c r="A92" s="19">
        <v>25</v>
      </c>
      <c r="B92" s="20">
        <v>331</v>
      </c>
      <c r="C92" s="20" t="s">
        <v>186</v>
      </c>
      <c r="D92" s="21" t="s">
        <v>187</v>
      </c>
      <c r="E92" s="20" t="s">
        <v>35</v>
      </c>
      <c r="F92" s="30">
        <f>F93</f>
        <v>920.2</v>
      </c>
      <c r="G92" s="23">
        <v>0</v>
      </c>
      <c r="H92" s="23">
        <f>F92*G92</f>
        <v>0</v>
      </c>
      <c r="I92" s="26" t="s">
        <v>30</v>
      </c>
    </row>
    <row r="93" spans="1:9" ht="23.25">
      <c r="A93" s="19"/>
      <c r="B93" s="20"/>
      <c r="C93" s="20"/>
      <c r="D93" s="28" t="s">
        <v>188</v>
      </c>
      <c r="E93" s="20"/>
      <c r="F93" s="29">
        <f>130.3+277.9+185.6+185.6+140.8</f>
        <v>920.2</v>
      </c>
      <c r="G93" s="23"/>
      <c r="H93" s="23"/>
      <c r="I93" s="26"/>
    </row>
    <row r="94" spans="1:9" ht="15">
      <c r="A94" s="19">
        <v>26</v>
      </c>
      <c r="B94" s="20">
        <v>331</v>
      </c>
      <c r="C94" s="20" t="s">
        <v>189</v>
      </c>
      <c r="D94" s="21" t="s">
        <v>190</v>
      </c>
      <c r="E94" s="20" t="s">
        <v>35</v>
      </c>
      <c r="F94" s="30">
        <f>F95</f>
        <v>920.2</v>
      </c>
      <c r="G94" s="23">
        <v>0</v>
      </c>
      <c r="H94" s="23">
        <f>F94*G94</f>
        <v>0</v>
      </c>
      <c r="I94" s="26" t="s">
        <v>30</v>
      </c>
    </row>
    <row r="95" spans="1:9" ht="23.25">
      <c r="A95" s="19"/>
      <c r="B95" s="20"/>
      <c r="C95" s="20"/>
      <c r="D95" s="28" t="s">
        <v>188</v>
      </c>
      <c r="E95" s="20"/>
      <c r="F95" s="29">
        <f>F92</f>
        <v>920.2</v>
      </c>
      <c r="G95" s="23"/>
      <c r="H95" s="23"/>
      <c r="I95" s="26"/>
    </row>
    <row r="96" spans="1:9" ht="15">
      <c r="A96" s="19">
        <v>27</v>
      </c>
      <c r="B96" s="20">
        <v>331</v>
      </c>
      <c r="C96" s="20">
        <v>331361821</v>
      </c>
      <c r="D96" s="21" t="s">
        <v>191</v>
      </c>
      <c r="E96" s="20" t="s">
        <v>87</v>
      </c>
      <c r="F96" s="30">
        <f>SUM(F98:F102)</f>
        <v>22.338</v>
      </c>
      <c r="G96" s="23">
        <v>0</v>
      </c>
      <c r="H96" s="23">
        <f>F96*G96</f>
        <v>0</v>
      </c>
      <c r="I96" s="24" t="s">
        <v>3278</v>
      </c>
    </row>
    <row r="97" spans="1:9" ht="23.25">
      <c r="A97" s="19"/>
      <c r="B97" s="20"/>
      <c r="C97" s="20"/>
      <c r="D97" s="28" t="s">
        <v>192</v>
      </c>
      <c r="E97" s="20"/>
      <c r="F97" s="29"/>
      <c r="G97" s="23"/>
      <c r="H97" s="23"/>
      <c r="I97" s="26"/>
    </row>
    <row r="98" spans="1:9" ht="15">
      <c r="A98" s="19"/>
      <c r="B98" s="20"/>
      <c r="C98" s="20"/>
      <c r="D98" s="28" t="s">
        <v>193</v>
      </c>
      <c r="E98" s="20"/>
      <c r="F98" s="29">
        <f>9.6*0.3</f>
        <v>2.88</v>
      </c>
      <c r="G98" s="23"/>
      <c r="H98" s="23"/>
      <c r="I98" s="26"/>
    </row>
    <row r="99" spans="1:9" ht="15">
      <c r="A99" s="19"/>
      <c r="B99" s="20"/>
      <c r="C99" s="20"/>
      <c r="D99" s="28" t="s">
        <v>194</v>
      </c>
      <c r="E99" s="20"/>
      <c r="F99" s="29">
        <f>23.4*0.3</f>
        <v>7.02</v>
      </c>
      <c r="G99" s="23"/>
      <c r="H99" s="23"/>
      <c r="I99" s="26"/>
    </row>
    <row r="100" spans="1:9" ht="15">
      <c r="A100" s="19"/>
      <c r="B100" s="20"/>
      <c r="C100" s="20"/>
      <c r="D100" s="28" t="s">
        <v>195</v>
      </c>
      <c r="E100" s="20"/>
      <c r="F100" s="29">
        <f>15.6*0.3</f>
        <v>4.68</v>
      </c>
      <c r="G100" s="23"/>
      <c r="H100" s="23"/>
      <c r="I100" s="26"/>
    </row>
    <row r="101" spans="1:9" ht="15">
      <c r="A101" s="19"/>
      <c r="B101" s="20"/>
      <c r="C101" s="20"/>
      <c r="D101" s="28" t="s">
        <v>196</v>
      </c>
      <c r="E101" s="20"/>
      <c r="F101" s="29">
        <f>14.16*0.3</f>
        <v>4.248</v>
      </c>
      <c r="G101" s="23"/>
      <c r="H101" s="23"/>
      <c r="I101" s="26"/>
    </row>
    <row r="102" spans="1:9" ht="15">
      <c r="A102" s="19"/>
      <c r="B102" s="20"/>
      <c r="C102" s="20"/>
      <c r="D102" s="28" t="s">
        <v>197</v>
      </c>
      <c r="E102" s="20"/>
      <c r="F102" s="29">
        <f>11.7*0.3</f>
        <v>3.51</v>
      </c>
      <c r="G102" s="23"/>
      <c r="H102" s="23"/>
      <c r="I102" s="26"/>
    </row>
    <row r="103" spans="1:9" ht="15">
      <c r="A103" s="19">
        <v>28</v>
      </c>
      <c r="B103" s="20">
        <v>345</v>
      </c>
      <c r="C103" s="20">
        <v>345321414</v>
      </c>
      <c r="D103" s="21" t="s">
        <v>198</v>
      </c>
      <c r="E103" s="20" t="s">
        <v>43</v>
      </c>
      <c r="F103" s="30">
        <f>F104</f>
        <v>38.2</v>
      </c>
      <c r="G103" s="23">
        <v>0</v>
      </c>
      <c r="H103" s="23">
        <f>F103*G103</f>
        <v>0</v>
      </c>
      <c r="I103" s="24" t="s">
        <v>3278</v>
      </c>
    </row>
    <row r="104" spans="1:9" ht="23.25">
      <c r="A104" s="19"/>
      <c r="B104" s="20"/>
      <c r="C104" s="20"/>
      <c r="D104" s="28" t="s">
        <v>199</v>
      </c>
      <c r="E104" s="20"/>
      <c r="F104" s="29">
        <v>38.2</v>
      </c>
      <c r="G104" s="23"/>
      <c r="H104" s="23"/>
      <c r="I104" s="26"/>
    </row>
    <row r="105" spans="1:9" ht="23.25">
      <c r="A105" s="31"/>
      <c r="B105" s="33"/>
      <c r="C105" s="33"/>
      <c r="D105" s="28" t="s">
        <v>117</v>
      </c>
      <c r="E105" s="33"/>
      <c r="F105" s="69"/>
      <c r="G105" s="23"/>
      <c r="H105" s="23"/>
      <c r="I105" s="26"/>
    </row>
    <row r="106" spans="1:9" ht="23.25">
      <c r="A106" s="19">
        <v>29</v>
      </c>
      <c r="B106" s="20">
        <v>345</v>
      </c>
      <c r="C106" s="20">
        <v>345351101</v>
      </c>
      <c r="D106" s="21" t="s">
        <v>200</v>
      </c>
      <c r="E106" s="20" t="s">
        <v>35</v>
      </c>
      <c r="F106" s="30">
        <f>F107</f>
        <v>181.9</v>
      </c>
      <c r="G106" s="23">
        <v>0</v>
      </c>
      <c r="H106" s="23">
        <f>F106*G106</f>
        <v>0</v>
      </c>
      <c r="I106" s="24" t="s">
        <v>3278</v>
      </c>
    </row>
    <row r="107" spans="1:9" ht="23.25">
      <c r="A107" s="19"/>
      <c r="B107" s="20"/>
      <c r="C107" s="20"/>
      <c r="D107" s="28" t="s">
        <v>201</v>
      </c>
      <c r="E107" s="20"/>
      <c r="F107" s="29">
        <v>181.9</v>
      </c>
      <c r="G107" s="23"/>
      <c r="H107" s="23"/>
      <c r="I107" s="26"/>
    </row>
    <row r="108" spans="1:9" ht="23.25">
      <c r="A108" s="19">
        <v>30</v>
      </c>
      <c r="B108" s="20">
        <v>345</v>
      </c>
      <c r="C108" s="20">
        <v>345351102</v>
      </c>
      <c r="D108" s="21" t="s">
        <v>202</v>
      </c>
      <c r="E108" s="20" t="s">
        <v>35</v>
      </c>
      <c r="F108" s="30">
        <f>F109</f>
        <v>181.9</v>
      </c>
      <c r="G108" s="23">
        <v>0</v>
      </c>
      <c r="H108" s="23">
        <f>F108*G108</f>
        <v>0</v>
      </c>
      <c r="I108" s="24" t="s">
        <v>3278</v>
      </c>
    </row>
    <row r="109" spans="1:9" ht="23.25">
      <c r="A109" s="19"/>
      <c r="B109" s="20"/>
      <c r="C109" s="20"/>
      <c r="D109" s="28" t="s">
        <v>203</v>
      </c>
      <c r="E109" s="20"/>
      <c r="F109" s="29">
        <f>F106</f>
        <v>181.9</v>
      </c>
      <c r="G109" s="23"/>
      <c r="H109" s="23"/>
      <c r="I109" s="26"/>
    </row>
    <row r="110" spans="1:9" ht="23.25">
      <c r="A110" s="19">
        <v>31</v>
      </c>
      <c r="B110" s="20">
        <v>345</v>
      </c>
      <c r="C110" s="20">
        <v>345361821</v>
      </c>
      <c r="D110" s="21" t="s">
        <v>204</v>
      </c>
      <c r="E110" s="20" t="s">
        <v>87</v>
      </c>
      <c r="F110" s="30">
        <f>F111</f>
        <v>6.9</v>
      </c>
      <c r="G110" s="23">
        <v>0</v>
      </c>
      <c r="H110" s="23">
        <f>F110*G110</f>
        <v>0</v>
      </c>
      <c r="I110" s="24" t="s">
        <v>3278</v>
      </c>
    </row>
    <row r="111" spans="1:9" ht="23.25">
      <c r="A111" s="19"/>
      <c r="B111" s="20"/>
      <c r="C111" s="20"/>
      <c r="D111" s="28" t="s">
        <v>205</v>
      </c>
      <c r="E111" s="20"/>
      <c r="F111" s="29">
        <v>6.9</v>
      </c>
      <c r="G111" s="23"/>
      <c r="H111" s="23"/>
      <c r="I111" s="26"/>
    </row>
    <row r="112" spans="1:9" ht="15">
      <c r="A112" s="19">
        <v>32</v>
      </c>
      <c r="B112" s="20">
        <v>345</v>
      </c>
      <c r="C112" s="20" t="s">
        <v>206</v>
      </c>
      <c r="D112" s="21" t="s">
        <v>207</v>
      </c>
      <c r="E112" s="20" t="s">
        <v>151</v>
      </c>
      <c r="F112" s="30">
        <f>F113</f>
        <v>1</v>
      </c>
      <c r="G112" s="23">
        <v>0</v>
      </c>
      <c r="H112" s="23">
        <f>F112*G112</f>
        <v>0</v>
      </c>
      <c r="I112" s="26" t="s">
        <v>30</v>
      </c>
    </row>
    <row r="113" spans="1:9" ht="23.25">
      <c r="A113" s="19"/>
      <c r="B113" s="20"/>
      <c r="C113" s="20"/>
      <c r="D113" s="28" t="s">
        <v>208</v>
      </c>
      <c r="E113" s="20"/>
      <c r="F113" s="29">
        <v>1</v>
      </c>
      <c r="G113" s="23"/>
      <c r="H113" s="23"/>
      <c r="I113" s="26"/>
    </row>
    <row r="114" spans="1:9" ht="15">
      <c r="A114" s="13"/>
      <c r="B114" s="14"/>
      <c r="C114" s="14">
        <v>4</v>
      </c>
      <c r="D114" s="15" t="s">
        <v>209</v>
      </c>
      <c r="E114" s="14"/>
      <c r="F114" s="16"/>
      <c r="G114" s="23"/>
      <c r="H114" s="17">
        <f>SUM(H115:H216)</f>
        <v>0</v>
      </c>
      <c r="I114" s="18"/>
    </row>
    <row r="115" spans="1:9" ht="15">
      <c r="A115" s="19">
        <v>33</v>
      </c>
      <c r="B115" s="20">
        <v>411</v>
      </c>
      <c r="C115" s="20">
        <v>411321414</v>
      </c>
      <c r="D115" s="21" t="s">
        <v>210</v>
      </c>
      <c r="E115" s="20" t="s">
        <v>43</v>
      </c>
      <c r="F115" s="25">
        <f>SUM(F116:F120)</f>
        <v>1320.6999999999998</v>
      </c>
      <c r="G115" s="23">
        <v>0</v>
      </c>
      <c r="H115" s="23">
        <f>F115*G115</f>
        <v>0</v>
      </c>
      <c r="I115" s="24" t="s">
        <v>3278</v>
      </c>
    </row>
    <row r="116" spans="1:9" ht="15">
      <c r="A116" s="19"/>
      <c r="B116" s="20"/>
      <c r="C116" s="20"/>
      <c r="D116" s="28" t="s">
        <v>211</v>
      </c>
      <c r="E116" s="20"/>
      <c r="F116" s="29">
        <v>133.3</v>
      </c>
      <c r="G116" s="23"/>
      <c r="H116" s="23"/>
      <c r="I116" s="26"/>
    </row>
    <row r="117" spans="1:9" ht="15">
      <c r="A117" s="19"/>
      <c r="B117" s="20"/>
      <c r="C117" s="20"/>
      <c r="D117" s="28" t="s">
        <v>212</v>
      </c>
      <c r="E117" s="20"/>
      <c r="F117" s="29">
        <v>325.2</v>
      </c>
      <c r="G117" s="23"/>
      <c r="H117" s="23"/>
      <c r="I117" s="26"/>
    </row>
    <row r="118" spans="1:9" ht="15">
      <c r="A118" s="19"/>
      <c r="B118" s="20"/>
      <c r="C118" s="20"/>
      <c r="D118" s="28" t="s">
        <v>213</v>
      </c>
      <c r="E118" s="20"/>
      <c r="F118" s="29">
        <v>294.8</v>
      </c>
      <c r="G118" s="23"/>
      <c r="H118" s="23"/>
      <c r="I118" s="26"/>
    </row>
    <row r="119" spans="1:9" ht="15">
      <c r="A119" s="19"/>
      <c r="B119" s="20"/>
      <c r="C119" s="20"/>
      <c r="D119" s="28" t="s">
        <v>214</v>
      </c>
      <c r="E119" s="20"/>
      <c r="F119" s="29">
        <v>294.8</v>
      </c>
      <c r="G119" s="23"/>
      <c r="H119" s="23"/>
      <c r="I119" s="26"/>
    </row>
    <row r="120" spans="1:9" ht="15">
      <c r="A120" s="19"/>
      <c r="B120" s="20"/>
      <c r="C120" s="20"/>
      <c r="D120" s="28" t="s">
        <v>215</v>
      </c>
      <c r="E120" s="20"/>
      <c r="F120" s="29">
        <v>272.6</v>
      </c>
      <c r="G120" s="23"/>
      <c r="H120" s="23"/>
      <c r="I120" s="26"/>
    </row>
    <row r="121" spans="1:9" ht="23.25">
      <c r="A121" s="31"/>
      <c r="B121" s="33"/>
      <c r="C121" s="33"/>
      <c r="D121" s="28" t="s">
        <v>117</v>
      </c>
      <c r="E121" s="33"/>
      <c r="F121" s="69"/>
      <c r="G121" s="23"/>
      <c r="H121" s="23"/>
      <c r="I121" s="26"/>
    </row>
    <row r="122" spans="1:9" ht="15">
      <c r="A122" s="19">
        <v>34</v>
      </c>
      <c r="B122" s="20">
        <v>411</v>
      </c>
      <c r="C122" s="20">
        <v>411351101</v>
      </c>
      <c r="D122" s="21" t="s">
        <v>216</v>
      </c>
      <c r="E122" s="20" t="s">
        <v>35</v>
      </c>
      <c r="F122" s="30">
        <f>SUM(F123:F124)</f>
        <v>6166.8</v>
      </c>
      <c r="G122" s="23">
        <v>0</v>
      </c>
      <c r="H122" s="23">
        <f>F122*G122</f>
        <v>0</v>
      </c>
      <c r="I122" s="24" t="s">
        <v>3278</v>
      </c>
    </row>
    <row r="123" spans="1:9" ht="15">
      <c r="A123" s="70"/>
      <c r="B123" s="34"/>
      <c r="C123" s="34"/>
      <c r="D123" s="28" t="s">
        <v>217</v>
      </c>
      <c r="E123" s="34"/>
      <c r="F123" s="29">
        <v>4875.1</v>
      </c>
      <c r="G123" s="23"/>
      <c r="H123" s="71"/>
      <c r="I123" s="72"/>
    </row>
    <row r="124" spans="1:9" ht="15">
      <c r="A124" s="70"/>
      <c r="B124" s="34"/>
      <c r="C124" s="34"/>
      <c r="D124" s="28" t="s">
        <v>218</v>
      </c>
      <c r="E124" s="34"/>
      <c r="F124" s="29">
        <v>1291.7</v>
      </c>
      <c r="G124" s="23"/>
      <c r="H124" s="71"/>
      <c r="I124" s="72"/>
    </row>
    <row r="125" spans="1:9" ht="15">
      <c r="A125" s="19">
        <v>35</v>
      </c>
      <c r="B125" s="20">
        <v>411</v>
      </c>
      <c r="C125" s="20">
        <v>411351102</v>
      </c>
      <c r="D125" s="21" t="s">
        <v>219</v>
      </c>
      <c r="E125" s="20" t="s">
        <v>35</v>
      </c>
      <c r="F125" s="30">
        <f>F122</f>
        <v>6166.8</v>
      </c>
      <c r="G125" s="23">
        <v>0</v>
      </c>
      <c r="H125" s="23">
        <f>F125*G125</f>
        <v>0</v>
      </c>
      <c r="I125" s="24" t="s">
        <v>3278</v>
      </c>
    </row>
    <row r="126" spans="1:9" ht="15">
      <c r="A126" s="19">
        <v>36</v>
      </c>
      <c r="B126" s="20">
        <v>411</v>
      </c>
      <c r="C126" s="20">
        <v>411354173</v>
      </c>
      <c r="D126" s="21" t="s">
        <v>220</v>
      </c>
      <c r="E126" s="20" t="s">
        <v>35</v>
      </c>
      <c r="F126" s="30">
        <f>SUM(F127:F128)</f>
        <v>6166.8</v>
      </c>
      <c r="G126" s="23">
        <v>0</v>
      </c>
      <c r="H126" s="23">
        <f>F126*G126</f>
        <v>0</v>
      </c>
      <c r="I126" s="24" t="s">
        <v>3278</v>
      </c>
    </row>
    <row r="127" spans="1:9" ht="15">
      <c r="A127" s="70"/>
      <c r="B127" s="34"/>
      <c r="C127" s="34"/>
      <c r="D127" s="28" t="s">
        <v>221</v>
      </c>
      <c r="E127" s="34"/>
      <c r="F127" s="29">
        <f>612+1472.4+1471.5+1319.2</f>
        <v>4875.1</v>
      </c>
      <c r="G127" s="23"/>
      <c r="H127" s="71"/>
      <c r="I127" s="72"/>
    </row>
    <row r="128" spans="1:9" ht="15">
      <c r="A128" s="70"/>
      <c r="B128" s="34"/>
      <c r="C128" s="34"/>
      <c r="D128" s="28" t="s">
        <v>222</v>
      </c>
      <c r="E128" s="34"/>
      <c r="F128" s="29">
        <v>1291.7</v>
      </c>
      <c r="G128" s="23"/>
      <c r="H128" s="71"/>
      <c r="I128" s="72"/>
    </row>
    <row r="129" spans="1:9" ht="15">
      <c r="A129" s="19">
        <v>37</v>
      </c>
      <c r="B129" s="20">
        <v>411</v>
      </c>
      <c r="C129" s="20">
        <v>411354174</v>
      </c>
      <c r="D129" s="21" t="s">
        <v>223</v>
      </c>
      <c r="E129" s="20" t="s">
        <v>35</v>
      </c>
      <c r="F129" s="30">
        <f>F126</f>
        <v>6166.8</v>
      </c>
      <c r="G129" s="23">
        <v>0</v>
      </c>
      <c r="H129" s="23">
        <f>F129*G129</f>
        <v>0</v>
      </c>
      <c r="I129" s="24" t="s">
        <v>3278</v>
      </c>
    </row>
    <row r="130" spans="1:9" ht="15">
      <c r="A130" s="19">
        <v>38</v>
      </c>
      <c r="B130" s="20">
        <v>411</v>
      </c>
      <c r="C130" s="20">
        <v>411361821</v>
      </c>
      <c r="D130" s="21" t="s">
        <v>224</v>
      </c>
      <c r="E130" s="20" t="s">
        <v>87</v>
      </c>
      <c r="F130" s="30">
        <f>F131</f>
        <v>237.72599999999997</v>
      </c>
      <c r="G130" s="23">
        <v>0</v>
      </c>
      <c r="H130" s="23">
        <f>F130*G130</f>
        <v>0</v>
      </c>
      <c r="I130" s="24" t="s">
        <v>3278</v>
      </c>
    </row>
    <row r="131" spans="1:9" ht="23.25">
      <c r="A131" s="70"/>
      <c r="B131" s="34"/>
      <c r="C131" s="34"/>
      <c r="D131" s="28" t="s">
        <v>225</v>
      </c>
      <c r="E131" s="34"/>
      <c r="F131" s="29">
        <f>0.18*(133.3+325.2+294.8+294.8+272.6)</f>
        <v>237.72599999999997</v>
      </c>
      <c r="G131" s="23"/>
      <c r="H131" s="71"/>
      <c r="I131" s="72"/>
    </row>
    <row r="132" spans="1:9" ht="15">
      <c r="A132" s="19">
        <v>39</v>
      </c>
      <c r="B132" s="20">
        <v>411</v>
      </c>
      <c r="C132" s="20">
        <v>413321414</v>
      </c>
      <c r="D132" s="21" t="s">
        <v>226</v>
      </c>
      <c r="E132" s="20" t="s">
        <v>43</v>
      </c>
      <c r="F132" s="30">
        <f>SUM(F133:F135)</f>
        <v>5.1000000000000005</v>
      </c>
      <c r="G132" s="23">
        <v>0</v>
      </c>
      <c r="H132" s="23">
        <f>F132*G132</f>
        <v>0</v>
      </c>
      <c r="I132" s="24" t="s">
        <v>3278</v>
      </c>
    </row>
    <row r="133" spans="1:9" ht="15">
      <c r="A133" s="19"/>
      <c r="B133" s="20"/>
      <c r="C133" s="20"/>
      <c r="D133" s="28" t="s">
        <v>227</v>
      </c>
      <c r="E133" s="20"/>
      <c r="F133" s="29">
        <v>0.9</v>
      </c>
      <c r="G133" s="23"/>
      <c r="H133" s="23"/>
      <c r="I133" s="26"/>
    </row>
    <row r="134" spans="1:9" ht="15">
      <c r="A134" s="19"/>
      <c r="B134" s="20"/>
      <c r="C134" s="20"/>
      <c r="D134" s="28" t="s">
        <v>228</v>
      </c>
      <c r="E134" s="20"/>
      <c r="F134" s="29">
        <v>3.2</v>
      </c>
      <c r="G134" s="23"/>
      <c r="H134" s="23"/>
      <c r="I134" s="26"/>
    </row>
    <row r="135" spans="1:9" ht="15">
      <c r="A135" s="19"/>
      <c r="B135" s="20"/>
      <c r="C135" s="20"/>
      <c r="D135" s="28" t="s">
        <v>229</v>
      </c>
      <c r="E135" s="20"/>
      <c r="F135" s="29">
        <v>1</v>
      </c>
      <c r="G135" s="23"/>
      <c r="H135" s="23"/>
      <c r="I135" s="26"/>
    </row>
    <row r="136" spans="1:9" ht="34.5">
      <c r="A136" s="19"/>
      <c r="B136" s="20"/>
      <c r="C136" s="20"/>
      <c r="D136" s="28" t="s">
        <v>230</v>
      </c>
      <c r="E136" s="20"/>
      <c r="F136" s="29"/>
      <c r="G136" s="23"/>
      <c r="H136" s="23"/>
      <c r="I136" s="26"/>
    </row>
    <row r="137" spans="1:9" ht="15">
      <c r="A137" s="19">
        <v>40</v>
      </c>
      <c r="B137" s="20">
        <v>411</v>
      </c>
      <c r="C137" s="20">
        <v>413351107</v>
      </c>
      <c r="D137" s="21" t="s">
        <v>231</v>
      </c>
      <c r="E137" s="20" t="s">
        <v>35</v>
      </c>
      <c r="F137" s="30">
        <f>SUM(F138:F138)</f>
        <v>46.3</v>
      </c>
      <c r="G137" s="23">
        <v>0</v>
      </c>
      <c r="H137" s="23">
        <f>F137*G137</f>
        <v>0</v>
      </c>
      <c r="I137" s="24" t="s">
        <v>3278</v>
      </c>
    </row>
    <row r="138" spans="1:9" ht="15">
      <c r="A138" s="70"/>
      <c r="B138" s="34"/>
      <c r="C138" s="34"/>
      <c r="D138" s="28" t="s">
        <v>232</v>
      </c>
      <c r="E138" s="34"/>
      <c r="F138" s="29">
        <f>11.8+25+9.5</f>
        <v>46.3</v>
      </c>
      <c r="G138" s="23"/>
      <c r="H138" s="71"/>
      <c r="I138" s="72"/>
    </row>
    <row r="139" spans="1:9" ht="15">
      <c r="A139" s="19">
        <v>41</v>
      </c>
      <c r="B139" s="20">
        <v>411</v>
      </c>
      <c r="C139" s="20">
        <v>413351108</v>
      </c>
      <c r="D139" s="21" t="s">
        <v>233</v>
      </c>
      <c r="E139" s="20" t="s">
        <v>35</v>
      </c>
      <c r="F139" s="30">
        <f>F137</f>
        <v>46.3</v>
      </c>
      <c r="G139" s="23">
        <v>0</v>
      </c>
      <c r="H139" s="23">
        <f>F139*G139</f>
        <v>0</v>
      </c>
      <c r="I139" s="24" t="s">
        <v>3278</v>
      </c>
    </row>
    <row r="140" spans="1:9" ht="15">
      <c r="A140" s="19">
        <v>42</v>
      </c>
      <c r="B140" s="20">
        <v>411</v>
      </c>
      <c r="C140" s="20">
        <v>413351215</v>
      </c>
      <c r="D140" s="21" t="s">
        <v>234</v>
      </c>
      <c r="E140" s="20" t="s">
        <v>35</v>
      </c>
      <c r="F140" s="30">
        <f>SUM(F141:F141)</f>
        <v>17.2</v>
      </c>
      <c r="G140" s="23">
        <v>0</v>
      </c>
      <c r="H140" s="23">
        <f>F140*G140</f>
        <v>0</v>
      </c>
      <c r="I140" s="24" t="s">
        <v>3278</v>
      </c>
    </row>
    <row r="141" spans="1:9" ht="15">
      <c r="A141" s="70"/>
      <c r="B141" s="34"/>
      <c r="C141" s="34"/>
      <c r="D141" s="28" t="s">
        <v>235</v>
      </c>
      <c r="E141" s="34"/>
      <c r="F141" s="29">
        <f>4.1+9+4.1</f>
        <v>17.2</v>
      </c>
      <c r="G141" s="23"/>
      <c r="H141" s="71"/>
      <c r="I141" s="72"/>
    </row>
    <row r="142" spans="1:9" ht="15">
      <c r="A142" s="19">
        <v>43</v>
      </c>
      <c r="B142" s="20">
        <v>411</v>
      </c>
      <c r="C142" s="20">
        <v>413351216</v>
      </c>
      <c r="D142" s="21" t="s">
        <v>236</v>
      </c>
      <c r="E142" s="20" t="s">
        <v>35</v>
      </c>
      <c r="F142" s="30">
        <f>F140</f>
        <v>17.2</v>
      </c>
      <c r="G142" s="23">
        <v>0</v>
      </c>
      <c r="H142" s="23">
        <f>F142*G142</f>
        <v>0</v>
      </c>
      <c r="I142" s="24" t="s">
        <v>3278</v>
      </c>
    </row>
    <row r="143" spans="1:9" ht="23.25">
      <c r="A143" s="19">
        <v>44</v>
      </c>
      <c r="B143" s="20" t="s">
        <v>237</v>
      </c>
      <c r="C143" s="20">
        <v>413361821</v>
      </c>
      <c r="D143" s="21" t="s">
        <v>238</v>
      </c>
      <c r="E143" s="20" t="s">
        <v>87</v>
      </c>
      <c r="F143" s="30">
        <f>F144</f>
        <v>1.2750000000000001</v>
      </c>
      <c r="G143" s="23">
        <v>0</v>
      </c>
      <c r="H143" s="23">
        <f>F143*G143</f>
        <v>0</v>
      </c>
      <c r="I143" s="24" t="s">
        <v>3278</v>
      </c>
    </row>
    <row r="144" spans="1:9" ht="23.25">
      <c r="A144" s="70"/>
      <c r="B144" s="34"/>
      <c r="C144" s="34"/>
      <c r="D144" s="28" t="s">
        <v>239</v>
      </c>
      <c r="E144" s="34"/>
      <c r="F144" s="29">
        <f>(0.9+3.2+1)*0.25</f>
        <v>1.2750000000000001</v>
      </c>
      <c r="G144" s="23"/>
      <c r="H144" s="71"/>
      <c r="I144" s="72"/>
    </row>
    <row r="145" spans="1:9" ht="15">
      <c r="A145" s="19">
        <v>45</v>
      </c>
      <c r="B145" s="20">
        <v>430</v>
      </c>
      <c r="C145" s="20" t="s">
        <v>240</v>
      </c>
      <c r="D145" s="21" t="s">
        <v>241</v>
      </c>
      <c r="E145" s="20" t="s">
        <v>43</v>
      </c>
      <c r="F145" s="30">
        <f>F146</f>
        <v>17.01</v>
      </c>
      <c r="G145" s="23">
        <v>0</v>
      </c>
      <c r="H145" s="23">
        <f>F145*G145</f>
        <v>0</v>
      </c>
      <c r="I145" s="26" t="s">
        <v>30</v>
      </c>
    </row>
    <row r="146" spans="1:9" ht="15">
      <c r="A146" s="70"/>
      <c r="B146" s="34"/>
      <c r="C146" s="34"/>
      <c r="D146" s="28" t="s">
        <v>242</v>
      </c>
      <c r="E146" s="34"/>
      <c r="F146" s="29">
        <f>16.2*1.05</f>
        <v>17.01</v>
      </c>
      <c r="G146" s="23"/>
      <c r="H146" s="71"/>
      <c r="I146" s="72"/>
    </row>
    <row r="147" spans="1:9" ht="23.25">
      <c r="A147" s="31"/>
      <c r="B147" s="33"/>
      <c r="C147" s="33"/>
      <c r="D147" s="34" t="s">
        <v>243</v>
      </c>
      <c r="E147" s="33"/>
      <c r="F147" s="69"/>
      <c r="G147" s="23"/>
      <c r="H147" s="23"/>
      <c r="I147" s="26"/>
    </row>
    <row r="148" spans="1:9" ht="15">
      <c r="A148" s="19">
        <v>46</v>
      </c>
      <c r="B148" s="20">
        <v>433</v>
      </c>
      <c r="C148" s="20">
        <v>433351131</v>
      </c>
      <c r="D148" s="21" t="s">
        <v>244</v>
      </c>
      <c r="E148" s="20" t="s">
        <v>35</v>
      </c>
      <c r="F148" s="30">
        <f>F149</f>
        <v>31.2</v>
      </c>
      <c r="G148" s="23">
        <v>0</v>
      </c>
      <c r="H148" s="23">
        <f>F148*G148</f>
        <v>0</v>
      </c>
      <c r="I148" s="24" t="s">
        <v>3278</v>
      </c>
    </row>
    <row r="149" spans="1:9" ht="15">
      <c r="A149" s="31"/>
      <c r="B149" s="33"/>
      <c r="C149" s="33"/>
      <c r="D149" s="34" t="s">
        <v>245</v>
      </c>
      <c r="E149" s="33"/>
      <c r="F149" s="29">
        <v>31.2</v>
      </c>
      <c r="G149" s="23"/>
      <c r="H149" s="23"/>
      <c r="I149" s="26"/>
    </row>
    <row r="150" spans="1:9" ht="15">
      <c r="A150" s="19">
        <v>47</v>
      </c>
      <c r="B150" s="20">
        <v>433</v>
      </c>
      <c r="C150" s="20">
        <v>433351132</v>
      </c>
      <c r="D150" s="21" t="s">
        <v>246</v>
      </c>
      <c r="E150" s="20" t="s">
        <v>35</v>
      </c>
      <c r="F150" s="30">
        <f>F148</f>
        <v>31.2</v>
      </c>
      <c r="G150" s="23">
        <v>0</v>
      </c>
      <c r="H150" s="23">
        <f>F150*G150</f>
        <v>0</v>
      </c>
      <c r="I150" s="24" t="s">
        <v>3278</v>
      </c>
    </row>
    <row r="151" spans="1:9" ht="15">
      <c r="A151" s="19">
        <v>48</v>
      </c>
      <c r="B151" s="20">
        <v>434</v>
      </c>
      <c r="C151" s="20">
        <v>434351141</v>
      </c>
      <c r="D151" s="21" t="s">
        <v>247</v>
      </c>
      <c r="E151" s="20" t="s">
        <v>35</v>
      </c>
      <c r="F151" s="30">
        <f>F152</f>
        <v>33.3</v>
      </c>
      <c r="G151" s="23">
        <v>0</v>
      </c>
      <c r="H151" s="23">
        <f>F151*G151</f>
        <v>0</v>
      </c>
      <c r="I151" s="24" t="s">
        <v>3278</v>
      </c>
    </row>
    <row r="152" spans="1:9" ht="15">
      <c r="A152" s="31"/>
      <c r="B152" s="33"/>
      <c r="C152" s="33"/>
      <c r="D152" s="34" t="s">
        <v>245</v>
      </c>
      <c r="E152" s="33"/>
      <c r="F152" s="29">
        <v>33.3</v>
      </c>
      <c r="G152" s="23"/>
      <c r="H152" s="23"/>
      <c r="I152" s="26"/>
    </row>
    <row r="153" spans="1:9" ht="15">
      <c r="A153" s="19">
        <v>49</v>
      </c>
      <c r="B153" s="20">
        <v>434</v>
      </c>
      <c r="C153" s="20">
        <v>434351142</v>
      </c>
      <c r="D153" s="21" t="s">
        <v>248</v>
      </c>
      <c r="E153" s="20" t="s">
        <v>35</v>
      </c>
      <c r="F153" s="30">
        <f>F151</f>
        <v>33.3</v>
      </c>
      <c r="G153" s="23">
        <v>0</v>
      </c>
      <c r="H153" s="23">
        <f>F153*G153</f>
        <v>0</v>
      </c>
      <c r="I153" s="24" t="s">
        <v>3278</v>
      </c>
    </row>
    <row r="154" spans="1:9" ht="15">
      <c r="A154" s="19">
        <v>50</v>
      </c>
      <c r="B154" s="20">
        <v>430</v>
      </c>
      <c r="C154" s="20">
        <v>430321414</v>
      </c>
      <c r="D154" s="21" t="s">
        <v>249</v>
      </c>
      <c r="E154" s="20" t="s">
        <v>43</v>
      </c>
      <c r="F154" s="25">
        <f>SUM(F155:F160)</f>
        <v>10.200000000000001</v>
      </c>
      <c r="G154" s="23">
        <v>0</v>
      </c>
      <c r="H154" s="23">
        <f>F154*G154</f>
        <v>0</v>
      </c>
      <c r="I154" s="24" t="s">
        <v>3278</v>
      </c>
    </row>
    <row r="155" spans="1:9" ht="23.25">
      <c r="A155" s="19"/>
      <c r="B155" s="20"/>
      <c r="C155" s="20"/>
      <c r="D155" s="28" t="s">
        <v>250</v>
      </c>
      <c r="E155" s="20"/>
      <c r="F155" s="29"/>
      <c r="G155" s="23"/>
      <c r="H155" s="23"/>
      <c r="I155" s="26"/>
    </row>
    <row r="156" spans="1:9" ht="15">
      <c r="A156" s="19"/>
      <c r="B156" s="20"/>
      <c r="C156" s="20"/>
      <c r="D156" s="28" t="s">
        <v>251</v>
      </c>
      <c r="E156" s="20"/>
      <c r="F156" s="29">
        <v>2.5</v>
      </c>
      <c r="G156" s="23"/>
      <c r="H156" s="23"/>
      <c r="I156" s="26"/>
    </row>
    <row r="157" spans="1:9" ht="15">
      <c r="A157" s="19"/>
      <c r="B157" s="20"/>
      <c r="C157" s="20"/>
      <c r="D157" s="28" t="s">
        <v>252</v>
      </c>
      <c r="E157" s="20"/>
      <c r="F157" s="29">
        <v>2.7</v>
      </c>
      <c r="G157" s="23"/>
      <c r="H157" s="23"/>
      <c r="I157" s="26"/>
    </row>
    <row r="158" spans="1:9" ht="15">
      <c r="A158" s="19"/>
      <c r="B158" s="20"/>
      <c r="C158" s="20"/>
      <c r="D158" s="28" t="s">
        <v>253</v>
      </c>
      <c r="E158" s="20"/>
      <c r="F158" s="29">
        <v>2.1</v>
      </c>
      <c r="G158" s="23"/>
      <c r="H158" s="23"/>
      <c r="I158" s="26"/>
    </row>
    <row r="159" spans="1:9" ht="15">
      <c r="A159" s="19"/>
      <c r="B159" s="20"/>
      <c r="C159" s="20"/>
      <c r="D159" s="28" t="s">
        <v>254</v>
      </c>
      <c r="E159" s="20"/>
      <c r="F159" s="29">
        <v>2.1</v>
      </c>
      <c r="G159" s="23"/>
      <c r="H159" s="23"/>
      <c r="I159" s="26"/>
    </row>
    <row r="160" spans="1:9" ht="15">
      <c r="A160" s="19"/>
      <c r="B160" s="20"/>
      <c r="C160" s="20"/>
      <c r="D160" s="28" t="s">
        <v>255</v>
      </c>
      <c r="E160" s="20"/>
      <c r="F160" s="29">
        <v>0.8</v>
      </c>
      <c r="G160" s="23"/>
      <c r="H160" s="23"/>
      <c r="I160" s="26"/>
    </row>
    <row r="161" spans="1:9" ht="15">
      <c r="A161" s="19">
        <v>51</v>
      </c>
      <c r="B161" s="20">
        <v>431</v>
      </c>
      <c r="C161" s="20">
        <v>431351121</v>
      </c>
      <c r="D161" s="21" t="s">
        <v>256</v>
      </c>
      <c r="E161" s="20" t="s">
        <v>35</v>
      </c>
      <c r="F161" s="25">
        <f>F162</f>
        <v>50.9</v>
      </c>
      <c r="G161" s="23">
        <v>0</v>
      </c>
      <c r="H161" s="23">
        <f>F161*G161</f>
        <v>0</v>
      </c>
      <c r="I161" s="24" t="s">
        <v>3278</v>
      </c>
    </row>
    <row r="162" spans="1:9" ht="23.25">
      <c r="A162" s="19"/>
      <c r="B162" s="20"/>
      <c r="C162" s="20"/>
      <c r="D162" s="28" t="s">
        <v>257</v>
      </c>
      <c r="E162" s="20"/>
      <c r="F162" s="29">
        <v>50.9</v>
      </c>
      <c r="G162" s="23"/>
      <c r="H162" s="23"/>
      <c r="I162" s="26"/>
    </row>
    <row r="163" spans="1:9" ht="15">
      <c r="A163" s="19">
        <v>52</v>
      </c>
      <c r="B163" s="20">
        <v>431</v>
      </c>
      <c r="C163" s="20">
        <v>431351122</v>
      </c>
      <c r="D163" s="21" t="s">
        <v>258</v>
      </c>
      <c r="E163" s="20" t="s">
        <v>35</v>
      </c>
      <c r="F163" s="25">
        <f>F161</f>
        <v>50.9</v>
      </c>
      <c r="G163" s="23">
        <v>0</v>
      </c>
      <c r="H163" s="23">
        <f>F163*G163</f>
        <v>0</v>
      </c>
      <c r="I163" s="24" t="s">
        <v>3278</v>
      </c>
    </row>
    <row r="164" spans="1:9" ht="23.25">
      <c r="A164" s="19"/>
      <c r="B164" s="20"/>
      <c r="C164" s="20"/>
      <c r="D164" s="28" t="s">
        <v>259</v>
      </c>
      <c r="E164" s="20"/>
      <c r="F164" s="29"/>
      <c r="G164" s="23"/>
      <c r="H164" s="23"/>
      <c r="I164" s="26"/>
    </row>
    <row r="165" spans="1:9" ht="15">
      <c r="A165" s="19">
        <v>53</v>
      </c>
      <c r="B165" s="20">
        <v>430</v>
      </c>
      <c r="C165" s="20">
        <v>430361821</v>
      </c>
      <c r="D165" s="21" t="s">
        <v>260</v>
      </c>
      <c r="E165" s="20" t="s">
        <v>87</v>
      </c>
      <c r="F165" s="25">
        <f>F166</f>
        <v>1.22</v>
      </c>
      <c r="G165" s="23">
        <v>0</v>
      </c>
      <c r="H165" s="23">
        <f>F165*G165</f>
        <v>0</v>
      </c>
      <c r="I165" s="24" t="s">
        <v>3278</v>
      </c>
    </row>
    <row r="166" spans="1:9" ht="15">
      <c r="A166" s="70"/>
      <c r="B166" s="34"/>
      <c r="C166" s="34"/>
      <c r="D166" s="28" t="s">
        <v>261</v>
      </c>
      <c r="E166" s="34"/>
      <c r="F166" s="29">
        <v>1.22</v>
      </c>
      <c r="G166" s="23"/>
      <c r="H166" s="71"/>
      <c r="I166" s="72"/>
    </row>
    <row r="167" spans="1:9" ht="23.25">
      <c r="A167" s="626">
        <v>54</v>
      </c>
      <c r="B167" s="20">
        <v>431</v>
      </c>
      <c r="C167" s="20" t="s">
        <v>262</v>
      </c>
      <c r="D167" s="21" t="s">
        <v>263</v>
      </c>
      <c r="E167" s="20" t="s">
        <v>151</v>
      </c>
      <c r="F167" s="25">
        <v>1</v>
      </c>
      <c r="G167" s="23">
        <v>0</v>
      </c>
      <c r="H167" s="23">
        <f>F167*G167</f>
        <v>0</v>
      </c>
      <c r="I167" s="26" t="s">
        <v>30</v>
      </c>
    </row>
    <row r="168" spans="1:9" ht="23.25">
      <c r="A168" s="19"/>
      <c r="B168" s="20"/>
      <c r="C168" s="20"/>
      <c r="D168" s="28" t="s">
        <v>264</v>
      </c>
      <c r="E168" s="20"/>
      <c r="F168" s="29"/>
      <c r="G168" s="23"/>
      <c r="H168" s="23"/>
      <c r="I168" s="26"/>
    </row>
    <row r="169" spans="1:9" ht="15">
      <c r="A169" s="19"/>
      <c r="B169" s="20"/>
      <c r="C169" s="20"/>
      <c r="D169" s="28"/>
      <c r="E169" s="20"/>
      <c r="F169" s="29"/>
      <c r="G169" s="23"/>
      <c r="H169" s="23"/>
      <c r="I169" s="26"/>
    </row>
    <row r="170" spans="1:9" ht="15">
      <c r="A170" s="19"/>
      <c r="B170" s="20"/>
      <c r="C170" s="20"/>
      <c r="D170" s="28" t="s">
        <v>266</v>
      </c>
      <c r="E170" s="20"/>
      <c r="F170" s="29">
        <v>1</v>
      </c>
      <c r="G170" s="23"/>
      <c r="H170" s="23"/>
      <c r="I170" s="26"/>
    </row>
    <row r="171" spans="1:9" ht="15">
      <c r="A171" s="626"/>
      <c r="B171" s="20"/>
      <c r="C171" s="20"/>
      <c r="D171" s="21"/>
      <c r="E171" s="20"/>
      <c r="F171" s="25"/>
      <c r="G171" s="23"/>
      <c r="H171" s="23"/>
      <c r="I171" s="26"/>
    </row>
    <row r="172" spans="1:9" ht="15">
      <c r="A172" s="19"/>
      <c r="B172" s="20"/>
      <c r="C172" s="20"/>
      <c r="D172" s="28"/>
      <c r="E172" s="20"/>
      <c r="F172" s="29"/>
      <c r="G172" s="23"/>
      <c r="H172" s="23"/>
      <c r="I172" s="26"/>
    </row>
    <row r="173" spans="1:9" ht="15">
      <c r="A173" s="19"/>
      <c r="B173" s="20"/>
      <c r="C173" s="20"/>
      <c r="D173" s="28"/>
      <c r="E173" s="20"/>
      <c r="F173" s="29"/>
      <c r="G173" s="23"/>
      <c r="H173" s="23"/>
      <c r="I173" s="26"/>
    </row>
    <row r="174" spans="1:9" ht="23.25">
      <c r="A174" s="19">
        <v>56</v>
      </c>
      <c r="B174" s="20">
        <v>431</v>
      </c>
      <c r="C174" s="20" t="s">
        <v>267</v>
      </c>
      <c r="D174" s="21" t="s">
        <v>268</v>
      </c>
      <c r="E174" s="20" t="s">
        <v>151</v>
      </c>
      <c r="F174" s="25">
        <f>SUM(F176:F176)</f>
        <v>1</v>
      </c>
      <c r="G174" s="23">
        <v>0</v>
      </c>
      <c r="H174" s="23">
        <f>F174*G174</f>
        <v>0</v>
      </c>
      <c r="I174" s="26" t="s">
        <v>30</v>
      </c>
    </row>
    <row r="175" spans="1:9" ht="23.25">
      <c r="A175" s="19"/>
      <c r="B175" s="20"/>
      <c r="C175" s="20"/>
      <c r="D175" s="28" t="s">
        <v>264</v>
      </c>
      <c r="E175" s="20"/>
      <c r="F175" s="29"/>
      <c r="G175" s="23"/>
      <c r="H175" s="23"/>
      <c r="I175" s="26"/>
    </row>
    <row r="176" spans="1:9" ht="15">
      <c r="A176" s="19"/>
      <c r="B176" s="20"/>
      <c r="C176" s="20"/>
      <c r="D176" s="28" t="s">
        <v>265</v>
      </c>
      <c r="E176" s="20"/>
      <c r="F176" s="29">
        <v>1</v>
      </c>
      <c r="G176" s="23"/>
      <c r="H176" s="23"/>
      <c r="I176" s="26"/>
    </row>
    <row r="177" spans="1:9" ht="23.25">
      <c r="A177" s="19">
        <v>57</v>
      </c>
      <c r="B177" s="20">
        <v>431</v>
      </c>
      <c r="C177" s="20" t="s">
        <v>269</v>
      </c>
      <c r="D177" s="21" t="s">
        <v>270</v>
      </c>
      <c r="E177" s="20" t="s">
        <v>151</v>
      </c>
      <c r="F177" s="25">
        <f>SUM(F179:F180)</f>
        <v>2</v>
      </c>
      <c r="G177" s="23">
        <v>0</v>
      </c>
      <c r="H177" s="23">
        <f>F177*G177</f>
        <v>0</v>
      </c>
      <c r="I177" s="26" t="s">
        <v>30</v>
      </c>
    </row>
    <row r="178" spans="1:9" ht="23.25">
      <c r="A178" s="19"/>
      <c r="B178" s="20"/>
      <c r="C178" s="20"/>
      <c r="D178" s="28" t="s">
        <v>264</v>
      </c>
      <c r="E178" s="20"/>
      <c r="F178" s="29"/>
      <c r="G178" s="23"/>
      <c r="H178" s="23"/>
      <c r="I178" s="26"/>
    </row>
    <row r="179" spans="1:9" ht="15">
      <c r="A179" s="19"/>
      <c r="B179" s="20"/>
      <c r="C179" s="20"/>
      <c r="D179" s="28" t="s">
        <v>265</v>
      </c>
      <c r="E179" s="20"/>
      <c r="F179" s="29">
        <v>1</v>
      </c>
      <c r="G179" s="23"/>
      <c r="H179" s="23"/>
      <c r="I179" s="26"/>
    </row>
    <row r="180" spans="1:9" ht="15">
      <c r="A180" s="19"/>
      <c r="B180" s="20"/>
      <c r="C180" s="20"/>
      <c r="D180" s="28" t="s">
        <v>266</v>
      </c>
      <c r="E180" s="20"/>
      <c r="F180" s="29">
        <v>1</v>
      </c>
      <c r="G180" s="23"/>
      <c r="H180" s="23"/>
      <c r="I180" s="26"/>
    </row>
    <row r="181" spans="1:9" ht="23.25">
      <c r="A181" s="19">
        <v>58</v>
      </c>
      <c r="B181" s="20">
        <v>431</v>
      </c>
      <c r="C181" s="20" t="s">
        <v>271</v>
      </c>
      <c r="D181" s="21" t="s">
        <v>272</v>
      </c>
      <c r="E181" s="20" t="s">
        <v>151</v>
      </c>
      <c r="F181" s="25">
        <f>SUM(F183:F185)</f>
        <v>10</v>
      </c>
      <c r="G181" s="23">
        <v>0</v>
      </c>
      <c r="H181" s="23">
        <f>F181*G181</f>
        <v>0</v>
      </c>
      <c r="I181" s="26" t="s">
        <v>30</v>
      </c>
    </row>
    <row r="182" spans="1:9" ht="23.25">
      <c r="A182" s="19"/>
      <c r="B182" s="20"/>
      <c r="C182" s="20"/>
      <c r="D182" s="28" t="s">
        <v>264</v>
      </c>
      <c r="E182" s="20"/>
      <c r="F182" s="29"/>
      <c r="G182" s="23"/>
      <c r="H182" s="23"/>
      <c r="I182" s="26"/>
    </row>
    <row r="183" spans="1:9" ht="15">
      <c r="A183" s="19"/>
      <c r="B183" s="20"/>
      <c r="C183" s="20"/>
      <c r="D183" s="28" t="s">
        <v>273</v>
      </c>
      <c r="E183" s="20"/>
      <c r="F183" s="29">
        <v>4</v>
      </c>
      <c r="G183" s="23"/>
      <c r="H183" s="23"/>
      <c r="I183" s="26"/>
    </row>
    <row r="184" spans="1:9" ht="15">
      <c r="A184" s="19"/>
      <c r="B184" s="20"/>
      <c r="C184" s="20"/>
      <c r="D184" s="28" t="s">
        <v>274</v>
      </c>
      <c r="E184" s="20"/>
      <c r="F184" s="29">
        <v>4</v>
      </c>
      <c r="G184" s="23"/>
      <c r="H184" s="23"/>
      <c r="I184" s="26"/>
    </row>
    <row r="185" spans="1:9" ht="15">
      <c r="A185" s="19"/>
      <c r="B185" s="20"/>
      <c r="C185" s="20"/>
      <c r="D185" s="28" t="s">
        <v>275</v>
      </c>
      <c r="E185" s="20"/>
      <c r="F185" s="29">
        <v>2</v>
      </c>
      <c r="G185" s="23"/>
      <c r="H185" s="23"/>
      <c r="I185" s="26"/>
    </row>
    <row r="186" spans="1:9" ht="23.25">
      <c r="A186" s="19">
        <v>59</v>
      </c>
      <c r="B186" s="20">
        <v>431</v>
      </c>
      <c r="C186" s="20" t="s">
        <v>276</v>
      </c>
      <c r="D186" s="21" t="s">
        <v>277</v>
      </c>
      <c r="E186" s="20" t="s">
        <v>151</v>
      </c>
      <c r="F186" s="25">
        <f>SUM(F188:F189)</f>
        <v>4</v>
      </c>
      <c r="G186" s="23">
        <v>0</v>
      </c>
      <c r="H186" s="23">
        <f>F186*G186</f>
        <v>0</v>
      </c>
      <c r="I186" s="26" t="s">
        <v>30</v>
      </c>
    </row>
    <row r="187" spans="1:9" ht="23.25">
      <c r="A187" s="19"/>
      <c r="B187" s="20"/>
      <c r="C187" s="20"/>
      <c r="D187" s="28" t="s">
        <v>264</v>
      </c>
      <c r="E187" s="20"/>
      <c r="F187" s="29"/>
      <c r="G187" s="23"/>
      <c r="H187" s="23"/>
      <c r="I187" s="26"/>
    </row>
    <row r="188" spans="1:9" ht="15">
      <c r="A188" s="19"/>
      <c r="B188" s="20"/>
      <c r="C188" s="20"/>
      <c r="D188" s="28" t="s">
        <v>273</v>
      </c>
      <c r="E188" s="20"/>
      <c r="F188" s="29">
        <v>2</v>
      </c>
      <c r="G188" s="23"/>
      <c r="H188" s="23"/>
      <c r="I188" s="26"/>
    </row>
    <row r="189" spans="1:9" ht="15">
      <c r="A189" s="19"/>
      <c r="B189" s="20"/>
      <c r="C189" s="20"/>
      <c r="D189" s="28" t="s">
        <v>274</v>
      </c>
      <c r="E189" s="20"/>
      <c r="F189" s="29">
        <v>2</v>
      </c>
      <c r="G189" s="23"/>
      <c r="H189" s="23"/>
      <c r="I189" s="26"/>
    </row>
    <row r="190" spans="1:9" ht="23.25">
      <c r="A190" s="19">
        <v>60</v>
      </c>
      <c r="B190" s="20">
        <v>431</v>
      </c>
      <c r="C190" s="20" t="s">
        <v>278</v>
      </c>
      <c r="D190" s="21" t="s">
        <v>279</v>
      </c>
      <c r="E190" s="20" t="s">
        <v>151</v>
      </c>
      <c r="F190" s="25">
        <f>SUM(F192:F193)</f>
        <v>4</v>
      </c>
      <c r="G190" s="23">
        <v>0</v>
      </c>
      <c r="H190" s="23">
        <f>F190*G190</f>
        <v>0</v>
      </c>
      <c r="I190" s="26" t="s">
        <v>30</v>
      </c>
    </row>
    <row r="191" spans="1:9" ht="23.25">
      <c r="A191" s="19"/>
      <c r="B191" s="20"/>
      <c r="C191" s="20"/>
      <c r="D191" s="28" t="s">
        <v>264</v>
      </c>
      <c r="E191" s="20"/>
      <c r="F191" s="29"/>
      <c r="G191" s="23"/>
      <c r="H191" s="23"/>
      <c r="I191" s="26"/>
    </row>
    <row r="192" spans="1:9" ht="15">
      <c r="A192" s="19"/>
      <c r="B192" s="20"/>
      <c r="C192" s="20"/>
      <c r="D192" s="28" t="s">
        <v>265</v>
      </c>
      <c r="E192" s="20"/>
      <c r="F192" s="73">
        <v>2</v>
      </c>
      <c r="G192" s="23"/>
      <c r="H192" s="23"/>
      <c r="I192" s="26"/>
    </row>
    <row r="193" spans="1:9" ht="15">
      <c r="A193" s="19"/>
      <c r="B193" s="20"/>
      <c r="C193" s="20"/>
      <c r="D193" s="28" t="s">
        <v>266</v>
      </c>
      <c r="E193" s="20"/>
      <c r="F193" s="73">
        <v>2</v>
      </c>
      <c r="G193" s="23"/>
      <c r="H193" s="23"/>
      <c r="I193" s="26"/>
    </row>
    <row r="194" spans="1:9" ht="23.25">
      <c r="A194" s="19">
        <v>61</v>
      </c>
      <c r="B194" s="20">
        <v>431</v>
      </c>
      <c r="C194" s="20" t="s">
        <v>280</v>
      </c>
      <c r="D194" s="21" t="s">
        <v>281</v>
      </c>
      <c r="E194" s="20" t="s">
        <v>151</v>
      </c>
      <c r="F194" s="25">
        <f>SUM(F196:F197)</f>
        <v>4</v>
      </c>
      <c r="G194" s="23">
        <v>0</v>
      </c>
      <c r="H194" s="23">
        <f>F194*G194</f>
        <v>0</v>
      </c>
      <c r="I194" s="26" t="s">
        <v>30</v>
      </c>
    </row>
    <row r="195" spans="1:9" ht="23.25">
      <c r="A195" s="19"/>
      <c r="B195" s="20"/>
      <c r="C195" s="20"/>
      <c r="D195" s="28" t="s">
        <v>264</v>
      </c>
      <c r="E195" s="20"/>
      <c r="F195" s="29"/>
      <c r="G195" s="23"/>
      <c r="H195" s="23"/>
      <c r="I195" s="26"/>
    </row>
    <row r="196" spans="1:9" ht="15">
      <c r="A196" s="19"/>
      <c r="B196" s="20"/>
      <c r="C196" s="20"/>
      <c r="D196" s="28" t="s">
        <v>265</v>
      </c>
      <c r="E196" s="20"/>
      <c r="F196" s="73">
        <v>1</v>
      </c>
      <c r="G196" s="23"/>
      <c r="H196" s="23"/>
      <c r="I196" s="26"/>
    </row>
    <row r="197" spans="1:9" ht="15">
      <c r="A197" s="19"/>
      <c r="B197" s="20"/>
      <c r="C197" s="20"/>
      <c r="D197" s="28" t="s">
        <v>266</v>
      </c>
      <c r="E197" s="20"/>
      <c r="F197" s="73">
        <v>3</v>
      </c>
      <c r="G197" s="23"/>
      <c r="H197" s="23"/>
      <c r="I197" s="26"/>
    </row>
    <row r="198" spans="1:9" ht="15">
      <c r="A198" s="19">
        <v>62</v>
      </c>
      <c r="B198" s="20">
        <v>451</v>
      </c>
      <c r="C198" s="20">
        <v>451315114</v>
      </c>
      <c r="D198" s="21" t="s">
        <v>282</v>
      </c>
      <c r="E198" s="20" t="s">
        <v>35</v>
      </c>
      <c r="F198" s="30">
        <f>F199</f>
        <v>550.6</v>
      </c>
      <c r="G198" s="23">
        <v>0</v>
      </c>
      <c r="H198" s="23">
        <f>F198*G198</f>
        <v>0</v>
      </c>
      <c r="I198" s="24" t="s">
        <v>3278</v>
      </c>
    </row>
    <row r="199" spans="1:9" ht="23.25">
      <c r="A199" s="19"/>
      <c r="B199" s="20"/>
      <c r="C199" s="20"/>
      <c r="D199" s="28" t="s">
        <v>283</v>
      </c>
      <c r="E199" s="20"/>
      <c r="F199" s="29">
        <v>550.6</v>
      </c>
      <c r="G199" s="23"/>
      <c r="H199" s="23"/>
      <c r="I199" s="26"/>
    </row>
    <row r="200" spans="1:9" ht="15">
      <c r="A200" s="74">
        <v>63</v>
      </c>
      <c r="B200" s="75">
        <v>451</v>
      </c>
      <c r="C200" s="20" t="s">
        <v>284</v>
      </c>
      <c r="D200" s="76" t="s">
        <v>285</v>
      </c>
      <c r="E200" s="75" t="s">
        <v>29</v>
      </c>
      <c r="F200" s="77">
        <f>SUM(F202:F204)</f>
        <v>32</v>
      </c>
      <c r="G200" s="23">
        <v>0</v>
      </c>
      <c r="H200" s="78">
        <f aca="true" t="shared" si="0" ref="H200">F200*G200</f>
        <v>0</v>
      </c>
      <c r="I200" s="79" t="s">
        <v>30</v>
      </c>
    </row>
    <row r="201" spans="1:9" ht="15">
      <c r="A201" s="19"/>
      <c r="B201" s="20"/>
      <c r="C201" s="20"/>
      <c r="D201" s="28" t="s">
        <v>286</v>
      </c>
      <c r="E201" s="20"/>
      <c r="F201" s="29"/>
      <c r="G201" s="23"/>
      <c r="H201" s="23"/>
      <c r="I201" s="26"/>
    </row>
    <row r="202" spans="1:9" ht="15">
      <c r="A202" s="19"/>
      <c r="B202" s="20"/>
      <c r="C202" s="20"/>
      <c r="D202" s="28" t="s">
        <v>287</v>
      </c>
      <c r="E202" s="20"/>
      <c r="F202" s="29">
        <v>6</v>
      </c>
      <c r="G202" s="23"/>
      <c r="H202" s="23"/>
      <c r="I202" s="26"/>
    </row>
    <row r="203" spans="1:9" ht="15">
      <c r="A203" s="19"/>
      <c r="B203" s="20"/>
      <c r="C203" s="20"/>
      <c r="D203" s="28" t="s">
        <v>288</v>
      </c>
      <c r="E203" s="20"/>
      <c r="F203" s="29">
        <v>13</v>
      </c>
      <c r="G203" s="23"/>
      <c r="H203" s="23"/>
      <c r="I203" s="26"/>
    </row>
    <row r="204" spans="1:9" ht="15">
      <c r="A204" s="19"/>
      <c r="B204" s="20"/>
      <c r="C204" s="20"/>
      <c r="D204" s="28" t="s">
        <v>289</v>
      </c>
      <c r="E204" s="20"/>
      <c r="F204" s="29">
        <v>13</v>
      </c>
      <c r="G204" s="23"/>
      <c r="H204" s="23"/>
      <c r="I204" s="26"/>
    </row>
    <row r="205" spans="1:9" ht="15">
      <c r="A205" s="74">
        <v>64</v>
      </c>
      <c r="B205" s="75">
        <v>451</v>
      </c>
      <c r="C205" s="20" t="s">
        <v>290</v>
      </c>
      <c r="D205" s="76" t="s">
        <v>291</v>
      </c>
      <c r="E205" s="75" t="s">
        <v>29</v>
      </c>
      <c r="F205" s="77">
        <f>SUM(F207:F209)</f>
        <v>12</v>
      </c>
      <c r="G205" s="23">
        <v>0</v>
      </c>
      <c r="H205" s="78">
        <f aca="true" t="shared" si="1" ref="H205">F205*G205</f>
        <v>0</v>
      </c>
      <c r="I205" s="79" t="s">
        <v>30</v>
      </c>
    </row>
    <row r="206" spans="1:9" ht="15">
      <c r="A206" s="19"/>
      <c r="B206" s="20"/>
      <c r="C206" s="20"/>
      <c r="D206" s="28" t="s">
        <v>292</v>
      </c>
      <c r="E206" s="20"/>
      <c r="F206" s="29"/>
      <c r="G206" s="23"/>
      <c r="H206" s="23"/>
      <c r="I206" s="26"/>
    </row>
    <row r="207" spans="1:9" ht="15">
      <c r="A207" s="19"/>
      <c r="B207" s="20"/>
      <c r="C207" s="20"/>
      <c r="D207" s="28" t="s">
        <v>287</v>
      </c>
      <c r="E207" s="20"/>
      <c r="F207" s="29">
        <v>4</v>
      </c>
      <c r="G207" s="23"/>
      <c r="H207" s="23"/>
      <c r="I207" s="26"/>
    </row>
    <row r="208" spans="1:9" ht="15">
      <c r="A208" s="19"/>
      <c r="B208" s="20"/>
      <c r="C208" s="20"/>
      <c r="D208" s="28" t="s">
        <v>288</v>
      </c>
      <c r="E208" s="20"/>
      <c r="F208" s="29">
        <v>4</v>
      </c>
      <c r="G208" s="23"/>
      <c r="H208" s="23"/>
      <c r="I208" s="26"/>
    </row>
    <row r="209" spans="1:9" ht="15">
      <c r="A209" s="19"/>
      <c r="B209" s="20"/>
      <c r="C209" s="20"/>
      <c r="D209" s="28" t="s">
        <v>289</v>
      </c>
      <c r="E209" s="20"/>
      <c r="F209" s="29">
        <v>4</v>
      </c>
      <c r="G209" s="23"/>
      <c r="H209" s="23"/>
      <c r="I209" s="26"/>
    </row>
    <row r="210" spans="1:9" ht="15">
      <c r="A210" s="74">
        <v>65</v>
      </c>
      <c r="B210" s="75">
        <v>451</v>
      </c>
      <c r="C210" s="20" t="s">
        <v>293</v>
      </c>
      <c r="D210" s="76" t="s">
        <v>294</v>
      </c>
      <c r="E210" s="75" t="s">
        <v>29</v>
      </c>
      <c r="F210" s="77">
        <f>SUM(F212:F213)</f>
        <v>2</v>
      </c>
      <c r="G210" s="23">
        <v>0</v>
      </c>
      <c r="H210" s="78">
        <f aca="true" t="shared" si="2" ref="H210">F210*G210</f>
        <v>0</v>
      </c>
      <c r="I210" s="79" t="s">
        <v>30</v>
      </c>
    </row>
    <row r="211" spans="1:9" ht="15">
      <c r="A211" s="19"/>
      <c r="B211" s="20"/>
      <c r="C211" s="20"/>
      <c r="D211" s="28" t="s">
        <v>295</v>
      </c>
      <c r="E211" s="20"/>
      <c r="F211" s="29"/>
      <c r="G211" s="23"/>
      <c r="H211" s="23"/>
      <c r="I211" s="26"/>
    </row>
    <row r="212" spans="1:9" ht="15">
      <c r="A212" s="19"/>
      <c r="B212" s="20"/>
      <c r="C212" s="20"/>
      <c r="D212" s="28" t="s">
        <v>288</v>
      </c>
      <c r="E212" s="20"/>
      <c r="F212" s="29">
        <v>1</v>
      </c>
      <c r="G212" s="23"/>
      <c r="H212" s="23"/>
      <c r="I212" s="26"/>
    </row>
    <row r="213" spans="1:9" ht="15">
      <c r="A213" s="19"/>
      <c r="B213" s="20"/>
      <c r="C213" s="20"/>
      <c r="D213" s="28" t="s">
        <v>289</v>
      </c>
      <c r="E213" s="20"/>
      <c r="F213" s="29">
        <v>1</v>
      </c>
      <c r="G213" s="23"/>
      <c r="H213" s="23"/>
      <c r="I213" s="26"/>
    </row>
    <row r="214" spans="1:9" ht="15">
      <c r="A214" s="74">
        <v>66</v>
      </c>
      <c r="B214" s="75">
        <v>451</v>
      </c>
      <c r="C214" s="20" t="s">
        <v>296</v>
      </c>
      <c r="D214" s="76" t="s">
        <v>297</v>
      </c>
      <c r="E214" s="75" t="s">
        <v>29</v>
      </c>
      <c r="F214" s="77">
        <f>F216</f>
        <v>8.1</v>
      </c>
      <c r="G214" s="23">
        <v>0</v>
      </c>
      <c r="H214" s="78">
        <f aca="true" t="shared" si="3" ref="H214">F214*G214</f>
        <v>0</v>
      </c>
      <c r="I214" s="79" t="s">
        <v>30</v>
      </c>
    </row>
    <row r="215" spans="1:9" ht="15">
      <c r="A215" s="19"/>
      <c r="B215" s="20"/>
      <c r="C215" s="20"/>
      <c r="D215" s="28" t="s">
        <v>298</v>
      </c>
      <c r="E215" s="20"/>
      <c r="F215" s="29"/>
      <c r="G215" s="23"/>
      <c r="H215" s="23"/>
      <c r="I215" s="26"/>
    </row>
    <row r="216" spans="1:9" ht="15">
      <c r="A216" s="19"/>
      <c r="B216" s="20"/>
      <c r="C216" s="20"/>
      <c r="D216" s="28" t="s">
        <v>289</v>
      </c>
      <c r="E216" s="20"/>
      <c r="F216" s="29">
        <v>8.1</v>
      </c>
      <c r="G216" s="23"/>
      <c r="H216" s="23"/>
      <c r="I216" s="26"/>
    </row>
    <row r="217" spans="1:9" ht="15">
      <c r="A217" s="13"/>
      <c r="B217" s="14"/>
      <c r="C217" s="14" t="s">
        <v>17</v>
      </c>
      <c r="D217" s="15" t="s">
        <v>299</v>
      </c>
      <c r="E217" s="14"/>
      <c r="F217" s="16"/>
      <c r="G217" s="23"/>
      <c r="H217" s="17">
        <f>SUM(H218:H249)</f>
        <v>0</v>
      </c>
      <c r="I217" s="26"/>
    </row>
    <row r="218" spans="1:9" ht="15">
      <c r="A218" s="19">
        <v>67</v>
      </c>
      <c r="B218" s="20">
        <v>112</v>
      </c>
      <c r="C218" s="20">
        <v>611181101</v>
      </c>
      <c r="D218" s="21" t="s">
        <v>300</v>
      </c>
      <c r="E218" s="20" t="s">
        <v>35</v>
      </c>
      <c r="F218" s="77">
        <f>F219+F220</f>
        <v>278.59999999999997</v>
      </c>
      <c r="G218" s="23">
        <v>0</v>
      </c>
      <c r="H218" s="23">
        <f>F218*G218</f>
        <v>0</v>
      </c>
      <c r="I218" s="24" t="s">
        <v>3278</v>
      </c>
    </row>
    <row r="219" spans="1:9" ht="15">
      <c r="A219" s="19"/>
      <c r="B219" s="20"/>
      <c r="C219" s="20"/>
      <c r="D219" s="28" t="s">
        <v>301</v>
      </c>
      <c r="E219" s="20"/>
      <c r="F219" s="29">
        <f>6.1+6.1+4.2</f>
        <v>16.4</v>
      </c>
      <c r="G219" s="23"/>
      <c r="H219" s="23"/>
      <c r="I219" s="26"/>
    </row>
    <row r="220" spans="1:9" ht="15">
      <c r="A220" s="19"/>
      <c r="B220" s="20"/>
      <c r="C220" s="20"/>
      <c r="D220" s="28" t="s">
        <v>302</v>
      </c>
      <c r="E220" s="20"/>
      <c r="F220" s="29">
        <v>262.2</v>
      </c>
      <c r="G220" s="23"/>
      <c r="H220" s="23"/>
      <c r="I220" s="26"/>
    </row>
    <row r="221" spans="1:9" ht="23.25">
      <c r="A221" s="19">
        <v>68</v>
      </c>
      <c r="B221" s="20">
        <v>112</v>
      </c>
      <c r="C221" s="20">
        <v>611325423</v>
      </c>
      <c r="D221" s="21" t="s">
        <v>303</v>
      </c>
      <c r="E221" s="20" t="s">
        <v>35</v>
      </c>
      <c r="F221" s="30">
        <f>F222</f>
        <v>38.4</v>
      </c>
      <c r="G221" s="23">
        <v>0</v>
      </c>
      <c r="H221" s="23">
        <f>F221*G221</f>
        <v>0</v>
      </c>
      <c r="I221" s="24" t="s">
        <v>3278</v>
      </c>
    </row>
    <row r="222" spans="1:9" ht="15">
      <c r="A222" s="31"/>
      <c r="B222" s="33"/>
      <c r="C222" s="33"/>
      <c r="D222" s="28" t="s">
        <v>304</v>
      </c>
      <c r="E222" s="33"/>
      <c r="F222" s="29">
        <v>38.4</v>
      </c>
      <c r="G222" s="23"/>
      <c r="H222" s="23"/>
      <c r="I222" s="35"/>
    </row>
    <row r="223" spans="1:9" ht="15">
      <c r="A223" s="19"/>
      <c r="B223" s="20"/>
      <c r="C223" s="20"/>
      <c r="D223" s="28" t="s">
        <v>305</v>
      </c>
      <c r="E223" s="20"/>
      <c r="F223" s="29"/>
      <c r="G223" s="23"/>
      <c r="H223" s="23"/>
      <c r="I223" s="80"/>
    </row>
    <row r="224" spans="1:9" ht="23.25">
      <c r="A224" s="19">
        <v>69</v>
      </c>
      <c r="B224" s="20">
        <v>112</v>
      </c>
      <c r="C224" s="20">
        <v>612325423</v>
      </c>
      <c r="D224" s="21" t="s">
        <v>306</v>
      </c>
      <c r="E224" s="20" t="s">
        <v>35</v>
      </c>
      <c r="F224" s="30">
        <f>F225</f>
        <v>132.6</v>
      </c>
      <c r="G224" s="23">
        <v>0</v>
      </c>
      <c r="H224" s="23">
        <f>F224*G224</f>
        <v>0</v>
      </c>
      <c r="I224" s="24" t="s">
        <v>3278</v>
      </c>
    </row>
    <row r="225" spans="1:9" ht="15">
      <c r="A225" s="31"/>
      <c r="B225" s="33"/>
      <c r="C225" s="33"/>
      <c r="D225" s="28" t="s">
        <v>304</v>
      </c>
      <c r="E225" s="33"/>
      <c r="F225" s="29">
        <v>132.6</v>
      </c>
      <c r="G225" s="23"/>
      <c r="H225" s="23"/>
      <c r="I225" s="35"/>
    </row>
    <row r="226" spans="1:9" ht="15">
      <c r="A226" s="19"/>
      <c r="B226" s="20"/>
      <c r="C226" s="20"/>
      <c r="D226" s="28" t="s">
        <v>305</v>
      </c>
      <c r="E226" s="20"/>
      <c r="F226" s="29"/>
      <c r="G226" s="23"/>
      <c r="H226" s="23"/>
      <c r="I226" s="80"/>
    </row>
    <row r="227" spans="1:9" ht="15">
      <c r="A227" s="19">
        <v>70</v>
      </c>
      <c r="B227" s="20">
        <v>612</v>
      </c>
      <c r="C227" s="20" t="s">
        <v>307</v>
      </c>
      <c r="D227" s="21" t="s">
        <v>308</v>
      </c>
      <c r="E227" s="20" t="s">
        <v>35</v>
      </c>
      <c r="F227" s="30">
        <f>F228</f>
        <v>37</v>
      </c>
      <c r="G227" s="23">
        <v>0</v>
      </c>
      <c r="H227" s="23">
        <f>F227*G227</f>
        <v>0</v>
      </c>
      <c r="I227" s="80" t="s">
        <v>30</v>
      </c>
    </row>
    <row r="228" spans="1:9" ht="15">
      <c r="A228" s="19"/>
      <c r="B228" s="20"/>
      <c r="C228" s="20"/>
      <c r="D228" s="28" t="s">
        <v>309</v>
      </c>
      <c r="E228" s="20"/>
      <c r="F228" s="29">
        <v>37</v>
      </c>
      <c r="G228" s="23"/>
      <c r="H228" s="23"/>
      <c r="I228" s="26"/>
    </row>
    <row r="229" spans="1:9" ht="15">
      <c r="A229" s="19"/>
      <c r="B229" s="20"/>
      <c r="C229" s="20"/>
      <c r="D229" s="28" t="s">
        <v>305</v>
      </c>
      <c r="E229" s="20"/>
      <c r="F229" s="29"/>
      <c r="G229" s="23"/>
      <c r="H229" s="23"/>
      <c r="I229" s="26"/>
    </row>
    <row r="230" spans="1:12" ht="23.25">
      <c r="A230" s="19">
        <v>71</v>
      </c>
      <c r="B230" s="20">
        <v>612</v>
      </c>
      <c r="C230" s="20">
        <v>611341121</v>
      </c>
      <c r="D230" s="21" t="s">
        <v>310</v>
      </c>
      <c r="E230" s="20" t="s">
        <v>35</v>
      </c>
      <c r="F230" s="25">
        <f>SUM(F231:F237)</f>
        <v>2454.5</v>
      </c>
      <c r="G230" s="23">
        <f>IF(B230&gt;0,0)</f>
        <v>0</v>
      </c>
      <c r="H230" s="23">
        <f>F230*G230</f>
        <v>0</v>
      </c>
      <c r="I230" s="24" t="s">
        <v>3278</v>
      </c>
      <c r="L230" t="b">
        <f>IF(G230&gt;0,0)</f>
        <v>0</v>
      </c>
    </row>
    <row r="231" spans="1:9" ht="15">
      <c r="A231" s="19"/>
      <c r="B231" s="20"/>
      <c r="C231" s="20"/>
      <c r="D231" s="28" t="s">
        <v>311</v>
      </c>
      <c r="E231" s="20"/>
      <c r="F231" s="29">
        <f>24.7+14.6</f>
        <v>39.3</v>
      </c>
      <c r="G231" s="23"/>
      <c r="H231" s="23"/>
      <c r="I231" s="26"/>
    </row>
    <row r="232" spans="1:9" ht="15">
      <c r="A232" s="19"/>
      <c r="B232" s="20"/>
      <c r="C232" s="20"/>
      <c r="D232" s="28" t="s">
        <v>312</v>
      </c>
      <c r="E232" s="20"/>
      <c r="F232" s="29">
        <f>25.1+16+20.3</f>
        <v>61.400000000000006</v>
      </c>
      <c r="G232" s="23"/>
      <c r="H232" s="23"/>
      <c r="I232" s="26"/>
    </row>
    <row r="233" spans="1:9" ht="15">
      <c r="A233" s="19"/>
      <c r="B233" s="20"/>
      <c r="C233" s="20"/>
      <c r="D233" s="28" t="s">
        <v>313</v>
      </c>
      <c r="E233" s="20"/>
      <c r="F233" s="29">
        <f>25.2+15.3+16</f>
        <v>56.5</v>
      </c>
      <c r="G233" s="23"/>
      <c r="H233" s="23"/>
      <c r="I233" s="26"/>
    </row>
    <row r="234" spans="1:9" ht="15">
      <c r="A234" s="19"/>
      <c r="B234" s="20"/>
      <c r="C234" s="20"/>
      <c r="D234" s="28" t="s">
        <v>314</v>
      </c>
      <c r="E234" s="20"/>
      <c r="F234" s="29">
        <v>307.8</v>
      </c>
      <c r="G234" s="23"/>
      <c r="H234" s="23"/>
      <c r="I234" s="26"/>
    </row>
    <row r="235" spans="1:9" ht="15">
      <c r="A235" s="19"/>
      <c r="B235" s="20"/>
      <c r="C235" s="20"/>
      <c r="D235" s="28" t="s">
        <v>315</v>
      </c>
      <c r="E235" s="20"/>
      <c r="F235" s="29">
        <v>678.8</v>
      </c>
      <c r="G235" s="23"/>
      <c r="H235" s="23"/>
      <c r="I235" s="26"/>
    </row>
    <row r="236" spans="1:9" ht="15">
      <c r="A236" s="19"/>
      <c r="B236" s="20"/>
      <c r="C236" s="20"/>
      <c r="D236" s="28" t="s">
        <v>316</v>
      </c>
      <c r="E236" s="20"/>
      <c r="F236" s="29">
        <v>657.3</v>
      </c>
      <c r="G236" s="23"/>
      <c r="H236" s="23"/>
      <c r="I236" s="26"/>
    </row>
    <row r="237" spans="1:9" ht="15">
      <c r="A237" s="19"/>
      <c r="B237" s="20"/>
      <c r="C237" s="20"/>
      <c r="D237" s="28" t="s">
        <v>317</v>
      </c>
      <c r="E237" s="20"/>
      <c r="F237" s="29">
        <v>653.4</v>
      </c>
      <c r="G237" s="23"/>
      <c r="H237" s="23"/>
      <c r="I237" s="26"/>
    </row>
    <row r="238" spans="1:9" ht="15">
      <c r="A238" s="19"/>
      <c r="B238" s="20"/>
      <c r="C238" s="20"/>
      <c r="D238" s="28" t="s">
        <v>305</v>
      </c>
      <c r="E238" s="20"/>
      <c r="F238" s="29"/>
      <c r="G238" s="23"/>
      <c r="H238" s="23"/>
      <c r="I238" s="80"/>
    </row>
    <row r="239" spans="1:9" ht="23.25">
      <c r="A239" s="19">
        <v>72</v>
      </c>
      <c r="B239" s="20">
        <v>612</v>
      </c>
      <c r="C239" s="20">
        <v>612341121</v>
      </c>
      <c r="D239" s="21" t="s">
        <v>318</v>
      </c>
      <c r="E239" s="20" t="s">
        <v>35</v>
      </c>
      <c r="F239" s="25">
        <f>SUM(F240:F244)</f>
        <v>4790.200000000001</v>
      </c>
      <c r="G239" s="23">
        <f>IF(B239&gt;0,0)</f>
        <v>0</v>
      </c>
      <c r="H239" s="23">
        <f>F239*G239</f>
        <v>0</v>
      </c>
      <c r="I239" s="24" t="s">
        <v>3278</v>
      </c>
    </row>
    <row r="240" spans="1:9" ht="15">
      <c r="A240" s="19"/>
      <c r="B240" s="20"/>
      <c r="C240" s="20"/>
      <c r="D240" s="28" t="s">
        <v>319</v>
      </c>
      <c r="E240" s="20"/>
      <c r="F240" s="29">
        <v>664.7</v>
      </c>
      <c r="G240" s="23"/>
      <c r="H240" s="23"/>
      <c r="I240" s="26"/>
    </row>
    <row r="241" spans="1:9" ht="15">
      <c r="A241" s="19"/>
      <c r="B241" s="20"/>
      <c r="C241" s="20"/>
      <c r="D241" s="28" t="s">
        <v>320</v>
      </c>
      <c r="E241" s="20"/>
      <c r="F241" s="29">
        <v>1150.2</v>
      </c>
      <c r="G241" s="23"/>
      <c r="H241" s="23"/>
      <c r="I241" s="26"/>
    </row>
    <row r="242" spans="1:9" ht="15">
      <c r="A242" s="19"/>
      <c r="B242" s="20"/>
      <c r="C242" s="20"/>
      <c r="D242" s="28" t="s">
        <v>321</v>
      </c>
      <c r="E242" s="20"/>
      <c r="F242" s="29">
        <v>1002.4</v>
      </c>
      <c r="G242" s="23"/>
      <c r="H242" s="23"/>
      <c r="I242" s="26"/>
    </row>
    <row r="243" spans="1:9" ht="15">
      <c r="A243" s="19"/>
      <c r="B243" s="20"/>
      <c r="C243" s="20"/>
      <c r="D243" s="28" t="s">
        <v>322</v>
      </c>
      <c r="E243" s="20"/>
      <c r="F243" s="29">
        <v>1002.4</v>
      </c>
      <c r="G243" s="23"/>
      <c r="H243" s="23"/>
      <c r="I243" s="26"/>
    </row>
    <row r="244" spans="1:9" ht="15">
      <c r="A244" s="19"/>
      <c r="B244" s="20"/>
      <c r="C244" s="20"/>
      <c r="D244" s="28" t="s">
        <v>323</v>
      </c>
      <c r="E244" s="20"/>
      <c r="F244" s="29">
        <v>970.5</v>
      </c>
      <c r="G244" s="23"/>
      <c r="H244" s="23"/>
      <c r="I244" s="26"/>
    </row>
    <row r="245" spans="1:9" ht="15">
      <c r="A245" s="19"/>
      <c r="B245" s="20"/>
      <c r="C245" s="20"/>
      <c r="D245" s="28" t="s">
        <v>305</v>
      </c>
      <c r="E245" s="20"/>
      <c r="F245" s="29"/>
      <c r="G245" s="23"/>
      <c r="H245" s="23"/>
      <c r="I245" s="80"/>
    </row>
    <row r="246" spans="1:9" ht="15">
      <c r="A246" s="19">
        <v>73</v>
      </c>
      <c r="B246" s="27" t="s">
        <v>65</v>
      </c>
      <c r="C246" s="20" t="s">
        <v>324</v>
      </c>
      <c r="D246" s="21" t="s">
        <v>325</v>
      </c>
      <c r="E246" s="20" t="s">
        <v>35</v>
      </c>
      <c r="F246" s="30">
        <f>F249</f>
        <v>3.6</v>
      </c>
      <c r="G246" s="23">
        <f>IF(B246&gt;0,0)</f>
        <v>0</v>
      </c>
      <c r="H246" s="23">
        <f>F246*G246</f>
        <v>0</v>
      </c>
      <c r="I246" s="26" t="s">
        <v>30</v>
      </c>
    </row>
    <row r="247" spans="1:9" ht="23.25">
      <c r="A247" s="19"/>
      <c r="B247" s="20"/>
      <c r="C247" s="20"/>
      <c r="D247" s="28" t="s">
        <v>326</v>
      </c>
      <c r="E247" s="20"/>
      <c r="F247" s="29"/>
      <c r="G247" s="23"/>
      <c r="H247" s="23"/>
      <c r="I247" s="26"/>
    </row>
    <row r="248" spans="1:9" ht="23.25">
      <c r="A248" s="19"/>
      <c r="B248" s="20"/>
      <c r="C248" s="20"/>
      <c r="D248" s="28" t="s">
        <v>327</v>
      </c>
      <c r="E248" s="20"/>
      <c r="F248" s="29"/>
      <c r="G248" s="23"/>
      <c r="H248" s="23"/>
      <c r="I248" s="26"/>
    </row>
    <row r="249" spans="1:9" ht="15">
      <c r="A249" s="81"/>
      <c r="B249" s="27"/>
      <c r="C249" s="20"/>
      <c r="D249" s="28" t="s">
        <v>328</v>
      </c>
      <c r="E249" s="20"/>
      <c r="F249" s="29">
        <v>3.6</v>
      </c>
      <c r="G249" s="23"/>
      <c r="H249" s="23"/>
      <c r="I249" s="26"/>
    </row>
    <row r="250" spans="1:9" ht="15">
      <c r="A250" s="13"/>
      <c r="B250" s="14"/>
      <c r="C250" s="14" t="s">
        <v>32</v>
      </c>
      <c r="D250" s="15" t="s">
        <v>33</v>
      </c>
      <c r="E250" s="14"/>
      <c r="F250" s="16"/>
      <c r="G250" s="23"/>
      <c r="H250" s="17">
        <f>SUM(H251:H283)</f>
        <v>0</v>
      </c>
      <c r="I250" s="18"/>
    </row>
    <row r="251" spans="1:9" ht="23.25">
      <c r="A251" s="19">
        <v>74</v>
      </c>
      <c r="B251" s="20" t="s">
        <v>329</v>
      </c>
      <c r="C251" s="20" t="s">
        <v>330</v>
      </c>
      <c r="D251" s="21" t="s">
        <v>331</v>
      </c>
      <c r="E251" s="20" t="s">
        <v>35</v>
      </c>
      <c r="F251" s="30">
        <f>F254</f>
        <v>3343.9</v>
      </c>
      <c r="G251" s="23">
        <f>IF(B251&gt;0,0)</f>
        <v>0</v>
      </c>
      <c r="H251" s="23">
        <f>F251*G251</f>
        <v>0</v>
      </c>
      <c r="I251" s="26" t="s">
        <v>30</v>
      </c>
    </row>
    <row r="252" spans="1:9" ht="23.25">
      <c r="A252" s="19"/>
      <c r="B252" s="27"/>
      <c r="C252" s="20"/>
      <c r="D252" s="28" t="s">
        <v>332</v>
      </c>
      <c r="E252" s="20"/>
      <c r="F252" s="29"/>
      <c r="G252" s="23"/>
      <c r="H252" s="23"/>
      <c r="I252" s="18"/>
    </row>
    <row r="253" spans="1:9" ht="15">
      <c r="A253" s="19"/>
      <c r="B253" s="27"/>
      <c r="C253" s="20"/>
      <c r="D253" s="28" t="s">
        <v>333</v>
      </c>
      <c r="E253" s="20"/>
      <c r="F253" s="29"/>
      <c r="G253" s="23"/>
      <c r="H253" s="23"/>
      <c r="I253" s="18"/>
    </row>
    <row r="254" spans="1:9" ht="15">
      <c r="A254" s="19"/>
      <c r="B254" s="27"/>
      <c r="C254" s="20"/>
      <c r="D254" s="28" t="s">
        <v>334</v>
      </c>
      <c r="E254" s="20"/>
      <c r="F254" s="29">
        <v>3343.9</v>
      </c>
      <c r="G254" s="23"/>
      <c r="H254" s="23"/>
      <c r="I254" s="18"/>
    </row>
    <row r="255" spans="1:9" ht="23.25">
      <c r="A255" s="19">
        <v>75</v>
      </c>
      <c r="B255" s="27" t="s">
        <v>329</v>
      </c>
      <c r="C255" s="20" t="s">
        <v>335</v>
      </c>
      <c r="D255" s="21" t="s">
        <v>336</v>
      </c>
      <c r="E255" s="20" t="s">
        <v>35</v>
      </c>
      <c r="F255" s="30">
        <f>F257</f>
        <v>3343.9</v>
      </c>
      <c r="G255" s="23">
        <f>IF(B255&gt;0,0)</f>
        <v>0</v>
      </c>
      <c r="H255" s="23">
        <f>F255*G255</f>
        <v>0</v>
      </c>
      <c r="I255" s="26" t="s">
        <v>30</v>
      </c>
    </row>
    <row r="256" spans="1:9" ht="23.25">
      <c r="A256" s="19"/>
      <c r="B256" s="27"/>
      <c r="C256" s="20"/>
      <c r="D256" s="28" t="s">
        <v>337</v>
      </c>
      <c r="E256" s="20"/>
      <c r="F256" s="29"/>
      <c r="G256" s="23"/>
      <c r="H256" s="23"/>
      <c r="I256" s="18"/>
    </row>
    <row r="257" spans="1:9" ht="15">
      <c r="A257" s="19"/>
      <c r="B257" s="27"/>
      <c r="C257" s="20"/>
      <c r="D257" s="28" t="s">
        <v>338</v>
      </c>
      <c r="E257" s="20"/>
      <c r="F257" s="29">
        <f>F251</f>
        <v>3343.9</v>
      </c>
      <c r="G257" s="23"/>
      <c r="H257" s="23"/>
      <c r="I257" s="18"/>
    </row>
    <row r="258" spans="1:9" ht="15">
      <c r="A258" s="19">
        <v>76</v>
      </c>
      <c r="B258" s="27" t="s">
        <v>329</v>
      </c>
      <c r="C258" s="20" t="s">
        <v>339</v>
      </c>
      <c r="D258" s="21" t="s">
        <v>340</v>
      </c>
      <c r="E258" s="20" t="s">
        <v>35</v>
      </c>
      <c r="F258" s="30">
        <f>F259</f>
        <v>3343.9</v>
      </c>
      <c r="G258" s="23">
        <f>IF(B258&gt;0,0)</f>
        <v>0</v>
      </c>
      <c r="H258" s="23">
        <f>F258*G258</f>
        <v>0</v>
      </c>
      <c r="I258" s="26" t="s">
        <v>30</v>
      </c>
    </row>
    <row r="259" spans="1:9" ht="15">
      <c r="A259" s="19"/>
      <c r="B259" s="27"/>
      <c r="C259" s="20"/>
      <c r="D259" s="28" t="s">
        <v>341</v>
      </c>
      <c r="E259" s="20"/>
      <c r="F259" s="29">
        <f>F257</f>
        <v>3343.9</v>
      </c>
      <c r="G259" s="23"/>
      <c r="H259" s="23"/>
      <c r="I259" s="18"/>
    </row>
    <row r="260" spans="1:9" ht="15">
      <c r="A260" s="19">
        <v>77</v>
      </c>
      <c r="B260" s="27" t="s">
        <v>329</v>
      </c>
      <c r="C260" s="20">
        <v>944511811</v>
      </c>
      <c r="D260" s="21" t="s">
        <v>342</v>
      </c>
      <c r="E260" s="20" t="s">
        <v>35</v>
      </c>
      <c r="F260" s="30">
        <f>F258</f>
        <v>3343.9</v>
      </c>
      <c r="G260" s="23">
        <f aca="true" t="shared" si="4" ref="G260:G261">IF(B260&gt;0,0)</f>
        <v>0</v>
      </c>
      <c r="H260" s="23">
        <f>F260*G260</f>
        <v>0</v>
      </c>
      <c r="I260" s="24" t="s">
        <v>3278</v>
      </c>
    </row>
    <row r="261" spans="1:9" ht="15">
      <c r="A261" s="19">
        <v>78</v>
      </c>
      <c r="B261" s="27" t="s">
        <v>329</v>
      </c>
      <c r="C261" s="20" t="s">
        <v>343</v>
      </c>
      <c r="D261" s="21" t="s">
        <v>344</v>
      </c>
      <c r="E261" s="20" t="s">
        <v>29</v>
      </c>
      <c r="F261" s="30">
        <f>F262</f>
        <v>23.55</v>
      </c>
      <c r="G261" s="23">
        <f t="shared" si="4"/>
        <v>0</v>
      </c>
      <c r="H261" s="23">
        <f>F261*G261</f>
        <v>0</v>
      </c>
      <c r="I261" s="26" t="s">
        <v>30</v>
      </c>
    </row>
    <row r="262" spans="1:9" ht="15">
      <c r="A262" s="19"/>
      <c r="B262" s="27"/>
      <c r="C262" s="20"/>
      <c r="D262" s="28" t="s">
        <v>345</v>
      </c>
      <c r="E262" s="20"/>
      <c r="F262" s="29">
        <v>23.55</v>
      </c>
      <c r="G262" s="23"/>
      <c r="H262" s="23"/>
      <c r="I262" s="18"/>
    </row>
    <row r="263" spans="1:9" ht="15">
      <c r="A263" s="19">
        <v>79</v>
      </c>
      <c r="B263" s="27" t="s">
        <v>329</v>
      </c>
      <c r="C263" s="20">
        <v>944711814</v>
      </c>
      <c r="D263" s="21" t="s">
        <v>346</v>
      </c>
      <c r="E263" s="20" t="s">
        <v>29</v>
      </c>
      <c r="F263" s="30">
        <f>F261</f>
        <v>23.55</v>
      </c>
      <c r="G263" s="23">
        <f>IF(B263&gt;0,0)</f>
        <v>0</v>
      </c>
      <c r="H263" s="23">
        <f>F263*G263</f>
        <v>0</v>
      </c>
      <c r="I263" s="24" t="s">
        <v>3278</v>
      </c>
    </row>
    <row r="264" spans="1:9" ht="23.25">
      <c r="A264" s="19">
        <v>80</v>
      </c>
      <c r="B264" s="20" t="s">
        <v>237</v>
      </c>
      <c r="C264" s="20">
        <v>949101112</v>
      </c>
      <c r="D264" s="21" t="s">
        <v>34</v>
      </c>
      <c r="E264" s="20" t="s">
        <v>35</v>
      </c>
      <c r="F264" s="30">
        <f>SUM(F267:F272)</f>
        <v>5201.099999999999</v>
      </c>
      <c r="G264" s="23">
        <f>IF(B264&gt;0,0)</f>
        <v>0</v>
      </c>
      <c r="H264" s="23">
        <f>F264*G264</f>
        <v>0</v>
      </c>
      <c r="I264" s="24" t="s">
        <v>3278</v>
      </c>
    </row>
    <row r="265" spans="1:9" ht="23.25">
      <c r="A265" s="13"/>
      <c r="B265" s="83"/>
      <c r="C265" s="14"/>
      <c r="D265" s="28" t="s">
        <v>36</v>
      </c>
      <c r="E265" s="14"/>
      <c r="F265" s="69"/>
      <c r="G265" s="23"/>
      <c r="H265" s="17"/>
      <c r="I265" s="35"/>
    </row>
    <row r="266" spans="1:9" ht="23.25">
      <c r="A266" s="13"/>
      <c r="B266" s="83"/>
      <c r="C266" s="14"/>
      <c r="D266" s="28" t="s">
        <v>37</v>
      </c>
      <c r="E266" s="14"/>
      <c r="F266" s="29"/>
      <c r="G266" s="23"/>
      <c r="H266" s="17"/>
      <c r="I266" s="35"/>
    </row>
    <row r="267" spans="1:9" ht="15">
      <c r="A267" s="13"/>
      <c r="B267" s="83"/>
      <c r="C267" s="14"/>
      <c r="D267" s="28" t="s">
        <v>347</v>
      </c>
      <c r="E267" s="14"/>
      <c r="F267" s="73">
        <f>328.7+16.2+10.7+4.3+97.3+69.1</f>
        <v>526.3</v>
      </c>
      <c r="G267" s="23"/>
      <c r="H267" s="17"/>
      <c r="I267" s="35"/>
    </row>
    <row r="268" spans="1:9" ht="15">
      <c r="A268" s="13"/>
      <c r="B268" s="83"/>
      <c r="C268" s="14"/>
      <c r="D268" s="28" t="s">
        <v>348</v>
      </c>
      <c r="E268" s="14"/>
      <c r="F268" s="73">
        <f>32.5+23.5+13.5+27.4+311.4+116.8+277.8+138.8+332.2</f>
        <v>1273.8999999999999</v>
      </c>
      <c r="G268" s="23"/>
      <c r="H268" s="17"/>
      <c r="I268" s="35"/>
    </row>
    <row r="269" spans="1:9" ht="15">
      <c r="A269" s="13"/>
      <c r="B269" s="83"/>
      <c r="C269" s="14"/>
      <c r="D269" s="28" t="s">
        <v>349</v>
      </c>
      <c r="E269" s="14"/>
      <c r="F269" s="73">
        <f>19.7+10.1+28.6+788.5+297.6</f>
        <v>1144.5</v>
      </c>
      <c r="G269" s="23"/>
      <c r="H269" s="17"/>
      <c r="I269" s="35"/>
    </row>
    <row r="270" spans="1:9" ht="15">
      <c r="A270" s="13"/>
      <c r="B270" s="83"/>
      <c r="C270" s="14"/>
      <c r="D270" s="28" t="s">
        <v>350</v>
      </c>
      <c r="E270" s="14"/>
      <c r="F270" s="73">
        <f>19.7+10.1+29.3+791.8+297.7</f>
        <v>1148.6</v>
      </c>
      <c r="G270" s="23"/>
      <c r="H270" s="17"/>
      <c r="I270" s="35"/>
    </row>
    <row r="271" spans="1:9" ht="15">
      <c r="A271" s="13"/>
      <c r="B271" s="83"/>
      <c r="C271" s="14"/>
      <c r="D271" s="28" t="s">
        <v>351</v>
      </c>
      <c r="E271" s="14"/>
      <c r="F271" s="73">
        <f>5.9+3.6+29.2+756.8+273.9</f>
        <v>1069.4</v>
      </c>
      <c r="G271" s="23"/>
      <c r="H271" s="17"/>
      <c r="I271" s="35"/>
    </row>
    <row r="272" spans="1:9" ht="15">
      <c r="A272" s="19"/>
      <c r="B272" s="27"/>
      <c r="C272" s="20"/>
      <c r="D272" s="28" t="s">
        <v>352</v>
      </c>
      <c r="E272" s="20"/>
      <c r="F272" s="29">
        <v>38.4</v>
      </c>
      <c r="G272" s="23"/>
      <c r="H272" s="23"/>
      <c r="I272" s="18"/>
    </row>
    <row r="273" spans="1:9" ht="15">
      <c r="A273" s="84">
        <v>81</v>
      </c>
      <c r="B273" s="21" t="s">
        <v>237</v>
      </c>
      <c r="C273" s="21">
        <v>952901111</v>
      </c>
      <c r="D273" s="21" t="s">
        <v>39</v>
      </c>
      <c r="E273" s="21" t="s">
        <v>35</v>
      </c>
      <c r="F273" s="85">
        <f>SUM(F274:F280)</f>
        <v>5211.7</v>
      </c>
      <c r="G273" s="23">
        <f>IF(B273&gt;0,0)</f>
        <v>0</v>
      </c>
      <c r="H273" s="86">
        <f>F273*G273</f>
        <v>0</v>
      </c>
      <c r="I273" s="24" t="s">
        <v>3278</v>
      </c>
    </row>
    <row r="274" spans="1:9" ht="15">
      <c r="A274" s="87"/>
      <c r="B274" s="15"/>
      <c r="C274" s="15"/>
      <c r="D274" s="28" t="s">
        <v>353</v>
      </c>
      <c r="E274" s="15"/>
      <c r="F274" s="73">
        <f>328.7+16.2+10.7+4.3+97.3+69.1</f>
        <v>526.3</v>
      </c>
      <c r="G274" s="23"/>
      <c r="H274" s="82"/>
      <c r="I274" s="88"/>
    </row>
    <row r="275" spans="1:9" ht="15">
      <c r="A275" s="84"/>
      <c r="B275" s="21"/>
      <c r="C275" s="21"/>
      <c r="D275" s="28" t="s">
        <v>354</v>
      </c>
      <c r="E275" s="21"/>
      <c r="F275" s="73">
        <f>32.5+23.5+13.5+27.4+311.4+116.8+277.8+138.8+332.2</f>
        <v>1273.8999999999999</v>
      </c>
      <c r="G275" s="23"/>
      <c r="H275" s="86"/>
      <c r="I275" s="24"/>
    </row>
    <row r="276" spans="1:9" ht="15">
      <c r="A276" s="84"/>
      <c r="B276" s="21"/>
      <c r="C276" s="21"/>
      <c r="D276" s="28" t="s">
        <v>355</v>
      </c>
      <c r="E276" s="21"/>
      <c r="F276" s="73">
        <f>19.7+10.1+28.6+788.5+297.6</f>
        <v>1144.5</v>
      </c>
      <c r="G276" s="23"/>
      <c r="H276" s="86"/>
      <c r="I276" s="24"/>
    </row>
    <row r="277" spans="1:9" ht="15">
      <c r="A277" s="84"/>
      <c r="B277" s="21"/>
      <c r="C277" s="21"/>
      <c r="D277" s="28" t="s">
        <v>356</v>
      </c>
      <c r="E277" s="21"/>
      <c r="F277" s="73">
        <f>19.7+10.1+29.3+791.8+297.7</f>
        <v>1148.6</v>
      </c>
      <c r="G277" s="23"/>
      <c r="H277" s="86"/>
      <c r="I277" s="24"/>
    </row>
    <row r="278" spans="1:9" ht="15">
      <c r="A278" s="87"/>
      <c r="B278" s="89"/>
      <c r="C278" s="15"/>
      <c r="D278" s="28" t="s">
        <v>357</v>
      </c>
      <c r="E278" s="15"/>
      <c r="F278" s="73">
        <f>5.9+3.6+29.2+756.8+273.9</f>
        <v>1069.4</v>
      </c>
      <c r="G278" s="23"/>
      <c r="H278" s="82"/>
      <c r="I278" s="90"/>
    </row>
    <row r="279" spans="1:9" ht="15">
      <c r="A279" s="19"/>
      <c r="B279" s="27"/>
      <c r="C279" s="20"/>
      <c r="D279" s="28" t="s">
        <v>40</v>
      </c>
      <c r="E279" s="20"/>
      <c r="F279" s="29">
        <v>10.6</v>
      </c>
      <c r="G279" s="23"/>
      <c r="H279" s="23"/>
      <c r="I279" s="18"/>
    </row>
    <row r="280" spans="1:9" ht="15">
      <c r="A280" s="19"/>
      <c r="B280" s="27"/>
      <c r="C280" s="20"/>
      <c r="D280" s="28" t="s">
        <v>41</v>
      </c>
      <c r="E280" s="20"/>
      <c r="F280" s="29">
        <v>38.4</v>
      </c>
      <c r="G280" s="23"/>
      <c r="H280" s="23"/>
      <c r="I280" s="18"/>
    </row>
    <row r="281" spans="1:9" ht="15">
      <c r="A281" s="84">
        <v>82</v>
      </c>
      <c r="B281" s="21" t="s">
        <v>358</v>
      </c>
      <c r="C281" s="21" t="s">
        <v>359</v>
      </c>
      <c r="D281" s="21" t="s">
        <v>360</v>
      </c>
      <c r="E281" s="21" t="s">
        <v>361</v>
      </c>
      <c r="F281" s="85">
        <v>1</v>
      </c>
      <c r="G281" s="23">
        <f>IF(B281&gt;0,0)</f>
        <v>0</v>
      </c>
      <c r="H281" s="86">
        <f>F281*G281</f>
        <v>0</v>
      </c>
      <c r="I281" s="24" t="s">
        <v>30</v>
      </c>
    </row>
    <row r="282" spans="1:9" ht="15">
      <c r="A282" s="19"/>
      <c r="B282" s="27"/>
      <c r="C282" s="20"/>
      <c r="D282" s="28" t="s">
        <v>362</v>
      </c>
      <c r="E282" s="20"/>
      <c r="F282" s="29"/>
      <c r="G282" s="23"/>
      <c r="H282" s="23"/>
      <c r="I282" s="18"/>
    </row>
    <row r="283" spans="1:9" ht="34.5">
      <c r="A283" s="19"/>
      <c r="B283" s="27"/>
      <c r="C283" s="20"/>
      <c r="D283" s="91" t="s">
        <v>363</v>
      </c>
      <c r="E283" s="20"/>
      <c r="F283" s="29"/>
      <c r="G283" s="23"/>
      <c r="H283" s="23"/>
      <c r="I283" s="18"/>
    </row>
    <row r="284" spans="1:9" ht="15">
      <c r="A284" s="13"/>
      <c r="B284" s="14"/>
      <c r="C284" s="14" t="s">
        <v>88</v>
      </c>
      <c r="D284" s="15" t="s">
        <v>89</v>
      </c>
      <c r="E284" s="14"/>
      <c r="F284" s="16"/>
      <c r="G284" s="23"/>
      <c r="H284" s="17">
        <f>SUM(H285:H286)</f>
        <v>0</v>
      </c>
      <c r="I284" s="35"/>
    </row>
    <row r="285" spans="1:9" ht="15">
      <c r="A285" s="92">
        <v>83</v>
      </c>
      <c r="B285" s="75">
        <v>998</v>
      </c>
      <c r="C285" s="75">
        <v>998012023</v>
      </c>
      <c r="D285" s="76" t="s">
        <v>364</v>
      </c>
      <c r="E285" s="75" t="s">
        <v>87</v>
      </c>
      <c r="F285" s="77">
        <v>7857.7</v>
      </c>
      <c r="G285" s="23">
        <f aca="true" t="shared" si="5" ref="G285:G286">IF(B285&gt;0,0)</f>
        <v>0</v>
      </c>
      <c r="H285" s="78">
        <f>F285*G285</f>
        <v>0</v>
      </c>
      <c r="I285" s="24" t="s">
        <v>3278</v>
      </c>
    </row>
    <row r="286" spans="1:9" ht="23.25">
      <c r="A286" s="84">
        <v>84</v>
      </c>
      <c r="B286" s="20">
        <v>999</v>
      </c>
      <c r="C286" s="20" t="s">
        <v>91</v>
      </c>
      <c r="D286" s="21" t="s">
        <v>92</v>
      </c>
      <c r="E286" s="20" t="s">
        <v>93</v>
      </c>
      <c r="F286" s="30">
        <v>1</v>
      </c>
      <c r="G286" s="23">
        <f t="shared" si="5"/>
        <v>0</v>
      </c>
      <c r="H286" s="23">
        <f>F286*G286</f>
        <v>0</v>
      </c>
      <c r="I286" s="26" t="s">
        <v>30</v>
      </c>
    </row>
    <row r="287" spans="1:9" ht="15">
      <c r="A287" s="13"/>
      <c r="B287" s="14"/>
      <c r="C287" s="14" t="s">
        <v>365</v>
      </c>
      <c r="D287" s="15" t="s">
        <v>366</v>
      </c>
      <c r="E287" s="14"/>
      <c r="F287" s="93"/>
      <c r="G287" s="23"/>
      <c r="H287" s="17">
        <f>H288+H295+H390+H415+H425+H587+H654+H756+H820+H842+H855+H884+H918+H575+H894</f>
        <v>0</v>
      </c>
      <c r="I287" s="35"/>
    </row>
    <row r="288" spans="1:9" ht="15">
      <c r="A288" s="13"/>
      <c r="B288" s="14"/>
      <c r="C288" s="14" t="s">
        <v>367</v>
      </c>
      <c r="D288" s="15" t="s">
        <v>368</v>
      </c>
      <c r="E288" s="14"/>
      <c r="F288" s="16"/>
      <c r="G288" s="23"/>
      <c r="H288" s="17">
        <f>SUM(H289:H294)</f>
        <v>0</v>
      </c>
      <c r="I288" s="35"/>
    </row>
    <row r="289" spans="1:9" ht="23.25">
      <c r="A289" s="626">
        <v>85</v>
      </c>
      <c r="B289" s="20">
        <v>711</v>
      </c>
      <c r="C289" s="20" t="s">
        <v>369</v>
      </c>
      <c r="D289" s="21" t="s">
        <v>370</v>
      </c>
      <c r="E289" s="20" t="s">
        <v>35</v>
      </c>
      <c r="F289" s="30">
        <f>F291</f>
        <v>1870</v>
      </c>
      <c r="G289" s="23">
        <f>IF(B289&gt;0,0)</f>
        <v>0</v>
      </c>
      <c r="H289" s="23">
        <f>F289*G289</f>
        <v>0</v>
      </c>
      <c r="I289" s="26" t="s">
        <v>30</v>
      </c>
    </row>
    <row r="290" spans="1:9" ht="23.25">
      <c r="A290" s="81"/>
      <c r="B290" s="27"/>
      <c r="C290" s="20"/>
      <c r="D290" s="28" t="s">
        <v>371</v>
      </c>
      <c r="E290" s="20"/>
      <c r="F290" s="29"/>
      <c r="G290" s="23"/>
      <c r="H290" s="23"/>
      <c r="I290" s="26"/>
    </row>
    <row r="291" spans="1:9" ht="15">
      <c r="A291" s="13"/>
      <c r="B291" s="14"/>
      <c r="C291" s="14"/>
      <c r="D291" s="28" t="s">
        <v>372</v>
      </c>
      <c r="E291" s="14"/>
      <c r="F291" s="73">
        <v>1870</v>
      </c>
      <c r="G291" s="23"/>
      <c r="H291" s="17"/>
      <c r="I291" s="35"/>
    </row>
    <row r="292" spans="1:9" s="150" customFormat="1" ht="15">
      <c r="A292" s="84">
        <v>86</v>
      </c>
      <c r="B292" s="127" t="s">
        <v>367</v>
      </c>
      <c r="C292" s="21" t="s">
        <v>3390</v>
      </c>
      <c r="D292" s="21" t="s">
        <v>3372</v>
      </c>
      <c r="E292" s="21" t="s">
        <v>93</v>
      </c>
      <c r="F292" s="85">
        <v>1</v>
      </c>
      <c r="G292" s="23">
        <f aca="true" t="shared" si="6" ref="G292:G293">IF(B292&gt;0,0)</f>
        <v>0</v>
      </c>
      <c r="H292" s="86">
        <f>F292*G292</f>
        <v>0</v>
      </c>
      <c r="I292" s="326" t="s">
        <v>30</v>
      </c>
    </row>
    <row r="293" spans="1:9" ht="15">
      <c r="A293" s="94">
        <v>87</v>
      </c>
      <c r="B293" s="27" t="s">
        <v>367</v>
      </c>
      <c r="C293" s="20">
        <v>999711</v>
      </c>
      <c r="D293" s="21" t="s">
        <v>374</v>
      </c>
      <c r="E293" s="20" t="s">
        <v>93</v>
      </c>
      <c r="F293" s="30">
        <f>F294</f>
        <v>1</v>
      </c>
      <c r="G293" s="23">
        <f t="shared" si="6"/>
        <v>0</v>
      </c>
      <c r="H293" s="23">
        <f>F293*G293</f>
        <v>0</v>
      </c>
      <c r="I293" s="80" t="s">
        <v>30</v>
      </c>
    </row>
    <row r="294" spans="1:9" ht="15">
      <c r="A294" s="31"/>
      <c r="B294" s="33"/>
      <c r="C294" s="33"/>
      <c r="D294" s="28" t="s">
        <v>375</v>
      </c>
      <c r="E294" s="33"/>
      <c r="F294" s="29">
        <v>1</v>
      </c>
      <c r="G294" s="23"/>
      <c r="H294" s="23"/>
      <c r="I294" s="26"/>
    </row>
    <row r="295" spans="1:9" ht="15">
      <c r="A295" s="13"/>
      <c r="B295" s="14"/>
      <c r="C295" s="14">
        <v>712</v>
      </c>
      <c r="D295" s="15" t="s">
        <v>376</v>
      </c>
      <c r="E295" s="14"/>
      <c r="F295" s="16"/>
      <c r="G295" s="23"/>
      <c r="H295" s="17">
        <f>SUM(H296:H389)</f>
        <v>0</v>
      </c>
      <c r="I295" s="35"/>
    </row>
    <row r="296" spans="1:9" ht="23.25">
      <c r="A296" s="626">
        <v>88</v>
      </c>
      <c r="B296" s="20">
        <v>411</v>
      </c>
      <c r="C296" s="20" t="s">
        <v>377</v>
      </c>
      <c r="D296" s="21" t="s">
        <v>378</v>
      </c>
      <c r="E296" s="20" t="s">
        <v>35</v>
      </c>
      <c r="F296" s="95">
        <f>F312</f>
        <v>800.5</v>
      </c>
      <c r="G296" s="23">
        <f>IF(B296&gt;0,0)</f>
        <v>0</v>
      </c>
      <c r="H296" s="23">
        <f>F296*G296</f>
        <v>0</v>
      </c>
      <c r="I296" s="26" t="s">
        <v>30</v>
      </c>
    </row>
    <row r="297" spans="1:9" ht="15">
      <c r="A297" s="96"/>
      <c r="B297" s="97"/>
      <c r="C297" s="98"/>
      <c r="D297" s="99" t="s">
        <v>379</v>
      </c>
      <c r="E297" s="98"/>
      <c r="F297" s="29"/>
      <c r="G297" s="23"/>
      <c r="H297" s="100"/>
      <c r="I297" s="101"/>
    </row>
    <row r="298" spans="1:9" ht="23.25">
      <c r="A298" s="102"/>
      <c r="B298" s="103"/>
      <c r="C298" s="103"/>
      <c r="D298" s="28" t="s">
        <v>380</v>
      </c>
      <c r="E298" s="103"/>
      <c r="F298" s="104"/>
      <c r="G298" s="23"/>
      <c r="H298" s="106"/>
      <c r="I298" s="107"/>
    </row>
    <row r="299" spans="1:9" ht="34.5">
      <c r="A299" s="102"/>
      <c r="B299" s="103"/>
      <c r="C299" s="103"/>
      <c r="D299" s="28" t="s">
        <v>3612</v>
      </c>
      <c r="E299" s="103"/>
      <c r="F299" s="104"/>
      <c r="G299" s="23"/>
      <c r="H299" s="106"/>
      <c r="I299" s="107"/>
    </row>
    <row r="300" spans="1:9" ht="15">
      <c r="A300" s="19"/>
      <c r="B300" s="20"/>
      <c r="C300" s="20"/>
      <c r="D300" s="28" t="s">
        <v>381</v>
      </c>
      <c r="E300" s="20"/>
      <c r="F300" s="29"/>
      <c r="G300" s="23"/>
      <c r="H300" s="23"/>
      <c r="I300" s="26"/>
    </row>
    <row r="301" spans="1:9" ht="15">
      <c r="A301" s="19"/>
      <c r="B301" s="20"/>
      <c r="C301" s="20"/>
      <c r="D301" s="28" t="s">
        <v>3505</v>
      </c>
      <c r="E301" s="20"/>
      <c r="F301" s="29"/>
      <c r="G301" s="23"/>
      <c r="H301" s="23"/>
      <c r="I301" s="26"/>
    </row>
    <row r="302" spans="1:9" ht="15">
      <c r="A302" s="19"/>
      <c r="B302" s="20"/>
      <c r="C302" s="20"/>
      <c r="D302" s="28" t="s">
        <v>3504</v>
      </c>
      <c r="E302" s="20"/>
      <c r="F302" s="29"/>
      <c r="G302" s="23"/>
      <c r="H302" s="23"/>
      <c r="I302" s="26"/>
    </row>
    <row r="303" spans="1:9" ht="15">
      <c r="A303" s="19"/>
      <c r="B303" s="20"/>
      <c r="C303" s="20"/>
      <c r="D303" s="28" t="s">
        <v>3506</v>
      </c>
      <c r="E303" s="20"/>
      <c r="F303" s="29"/>
      <c r="G303" s="23"/>
      <c r="H303" s="23"/>
      <c r="I303" s="26"/>
    </row>
    <row r="304" spans="1:9" ht="15" customHeight="1">
      <c r="A304" s="19"/>
      <c r="B304" s="20"/>
      <c r="C304" s="20"/>
      <c r="D304" s="28" t="s">
        <v>3507</v>
      </c>
      <c r="E304" s="20"/>
      <c r="F304" s="29"/>
      <c r="G304" s="23"/>
      <c r="H304" s="23"/>
      <c r="I304" s="26"/>
    </row>
    <row r="305" spans="1:9" ht="15">
      <c r="A305" s="19"/>
      <c r="B305" s="20"/>
      <c r="C305" s="20"/>
      <c r="D305" s="28" t="s">
        <v>3508</v>
      </c>
      <c r="E305" s="20"/>
      <c r="F305" s="29"/>
      <c r="G305" s="23"/>
      <c r="H305" s="23"/>
      <c r="I305" s="26"/>
    </row>
    <row r="306" spans="1:9" ht="23.25">
      <c r="A306" s="19"/>
      <c r="B306" s="20"/>
      <c r="C306" s="20"/>
      <c r="D306" s="28" t="s">
        <v>3509</v>
      </c>
      <c r="E306" s="20"/>
      <c r="F306" s="29"/>
      <c r="G306" s="23"/>
      <c r="H306" s="23"/>
      <c r="I306" s="26"/>
    </row>
    <row r="307" spans="1:9" ht="23.25">
      <c r="A307" s="19"/>
      <c r="B307" s="20"/>
      <c r="C307" s="20"/>
      <c r="D307" s="28" t="s">
        <v>3510</v>
      </c>
      <c r="E307" s="20"/>
      <c r="F307" s="29"/>
      <c r="G307" s="23"/>
      <c r="H307" s="23"/>
      <c r="I307" s="26"/>
    </row>
    <row r="308" spans="1:9" ht="15">
      <c r="A308" s="19"/>
      <c r="B308" s="20"/>
      <c r="C308" s="20"/>
      <c r="D308" s="28" t="s">
        <v>3511</v>
      </c>
      <c r="E308" s="20"/>
      <c r="F308" s="29"/>
      <c r="G308" s="23"/>
      <c r="H308" s="23"/>
      <c r="I308" s="26"/>
    </row>
    <row r="309" spans="1:9" ht="23.25">
      <c r="A309" s="19"/>
      <c r="B309" s="20"/>
      <c r="C309" s="20"/>
      <c r="D309" s="28" t="s">
        <v>3512</v>
      </c>
      <c r="E309" s="20"/>
      <c r="F309" s="29"/>
      <c r="G309" s="23"/>
      <c r="H309" s="23"/>
      <c r="I309" s="26"/>
    </row>
    <row r="310" spans="1:9" ht="15">
      <c r="A310" s="19"/>
      <c r="B310" s="20"/>
      <c r="C310" s="20"/>
      <c r="D310" s="28" t="s">
        <v>3513</v>
      </c>
      <c r="E310" s="20"/>
      <c r="F310" s="29"/>
      <c r="G310" s="23"/>
      <c r="H310" s="23"/>
      <c r="I310" s="26"/>
    </row>
    <row r="311" spans="1:9" ht="15">
      <c r="A311" s="19"/>
      <c r="B311" s="20"/>
      <c r="C311" s="20"/>
      <c r="D311" s="28" t="s">
        <v>3514</v>
      </c>
      <c r="E311" s="20"/>
      <c r="F311" s="29"/>
      <c r="G311" s="23"/>
      <c r="H311" s="23"/>
      <c r="I311" s="26"/>
    </row>
    <row r="312" spans="1:9" ht="15">
      <c r="A312" s="19"/>
      <c r="B312" s="20"/>
      <c r="C312" s="20"/>
      <c r="D312" s="28" t="s">
        <v>382</v>
      </c>
      <c r="E312" s="20"/>
      <c r="F312" s="29">
        <v>800.5</v>
      </c>
      <c r="G312" s="23"/>
      <c r="H312" s="23"/>
      <c r="I312" s="26"/>
    </row>
    <row r="313" spans="1:9" ht="23.25">
      <c r="A313" s="626">
        <v>89</v>
      </c>
      <c r="B313" s="20">
        <v>411</v>
      </c>
      <c r="C313" s="20" t="s">
        <v>383</v>
      </c>
      <c r="D313" s="21" t="s">
        <v>384</v>
      </c>
      <c r="E313" s="20" t="s">
        <v>35</v>
      </c>
      <c r="F313" s="95">
        <f>F329</f>
        <v>4</v>
      </c>
      <c r="G313" s="23">
        <f>IF(B313&gt;0,0)</f>
        <v>0</v>
      </c>
      <c r="H313" s="23">
        <f>F313*G313</f>
        <v>0</v>
      </c>
      <c r="I313" s="26" t="s">
        <v>30</v>
      </c>
    </row>
    <row r="314" spans="1:9" ht="15">
      <c r="A314" s="96"/>
      <c r="B314" s="97"/>
      <c r="C314" s="98"/>
      <c r="D314" s="99" t="s">
        <v>379</v>
      </c>
      <c r="E314" s="98"/>
      <c r="F314" s="29"/>
      <c r="G314" s="23"/>
      <c r="H314" s="100"/>
      <c r="I314" s="101"/>
    </row>
    <row r="315" spans="1:9" ht="23.25">
      <c r="A315" s="102"/>
      <c r="B315" s="103"/>
      <c r="C315" s="103"/>
      <c r="D315" s="28" t="s">
        <v>380</v>
      </c>
      <c r="E315" s="103"/>
      <c r="F315" s="104"/>
      <c r="G315" s="23"/>
      <c r="H315" s="106"/>
      <c r="I315" s="107"/>
    </row>
    <row r="316" spans="1:9" ht="34.5">
      <c r="A316" s="102"/>
      <c r="B316" s="103"/>
      <c r="C316" s="103"/>
      <c r="D316" s="28" t="s">
        <v>3612</v>
      </c>
      <c r="E316" s="103"/>
      <c r="F316" s="104"/>
      <c r="G316" s="23"/>
      <c r="H316" s="106"/>
      <c r="I316" s="107"/>
    </row>
    <row r="317" spans="1:9" ht="15">
      <c r="A317" s="19"/>
      <c r="B317" s="20"/>
      <c r="C317" s="20"/>
      <c r="D317" s="28" t="s">
        <v>381</v>
      </c>
      <c r="E317" s="20"/>
      <c r="F317" s="29"/>
      <c r="G317" s="23"/>
      <c r="H317" s="23"/>
      <c r="I317" s="26"/>
    </row>
    <row r="318" spans="1:9" ht="15">
      <c r="A318" s="19"/>
      <c r="B318" s="20"/>
      <c r="C318" s="20"/>
      <c r="D318" s="28" t="s">
        <v>385</v>
      </c>
      <c r="E318" s="20"/>
      <c r="F318" s="29"/>
      <c r="G318" s="23"/>
      <c r="H318" s="23"/>
      <c r="I318" s="26"/>
    </row>
    <row r="319" spans="1:9" ht="15">
      <c r="A319" s="19"/>
      <c r="B319" s="20"/>
      <c r="C319" s="20"/>
      <c r="D319" s="28" t="s">
        <v>3515</v>
      </c>
      <c r="E319" s="20"/>
      <c r="F319" s="29"/>
      <c r="G319" s="23"/>
      <c r="H319" s="23"/>
      <c r="I319" s="26"/>
    </row>
    <row r="320" spans="1:9" ht="15">
      <c r="A320" s="19"/>
      <c r="B320" s="20"/>
      <c r="C320" s="20"/>
      <c r="D320" s="28" t="s">
        <v>386</v>
      </c>
      <c r="E320" s="20"/>
      <c r="F320" s="29"/>
      <c r="G320" s="23"/>
      <c r="H320" s="23"/>
      <c r="I320" s="26"/>
    </row>
    <row r="321" spans="1:9" ht="15">
      <c r="A321" s="19"/>
      <c r="B321" s="20"/>
      <c r="C321" s="20"/>
      <c r="D321" s="28" t="s">
        <v>3516</v>
      </c>
      <c r="E321" s="20"/>
      <c r="F321" s="29"/>
      <c r="G321" s="23"/>
      <c r="H321" s="23"/>
      <c r="I321" s="26"/>
    </row>
    <row r="322" spans="1:9" ht="15">
      <c r="A322" s="19"/>
      <c r="B322" s="20"/>
      <c r="C322" s="20"/>
      <c r="D322" s="28" t="s">
        <v>3517</v>
      </c>
      <c r="E322" s="20"/>
      <c r="F322" s="29"/>
      <c r="G322" s="23"/>
      <c r="H322" s="23"/>
      <c r="I322" s="26"/>
    </row>
    <row r="323" spans="1:9" ht="23.25">
      <c r="A323" s="19"/>
      <c r="B323" s="20"/>
      <c r="C323" s="20"/>
      <c r="D323" s="28" t="s">
        <v>3518</v>
      </c>
      <c r="E323" s="20"/>
      <c r="F323" s="29"/>
      <c r="G323" s="23"/>
      <c r="H323" s="23"/>
      <c r="I323" s="26"/>
    </row>
    <row r="324" spans="1:9" ht="23.25">
      <c r="A324" s="19"/>
      <c r="B324" s="20"/>
      <c r="C324" s="20"/>
      <c r="D324" s="28" t="s">
        <v>3519</v>
      </c>
      <c r="E324" s="20"/>
      <c r="F324" s="29"/>
      <c r="G324" s="23"/>
      <c r="H324" s="23"/>
      <c r="I324" s="26"/>
    </row>
    <row r="325" spans="1:9" ht="15">
      <c r="A325" s="19"/>
      <c r="B325" s="20"/>
      <c r="C325" s="20"/>
      <c r="D325" s="28" t="s">
        <v>3520</v>
      </c>
      <c r="E325" s="20"/>
      <c r="F325" s="29"/>
      <c r="G325" s="23"/>
      <c r="H325" s="23"/>
      <c r="I325" s="26"/>
    </row>
    <row r="326" spans="1:9" ht="15">
      <c r="A326" s="19"/>
      <c r="B326" s="20"/>
      <c r="C326" s="20"/>
      <c r="D326" s="28" t="s">
        <v>3521</v>
      </c>
      <c r="E326" s="20"/>
      <c r="F326" s="29"/>
      <c r="G326" s="23"/>
      <c r="H326" s="23"/>
      <c r="I326" s="26"/>
    </row>
    <row r="327" spans="1:9" ht="15">
      <c r="A327" s="19"/>
      <c r="B327" s="20"/>
      <c r="C327" s="20"/>
      <c r="D327" s="28" t="s">
        <v>3522</v>
      </c>
      <c r="E327" s="20"/>
      <c r="F327" s="29"/>
      <c r="G327" s="23"/>
      <c r="H327" s="23"/>
      <c r="I327" s="26"/>
    </row>
    <row r="328" spans="1:9" ht="15">
      <c r="A328" s="19"/>
      <c r="B328" s="20"/>
      <c r="C328" s="20"/>
      <c r="D328" s="28" t="s">
        <v>3523</v>
      </c>
      <c r="E328" s="20"/>
      <c r="F328" s="29"/>
      <c r="G328" s="23"/>
      <c r="H328" s="23"/>
      <c r="I328" s="26"/>
    </row>
    <row r="329" spans="1:9" ht="15">
      <c r="A329" s="19"/>
      <c r="B329" s="20"/>
      <c r="C329" s="20"/>
      <c r="D329" s="28" t="s">
        <v>382</v>
      </c>
      <c r="E329" s="20"/>
      <c r="F329" s="29">
        <v>4</v>
      </c>
      <c r="G329" s="23"/>
      <c r="H329" s="23"/>
      <c r="I329" s="26"/>
    </row>
    <row r="330" spans="1:9" ht="23.25">
      <c r="A330" s="698">
        <v>90</v>
      </c>
      <c r="B330" s="20">
        <v>411</v>
      </c>
      <c r="C330" s="20" t="s">
        <v>387</v>
      </c>
      <c r="D330" s="21" t="s">
        <v>388</v>
      </c>
      <c r="E330" s="20" t="s">
        <v>35</v>
      </c>
      <c r="F330" s="95">
        <f>F342</f>
        <v>148.7</v>
      </c>
      <c r="G330" s="23">
        <f>IF(B330&gt;0,0)</f>
        <v>0</v>
      </c>
      <c r="H330" s="23">
        <f>F330*G330</f>
        <v>0</v>
      </c>
      <c r="I330" s="26" t="s">
        <v>30</v>
      </c>
    </row>
    <row r="331" spans="1:9" ht="15">
      <c r="A331" s="96"/>
      <c r="B331" s="97"/>
      <c r="C331" s="98"/>
      <c r="D331" s="99" t="s">
        <v>379</v>
      </c>
      <c r="E331" s="98"/>
      <c r="F331" s="29"/>
      <c r="G331" s="23"/>
      <c r="H331" s="100"/>
      <c r="I331" s="101"/>
    </row>
    <row r="332" spans="1:9" ht="23.25">
      <c r="A332" s="102"/>
      <c r="B332" s="103"/>
      <c r="C332" s="103"/>
      <c r="D332" s="28" t="s">
        <v>380</v>
      </c>
      <c r="E332" s="103"/>
      <c r="F332" s="104"/>
      <c r="G332" s="23"/>
      <c r="H332" s="106"/>
      <c r="I332" s="107"/>
    </row>
    <row r="333" spans="1:9" ht="15">
      <c r="A333" s="19"/>
      <c r="B333" s="20"/>
      <c r="C333" s="20"/>
      <c r="D333" s="28" t="s">
        <v>381</v>
      </c>
      <c r="E333" s="20"/>
      <c r="F333" s="29"/>
      <c r="G333" s="23"/>
      <c r="H333" s="23"/>
      <c r="I333" s="26"/>
    </row>
    <row r="334" spans="1:9" ht="15">
      <c r="A334" s="19"/>
      <c r="B334" s="20"/>
      <c r="C334" s="20"/>
      <c r="D334" s="28" t="s">
        <v>3525</v>
      </c>
      <c r="E334" s="20"/>
      <c r="F334" s="29"/>
      <c r="G334" s="23"/>
      <c r="H334" s="23"/>
      <c r="I334" s="26"/>
    </row>
    <row r="335" spans="1:9" ht="15">
      <c r="A335" s="19"/>
      <c r="B335" s="20"/>
      <c r="C335" s="20"/>
      <c r="D335" s="28" t="s">
        <v>3524</v>
      </c>
      <c r="E335" s="20"/>
      <c r="F335" s="29"/>
      <c r="G335" s="23"/>
      <c r="H335" s="23"/>
      <c r="I335" s="26"/>
    </row>
    <row r="336" spans="1:9" ht="15">
      <c r="A336" s="19"/>
      <c r="B336" s="20"/>
      <c r="C336" s="20"/>
      <c r="D336" s="28" t="s">
        <v>3526</v>
      </c>
      <c r="E336" s="20"/>
      <c r="F336" s="29"/>
      <c r="G336" s="23"/>
      <c r="H336" s="23"/>
      <c r="I336" s="26"/>
    </row>
    <row r="337" spans="1:9" ht="23.25">
      <c r="A337" s="19"/>
      <c r="B337" s="20"/>
      <c r="C337" s="20"/>
      <c r="D337" s="28" t="s">
        <v>3527</v>
      </c>
      <c r="E337" s="20"/>
      <c r="F337" s="29"/>
      <c r="G337" s="23"/>
      <c r="H337" s="23"/>
      <c r="I337" s="26"/>
    </row>
    <row r="338" spans="1:9" ht="15">
      <c r="A338" s="19"/>
      <c r="B338" s="20"/>
      <c r="C338" s="20"/>
      <c r="D338" s="28" t="s">
        <v>3528</v>
      </c>
      <c r="E338" s="20"/>
      <c r="F338" s="29"/>
      <c r="G338" s="23"/>
      <c r="H338" s="23"/>
      <c r="I338" s="26"/>
    </row>
    <row r="339" spans="1:9" ht="23.25">
      <c r="A339" s="19"/>
      <c r="B339" s="20"/>
      <c r="C339" s="20"/>
      <c r="D339" s="28" t="s">
        <v>3529</v>
      </c>
      <c r="E339" s="20"/>
      <c r="F339" s="29"/>
      <c r="G339" s="23"/>
      <c r="H339" s="23"/>
      <c r="I339" s="26"/>
    </row>
    <row r="340" spans="1:9" ht="15">
      <c r="A340" s="19"/>
      <c r="B340" s="20"/>
      <c r="C340" s="20"/>
      <c r="D340" s="28" t="s">
        <v>3530</v>
      </c>
      <c r="E340" s="20"/>
      <c r="F340" s="29"/>
      <c r="G340" s="23"/>
      <c r="H340" s="23"/>
      <c r="I340" s="26"/>
    </row>
    <row r="341" spans="1:9" ht="15">
      <c r="A341" s="19"/>
      <c r="B341" s="20"/>
      <c r="C341" s="20"/>
      <c r="D341" s="28" t="s">
        <v>3531</v>
      </c>
      <c r="E341" s="20"/>
      <c r="F341" s="29"/>
      <c r="G341" s="23"/>
      <c r="H341" s="23"/>
      <c r="I341" s="26"/>
    </row>
    <row r="342" spans="1:9" ht="15">
      <c r="A342" s="19"/>
      <c r="B342" s="20"/>
      <c r="C342" s="20"/>
      <c r="D342" s="28" t="s">
        <v>389</v>
      </c>
      <c r="E342" s="20"/>
      <c r="F342" s="29">
        <v>148.7</v>
      </c>
      <c r="G342" s="23"/>
      <c r="H342" s="23"/>
      <c r="I342" s="26"/>
    </row>
    <row r="343" spans="1:9" ht="23.25">
      <c r="A343" s="19">
        <v>91</v>
      </c>
      <c r="B343" s="20">
        <v>411</v>
      </c>
      <c r="C343" s="20" t="s">
        <v>390</v>
      </c>
      <c r="D343" s="21" t="s">
        <v>391</v>
      </c>
      <c r="E343" s="20" t="s">
        <v>35</v>
      </c>
      <c r="F343" s="95">
        <f>F356</f>
        <v>61.6</v>
      </c>
      <c r="G343" s="23">
        <f>IF(B343&gt;0,0)</f>
        <v>0</v>
      </c>
      <c r="H343" s="23">
        <f>F343*G343</f>
        <v>0</v>
      </c>
      <c r="I343" s="26" t="s">
        <v>30</v>
      </c>
    </row>
    <row r="344" spans="1:9" ht="15">
      <c r="A344" s="96"/>
      <c r="B344" s="97"/>
      <c r="C344" s="98"/>
      <c r="D344" s="99" t="s">
        <v>379</v>
      </c>
      <c r="E344" s="98"/>
      <c r="F344" s="29"/>
      <c r="G344" s="23"/>
      <c r="H344" s="100"/>
      <c r="I344" s="101"/>
    </row>
    <row r="345" spans="1:9" ht="23.25">
      <c r="A345" s="102"/>
      <c r="B345" s="103"/>
      <c r="C345" s="103"/>
      <c r="D345" s="28" t="s">
        <v>380</v>
      </c>
      <c r="E345" s="103"/>
      <c r="F345" s="104"/>
      <c r="G345" s="23"/>
      <c r="H345" s="106"/>
      <c r="I345" s="107"/>
    </row>
    <row r="346" spans="1:9" ht="15">
      <c r="A346" s="19"/>
      <c r="B346" s="20"/>
      <c r="C346" s="20"/>
      <c r="D346" s="28" t="s">
        <v>381</v>
      </c>
      <c r="E346" s="20"/>
      <c r="F346" s="29"/>
      <c r="G346" s="23"/>
      <c r="H346" s="23"/>
      <c r="I346" s="26"/>
    </row>
    <row r="347" spans="1:9" ht="15">
      <c r="A347" s="19"/>
      <c r="B347" s="20"/>
      <c r="C347" s="20"/>
      <c r="D347" s="28" t="s">
        <v>3532</v>
      </c>
      <c r="E347" s="20"/>
      <c r="F347" s="29"/>
      <c r="G347" s="23"/>
      <c r="H347" s="23"/>
      <c r="I347" s="26"/>
    </row>
    <row r="348" spans="1:9" ht="15">
      <c r="A348" s="19"/>
      <c r="B348" s="20"/>
      <c r="C348" s="20"/>
      <c r="D348" s="28" t="s">
        <v>3533</v>
      </c>
      <c r="E348" s="20"/>
      <c r="F348" s="29"/>
      <c r="G348" s="23"/>
      <c r="H348" s="23"/>
      <c r="I348" s="26"/>
    </row>
    <row r="349" spans="1:9" ht="15">
      <c r="A349" s="19"/>
      <c r="B349" s="20"/>
      <c r="C349" s="20"/>
      <c r="D349" s="28" t="s">
        <v>3534</v>
      </c>
      <c r="E349" s="20"/>
      <c r="F349" s="29"/>
      <c r="G349" s="23"/>
      <c r="H349" s="23"/>
      <c r="I349" s="26"/>
    </row>
    <row r="350" spans="1:9" ht="15">
      <c r="A350" s="19"/>
      <c r="B350" s="20"/>
      <c r="C350" s="20"/>
      <c r="D350" s="28" t="s">
        <v>3535</v>
      </c>
      <c r="E350" s="20"/>
      <c r="F350" s="29"/>
      <c r="G350" s="23"/>
      <c r="H350" s="23"/>
      <c r="I350" s="26"/>
    </row>
    <row r="351" spans="1:9" ht="23.25">
      <c r="A351" s="19"/>
      <c r="B351" s="20"/>
      <c r="C351" s="20"/>
      <c r="D351" s="28" t="s">
        <v>3536</v>
      </c>
      <c r="E351" s="20"/>
      <c r="F351" s="29"/>
      <c r="G351" s="23"/>
      <c r="H351" s="23"/>
      <c r="I351" s="26"/>
    </row>
    <row r="352" spans="1:9" ht="15">
      <c r="A352" s="19"/>
      <c r="B352" s="20"/>
      <c r="C352" s="20"/>
      <c r="D352" s="28" t="s">
        <v>3540</v>
      </c>
      <c r="E352" s="20"/>
      <c r="F352" s="29"/>
      <c r="G352" s="23"/>
      <c r="H352" s="23"/>
      <c r="I352" s="26"/>
    </row>
    <row r="353" spans="1:9" ht="23.25">
      <c r="A353" s="19"/>
      <c r="B353" s="20"/>
      <c r="C353" s="20"/>
      <c r="D353" s="28" t="s">
        <v>3537</v>
      </c>
      <c r="E353" s="20"/>
      <c r="F353" s="29"/>
      <c r="G353" s="23"/>
      <c r="H353" s="23"/>
      <c r="I353" s="26"/>
    </row>
    <row r="354" spans="1:9" ht="15">
      <c r="A354" s="19"/>
      <c r="B354" s="20"/>
      <c r="C354" s="20"/>
      <c r="D354" s="28" t="s">
        <v>3538</v>
      </c>
      <c r="E354" s="20"/>
      <c r="F354" s="29"/>
      <c r="G354" s="23"/>
      <c r="H354" s="23"/>
      <c r="I354" s="26"/>
    </row>
    <row r="355" spans="1:9" ht="15">
      <c r="A355" s="19"/>
      <c r="B355" s="20"/>
      <c r="C355" s="20"/>
      <c r="D355" s="28" t="s">
        <v>3539</v>
      </c>
      <c r="E355" s="20"/>
      <c r="F355" s="29"/>
      <c r="G355" s="23"/>
      <c r="H355" s="23"/>
      <c r="I355" s="26"/>
    </row>
    <row r="356" spans="1:9" ht="15">
      <c r="A356" s="19"/>
      <c r="B356" s="20"/>
      <c r="C356" s="20"/>
      <c r="D356" s="28" t="s">
        <v>392</v>
      </c>
      <c r="E356" s="20"/>
      <c r="F356" s="29">
        <v>61.6</v>
      </c>
      <c r="G356" s="23"/>
      <c r="H356" s="23"/>
      <c r="I356" s="26"/>
    </row>
    <row r="357" spans="1:9" ht="23.25">
      <c r="A357" s="19">
        <v>92</v>
      </c>
      <c r="B357" s="20">
        <v>411</v>
      </c>
      <c r="C357" s="20" t="s">
        <v>393</v>
      </c>
      <c r="D357" s="21" t="s">
        <v>394</v>
      </c>
      <c r="E357" s="20" t="s">
        <v>35</v>
      </c>
      <c r="F357" s="95">
        <f>F367</f>
        <v>51</v>
      </c>
      <c r="G357" s="23">
        <f>IF(B357&gt;0,0)</f>
        <v>0</v>
      </c>
      <c r="H357" s="23">
        <f>F357*G357</f>
        <v>0</v>
      </c>
      <c r="I357" s="26" t="s">
        <v>30</v>
      </c>
    </row>
    <row r="358" spans="1:9" ht="15">
      <c r="A358" s="96"/>
      <c r="B358" s="97"/>
      <c r="C358" s="98"/>
      <c r="D358" s="99" t="s">
        <v>379</v>
      </c>
      <c r="E358" s="98"/>
      <c r="F358" s="29"/>
      <c r="G358" s="23"/>
      <c r="H358" s="100"/>
      <c r="I358" s="101"/>
    </row>
    <row r="359" spans="1:9" ht="23.25">
      <c r="A359" s="102"/>
      <c r="B359" s="103"/>
      <c r="C359" s="103"/>
      <c r="D359" s="28" t="s">
        <v>380</v>
      </c>
      <c r="E359" s="103"/>
      <c r="F359" s="104"/>
      <c r="G359" s="23"/>
      <c r="H359" s="106"/>
      <c r="I359" s="107"/>
    </row>
    <row r="360" spans="1:9" ht="15">
      <c r="A360" s="19"/>
      <c r="B360" s="20"/>
      <c r="C360" s="20"/>
      <c r="D360" s="28" t="s">
        <v>381</v>
      </c>
      <c r="E360" s="20"/>
      <c r="F360" s="29"/>
      <c r="G360" s="23"/>
      <c r="H360" s="23"/>
      <c r="I360" s="26"/>
    </row>
    <row r="361" spans="1:9" ht="15">
      <c r="A361" s="19"/>
      <c r="B361" s="20"/>
      <c r="C361" s="20"/>
      <c r="D361" s="28" t="s">
        <v>3541</v>
      </c>
      <c r="E361" s="20"/>
      <c r="F361" s="29"/>
      <c r="G361" s="23"/>
      <c r="H361" s="23"/>
      <c r="I361" s="26"/>
    </row>
    <row r="362" spans="1:9" ht="23.25">
      <c r="A362" s="19"/>
      <c r="B362" s="20"/>
      <c r="C362" s="20"/>
      <c r="D362" s="28" t="s">
        <v>3542</v>
      </c>
      <c r="E362" s="20"/>
      <c r="F362" s="29"/>
      <c r="G362" s="23"/>
      <c r="H362" s="23"/>
      <c r="I362" s="26"/>
    </row>
    <row r="363" spans="1:9" ht="15">
      <c r="A363" s="19"/>
      <c r="B363" s="20"/>
      <c r="C363" s="20"/>
      <c r="D363" s="28" t="s">
        <v>3543</v>
      </c>
      <c r="E363" s="20"/>
      <c r="F363" s="29"/>
      <c r="G363" s="23"/>
      <c r="H363" s="23"/>
      <c r="I363" s="26"/>
    </row>
    <row r="364" spans="1:9" ht="23.25">
      <c r="A364" s="19"/>
      <c r="B364" s="20"/>
      <c r="C364" s="20"/>
      <c r="D364" s="28" t="s">
        <v>3544</v>
      </c>
      <c r="E364" s="20"/>
      <c r="F364" s="29"/>
      <c r="G364" s="23"/>
      <c r="H364" s="23"/>
      <c r="I364" s="26"/>
    </row>
    <row r="365" spans="1:9" ht="15">
      <c r="A365" s="19"/>
      <c r="B365" s="20"/>
      <c r="C365" s="20"/>
      <c r="D365" s="28" t="s">
        <v>3545</v>
      </c>
      <c r="E365" s="20"/>
      <c r="F365" s="29"/>
      <c r="G365" s="23"/>
      <c r="H365" s="23"/>
      <c r="I365" s="26"/>
    </row>
    <row r="366" spans="1:9" ht="15">
      <c r="A366" s="19"/>
      <c r="B366" s="20"/>
      <c r="C366" s="20"/>
      <c r="D366" s="28" t="s">
        <v>3546</v>
      </c>
      <c r="E366" s="20"/>
      <c r="F366" s="29"/>
      <c r="G366" s="23"/>
      <c r="H366" s="23"/>
      <c r="I366" s="26"/>
    </row>
    <row r="367" spans="1:9" ht="15">
      <c r="A367" s="19"/>
      <c r="B367" s="20"/>
      <c r="C367" s="20"/>
      <c r="D367" s="28" t="s">
        <v>395</v>
      </c>
      <c r="E367" s="20"/>
      <c r="F367" s="29">
        <v>51</v>
      </c>
      <c r="G367" s="23"/>
      <c r="H367" s="23"/>
      <c r="I367" s="26"/>
    </row>
    <row r="368" spans="1:9" ht="23.25">
      <c r="A368" s="698">
        <v>93</v>
      </c>
      <c r="B368" s="20">
        <v>411</v>
      </c>
      <c r="C368" s="20" t="s">
        <v>396</v>
      </c>
      <c r="D368" s="21" t="s">
        <v>397</v>
      </c>
      <c r="E368" s="20" t="s">
        <v>35</v>
      </c>
      <c r="F368" s="95">
        <f>F386</f>
        <v>41.5</v>
      </c>
      <c r="G368" s="23">
        <f>IF(B368&gt;0,0)</f>
        <v>0</v>
      </c>
      <c r="H368" s="23">
        <f>F368*G368</f>
        <v>0</v>
      </c>
      <c r="I368" s="26" t="s">
        <v>30</v>
      </c>
    </row>
    <row r="369" spans="1:9" ht="15">
      <c r="A369" s="96"/>
      <c r="B369" s="97"/>
      <c r="C369" s="98"/>
      <c r="D369" s="99" t="s">
        <v>379</v>
      </c>
      <c r="E369" s="98"/>
      <c r="F369" s="29"/>
      <c r="G369" s="23"/>
      <c r="H369" s="100"/>
      <c r="I369" s="101"/>
    </row>
    <row r="370" spans="1:9" ht="23.25">
      <c r="A370" s="102"/>
      <c r="B370" s="103"/>
      <c r="C370" s="103"/>
      <c r="D370" s="28" t="s">
        <v>380</v>
      </c>
      <c r="E370" s="103"/>
      <c r="F370" s="104"/>
      <c r="G370" s="23"/>
      <c r="H370" s="106"/>
      <c r="I370" s="107"/>
    </row>
    <row r="371" spans="1:9" ht="34.5">
      <c r="A371" s="102"/>
      <c r="B371" s="103"/>
      <c r="C371" s="103"/>
      <c r="D371" s="28" t="s">
        <v>3612</v>
      </c>
      <c r="E371" s="103"/>
      <c r="F371" s="104"/>
      <c r="G371" s="23"/>
      <c r="H371" s="106"/>
      <c r="I371" s="107"/>
    </row>
    <row r="372" spans="1:9" ht="15">
      <c r="A372" s="19"/>
      <c r="B372" s="20"/>
      <c r="C372" s="20"/>
      <c r="D372" s="28" t="s">
        <v>381</v>
      </c>
      <c r="E372" s="20"/>
      <c r="F372" s="29"/>
      <c r="G372" s="23"/>
      <c r="H372" s="23"/>
      <c r="I372" s="26"/>
    </row>
    <row r="373" spans="1:9" ht="15">
      <c r="A373" s="19"/>
      <c r="B373" s="20"/>
      <c r="C373" s="20"/>
      <c r="D373" s="28" t="s">
        <v>3548</v>
      </c>
      <c r="E373" s="20"/>
      <c r="F373" s="29"/>
      <c r="G373" s="23"/>
      <c r="H373" s="23"/>
      <c r="I373" s="26"/>
    </row>
    <row r="374" spans="1:9" ht="15">
      <c r="A374" s="19"/>
      <c r="B374" s="20"/>
      <c r="C374" s="20"/>
      <c r="D374" s="28" t="s">
        <v>3547</v>
      </c>
      <c r="E374" s="20"/>
      <c r="F374" s="29"/>
      <c r="G374" s="23"/>
      <c r="H374" s="23"/>
      <c r="I374" s="26"/>
    </row>
    <row r="375" spans="1:9" ht="15">
      <c r="A375" s="19"/>
      <c r="B375" s="20"/>
      <c r="C375" s="20"/>
      <c r="D375" s="28" t="s">
        <v>3549</v>
      </c>
      <c r="E375" s="20"/>
      <c r="F375" s="29"/>
      <c r="G375" s="23"/>
      <c r="H375" s="23"/>
      <c r="I375" s="26"/>
    </row>
    <row r="376" spans="1:9" ht="15">
      <c r="A376" s="19"/>
      <c r="B376" s="20"/>
      <c r="C376" s="20"/>
      <c r="D376" s="28" t="s">
        <v>3550</v>
      </c>
      <c r="E376" s="20"/>
      <c r="F376" s="29"/>
      <c r="G376" s="23"/>
      <c r="H376" s="23"/>
      <c r="I376" s="26"/>
    </row>
    <row r="377" spans="1:9" ht="15">
      <c r="A377" s="19"/>
      <c r="B377" s="20"/>
      <c r="C377" s="20"/>
      <c r="D377" s="28" t="s">
        <v>3551</v>
      </c>
      <c r="E377" s="20"/>
      <c r="F377" s="29"/>
      <c r="G377" s="23"/>
      <c r="H377" s="23"/>
      <c r="I377" s="26"/>
    </row>
    <row r="378" spans="1:9" ht="23.25">
      <c r="A378" s="19"/>
      <c r="B378" s="20"/>
      <c r="C378" s="20"/>
      <c r="D378" s="28" t="s">
        <v>3553</v>
      </c>
      <c r="E378" s="20"/>
      <c r="F378" s="29"/>
      <c r="G378" s="23"/>
      <c r="H378" s="23"/>
      <c r="I378" s="26"/>
    </row>
    <row r="379" spans="1:9" ht="23.25">
      <c r="A379" s="19"/>
      <c r="B379" s="20"/>
      <c r="C379" s="20"/>
      <c r="D379" s="28" t="s">
        <v>3552</v>
      </c>
      <c r="E379" s="20"/>
      <c r="F379" s="29"/>
      <c r="G379" s="23"/>
      <c r="H379" s="23"/>
      <c r="I379" s="26"/>
    </row>
    <row r="380" spans="1:9" ht="15">
      <c r="A380" s="19"/>
      <c r="B380" s="20"/>
      <c r="C380" s="20"/>
      <c r="D380" s="28" t="s">
        <v>3554</v>
      </c>
      <c r="E380" s="20"/>
      <c r="F380" s="29"/>
      <c r="G380" s="23"/>
      <c r="H380" s="23"/>
      <c r="I380" s="26"/>
    </row>
    <row r="381" spans="1:9" ht="15">
      <c r="A381" s="19"/>
      <c r="B381" s="20"/>
      <c r="C381" s="20"/>
      <c r="D381" s="28" t="s">
        <v>3645</v>
      </c>
      <c r="E381" s="20"/>
      <c r="F381" s="29"/>
      <c r="G381" s="23"/>
      <c r="H381" s="23"/>
      <c r="I381" s="26"/>
    </row>
    <row r="382" spans="1:9" ht="23.25">
      <c r="A382" s="19"/>
      <c r="B382" s="20"/>
      <c r="C382" s="20"/>
      <c r="D382" s="28" t="s">
        <v>398</v>
      </c>
      <c r="E382" s="20"/>
      <c r="F382" s="29"/>
      <c r="G382" s="23"/>
      <c r="H382" s="23"/>
      <c r="I382" s="26"/>
    </row>
    <row r="383" spans="1:9" ht="23.25">
      <c r="A383" s="19"/>
      <c r="B383" s="20"/>
      <c r="C383" s="20"/>
      <c r="D383" s="28" t="s">
        <v>3555</v>
      </c>
      <c r="E383" s="20"/>
      <c r="F383" s="29"/>
      <c r="G383" s="23"/>
      <c r="H383" s="23"/>
      <c r="I383" s="26"/>
    </row>
    <row r="384" spans="1:9" ht="15">
      <c r="A384" s="19"/>
      <c r="B384" s="20"/>
      <c r="C384" s="20"/>
      <c r="D384" s="28" t="s">
        <v>3556</v>
      </c>
      <c r="E384" s="20"/>
      <c r="F384" s="29"/>
      <c r="G384" s="23"/>
      <c r="H384" s="23"/>
      <c r="I384" s="26"/>
    </row>
    <row r="385" spans="1:9" ht="15">
      <c r="A385" s="19"/>
      <c r="B385" s="20"/>
      <c r="C385" s="20"/>
      <c r="D385" s="28" t="s">
        <v>3557</v>
      </c>
      <c r="E385" s="20"/>
      <c r="F385" s="29"/>
      <c r="G385" s="23"/>
      <c r="H385" s="23"/>
      <c r="I385" s="26"/>
    </row>
    <row r="386" spans="1:9" ht="15">
      <c r="A386" s="19"/>
      <c r="B386" s="20"/>
      <c r="C386" s="20"/>
      <c r="D386" s="28" t="s">
        <v>399</v>
      </c>
      <c r="E386" s="20"/>
      <c r="F386" s="29">
        <v>41.5</v>
      </c>
      <c r="G386" s="23"/>
      <c r="H386" s="23"/>
      <c r="I386" s="26"/>
    </row>
    <row r="387" spans="1:9" s="150" customFormat="1" ht="15">
      <c r="A387" s="84">
        <v>94</v>
      </c>
      <c r="B387" s="127" t="s">
        <v>400</v>
      </c>
      <c r="C387" s="21" t="s">
        <v>3391</v>
      </c>
      <c r="D387" s="21" t="s">
        <v>3373</v>
      </c>
      <c r="E387" s="21" t="s">
        <v>93</v>
      </c>
      <c r="F387" s="85">
        <v>1</v>
      </c>
      <c r="G387" s="23">
        <f aca="true" t="shared" si="7" ref="G387:G388">IF(B387&gt;0,0)</f>
        <v>0</v>
      </c>
      <c r="H387" s="86">
        <f>F387*G387</f>
        <v>0</v>
      </c>
      <c r="I387" s="326" t="s">
        <v>30</v>
      </c>
    </row>
    <row r="388" spans="1:9" ht="15">
      <c r="A388" s="94">
        <v>95</v>
      </c>
      <c r="B388" s="27" t="s">
        <v>400</v>
      </c>
      <c r="C388" s="20">
        <v>999712</v>
      </c>
      <c r="D388" s="21" t="s">
        <v>401</v>
      </c>
      <c r="E388" s="20" t="s">
        <v>93</v>
      </c>
      <c r="F388" s="30">
        <f>F389</f>
        <v>1</v>
      </c>
      <c r="G388" s="23">
        <f t="shared" si="7"/>
        <v>0</v>
      </c>
      <c r="H388" s="23">
        <f>F388*G388</f>
        <v>0</v>
      </c>
      <c r="I388" s="80" t="s">
        <v>30</v>
      </c>
    </row>
    <row r="389" spans="1:9" ht="23.25">
      <c r="A389" s="31"/>
      <c r="B389" s="33"/>
      <c r="C389" s="33"/>
      <c r="D389" s="28" t="s">
        <v>402</v>
      </c>
      <c r="E389" s="33"/>
      <c r="F389" s="29">
        <v>1</v>
      </c>
      <c r="G389" s="23"/>
      <c r="H389" s="23"/>
      <c r="I389" s="26"/>
    </row>
    <row r="390" spans="1:9" ht="15">
      <c r="A390" s="13"/>
      <c r="B390" s="14"/>
      <c r="C390" s="14">
        <v>713</v>
      </c>
      <c r="D390" s="15" t="s">
        <v>403</v>
      </c>
      <c r="E390" s="14"/>
      <c r="F390" s="16"/>
      <c r="G390" s="23"/>
      <c r="H390" s="17">
        <f>SUM(H391:H414)</f>
        <v>0</v>
      </c>
      <c r="I390" s="35"/>
    </row>
    <row r="391" spans="1:9" ht="34.5">
      <c r="A391" s="108">
        <v>96</v>
      </c>
      <c r="B391" s="109" t="s">
        <v>237</v>
      </c>
      <c r="C391" s="20" t="s">
        <v>404</v>
      </c>
      <c r="D391" s="21" t="s">
        <v>405</v>
      </c>
      <c r="E391" s="109" t="s">
        <v>35</v>
      </c>
      <c r="F391" s="110">
        <f>SUM(F401:F405)</f>
        <v>2638.6</v>
      </c>
      <c r="G391" s="23">
        <f>IF(B391&gt;0,0)</f>
        <v>0</v>
      </c>
      <c r="H391" s="106">
        <f>F391*G391</f>
        <v>0</v>
      </c>
      <c r="I391" s="111" t="s">
        <v>30</v>
      </c>
    </row>
    <row r="392" spans="1:9" ht="15">
      <c r="A392" s="112"/>
      <c r="B392" s="91"/>
      <c r="C392" s="91"/>
      <c r="D392" s="28" t="s">
        <v>406</v>
      </c>
      <c r="E392" s="91"/>
      <c r="F392" s="113"/>
      <c r="G392" s="23"/>
      <c r="H392" s="114"/>
      <c r="I392" s="107"/>
    </row>
    <row r="393" spans="1:9" ht="23.25">
      <c r="A393" s="108"/>
      <c r="B393" s="115"/>
      <c r="C393" s="109"/>
      <c r="D393" s="28" t="s">
        <v>407</v>
      </c>
      <c r="E393" s="109"/>
      <c r="F393" s="104"/>
      <c r="G393" s="23"/>
      <c r="H393" s="106"/>
      <c r="I393" s="116"/>
    </row>
    <row r="394" spans="1:9" ht="15">
      <c r="A394" s="108"/>
      <c r="B394" s="115"/>
      <c r="C394" s="109"/>
      <c r="D394" s="28" t="s">
        <v>408</v>
      </c>
      <c r="E394" s="109"/>
      <c r="F394" s="104"/>
      <c r="G394" s="23"/>
      <c r="H394" s="106"/>
      <c r="I394" s="116"/>
    </row>
    <row r="395" spans="1:9" ht="15">
      <c r="A395" s="108"/>
      <c r="B395" s="115"/>
      <c r="C395" s="109"/>
      <c r="D395" s="28" t="s">
        <v>409</v>
      </c>
      <c r="E395" s="109"/>
      <c r="F395" s="104"/>
      <c r="G395" s="23"/>
      <c r="H395" s="106"/>
      <c r="I395" s="116"/>
    </row>
    <row r="396" spans="1:9" ht="15">
      <c r="A396" s="108"/>
      <c r="B396" s="115"/>
      <c r="C396" s="109"/>
      <c r="D396" s="28" t="s">
        <v>410</v>
      </c>
      <c r="E396" s="109"/>
      <c r="F396" s="104"/>
      <c r="G396" s="23"/>
      <c r="H396" s="106"/>
      <c r="I396" s="116"/>
    </row>
    <row r="397" spans="1:9" ht="23.25">
      <c r="A397" s="108"/>
      <c r="B397" s="115"/>
      <c r="C397" s="109"/>
      <c r="D397" s="28" t="s">
        <v>411</v>
      </c>
      <c r="E397" s="109"/>
      <c r="F397" s="104"/>
      <c r="G397" s="23"/>
      <c r="H397" s="106"/>
      <c r="I397" s="107"/>
    </row>
    <row r="398" spans="1:9" ht="23.25">
      <c r="A398" s="102"/>
      <c r="B398" s="117"/>
      <c r="C398" s="103"/>
      <c r="D398" s="28" t="s">
        <v>412</v>
      </c>
      <c r="E398" s="103"/>
      <c r="F398" s="104"/>
      <c r="G398" s="23"/>
      <c r="H398" s="106"/>
      <c r="I398" s="107"/>
    </row>
    <row r="399" spans="1:9" ht="15">
      <c r="A399" s="108"/>
      <c r="B399" s="115"/>
      <c r="C399" s="109"/>
      <c r="D399" s="28" t="s">
        <v>413</v>
      </c>
      <c r="E399" s="109"/>
      <c r="F399" s="110"/>
      <c r="G399" s="23"/>
      <c r="H399" s="106"/>
      <c r="I399" s="107"/>
    </row>
    <row r="400" spans="1:9" ht="15">
      <c r="A400" s="108"/>
      <c r="B400" s="115"/>
      <c r="C400" s="109"/>
      <c r="D400" s="28" t="s">
        <v>414</v>
      </c>
      <c r="E400" s="109"/>
      <c r="F400" s="110"/>
      <c r="G400" s="23"/>
      <c r="H400" s="106"/>
      <c r="I400" s="107"/>
    </row>
    <row r="401" spans="1:9" ht="15">
      <c r="A401" s="112"/>
      <c r="B401" s="91"/>
      <c r="C401" s="91"/>
      <c r="D401" s="28" t="s">
        <v>287</v>
      </c>
      <c r="E401" s="91"/>
      <c r="F401" s="113">
        <v>568.8</v>
      </c>
      <c r="G401" s="23"/>
      <c r="H401" s="114"/>
      <c r="I401" s="107"/>
    </row>
    <row r="402" spans="1:9" ht="15">
      <c r="A402" s="112"/>
      <c r="B402" s="91"/>
      <c r="C402" s="91"/>
      <c r="D402" s="28" t="s">
        <v>288</v>
      </c>
      <c r="E402" s="91"/>
      <c r="F402" s="113">
        <v>499.4</v>
      </c>
      <c r="G402" s="23"/>
      <c r="H402" s="114"/>
      <c r="I402" s="107"/>
    </row>
    <row r="403" spans="1:9" ht="15">
      <c r="A403" s="112"/>
      <c r="B403" s="91"/>
      <c r="C403" s="91"/>
      <c r="D403" s="28" t="s">
        <v>289</v>
      </c>
      <c r="E403" s="91"/>
      <c r="F403" s="113">
        <v>499.7</v>
      </c>
      <c r="G403" s="23"/>
      <c r="H403" s="114"/>
      <c r="I403" s="107"/>
    </row>
    <row r="404" spans="1:9" ht="15">
      <c r="A404" s="112"/>
      <c r="B404" s="91"/>
      <c r="C404" s="91"/>
      <c r="D404" s="28" t="s">
        <v>415</v>
      </c>
      <c r="E404" s="91"/>
      <c r="F404" s="113">
        <v>540.1</v>
      </c>
      <c r="G404" s="23"/>
      <c r="H404" s="114"/>
      <c r="I404" s="107"/>
    </row>
    <row r="405" spans="1:9" ht="15">
      <c r="A405" s="112"/>
      <c r="B405" s="91"/>
      <c r="C405" s="91"/>
      <c r="D405" s="28" t="s">
        <v>416</v>
      </c>
      <c r="E405" s="91"/>
      <c r="F405" s="113">
        <v>530.6</v>
      </c>
      <c r="G405" s="23"/>
      <c r="H405" s="114"/>
      <c r="I405" s="107"/>
    </row>
    <row r="406" spans="1:9" ht="23.25">
      <c r="A406" s="19">
        <v>97</v>
      </c>
      <c r="B406" s="27" t="s">
        <v>417</v>
      </c>
      <c r="C406" s="20" t="s">
        <v>418</v>
      </c>
      <c r="D406" s="21" t="s">
        <v>419</v>
      </c>
      <c r="E406" s="20" t="s">
        <v>35</v>
      </c>
      <c r="F406" s="30">
        <f>F407</f>
        <v>460.9</v>
      </c>
      <c r="G406" s="23">
        <f>IF(B406&gt;0,0)</f>
        <v>0</v>
      </c>
      <c r="H406" s="23">
        <f>F406*G406</f>
        <v>0</v>
      </c>
      <c r="I406" s="26" t="s">
        <v>30</v>
      </c>
    </row>
    <row r="407" spans="1:9" ht="15">
      <c r="A407" s="19"/>
      <c r="B407" s="20"/>
      <c r="C407" s="20"/>
      <c r="D407" s="28" t="s">
        <v>420</v>
      </c>
      <c r="E407" s="20"/>
      <c r="F407" s="29">
        <v>460.9</v>
      </c>
      <c r="G407" s="23"/>
      <c r="H407" s="23"/>
      <c r="I407" s="26"/>
    </row>
    <row r="408" spans="1:9" ht="15">
      <c r="A408" s="19"/>
      <c r="B408" s="20"/>
      <c r="C408" s="20"/>
      <c r="D408" s="28" t="s">
        <v>414</v>
      </c>
      <c r="E408" s="20"/>
      <c r="F408" s="29"/>
      <c r="G408" s="23"/>
      <c r="H408" s="23"/>
      <c r="I408" s="26"/>
    </row>
    <row r="409" spans="1:9" ht="23.25">
      <c r="A409" s="19">
        <v>98</v>
      </c>
      <c r="B409" s="27" t="s">
        <v>417</v>
      </c>
      <c r="C409" s="20" t="s">
        <v>421</v>
      </c>
      <c r="D409" s="21" t="s">
        <v>422</v>
      </c>
      <c r="E409" s="20" t="s">
        <v>35</v>
      </c>
      <c r="F409" s="30">
        <f>F410</f>
        <v>110.4</v>
      </c>
      <c r="G409" s="23">
        <f>IF(B409&gt;0,0)</f>
        <v>0</v>
      </c>
      <c r="H409" s="23">
        <f>F409*G409</f>
        <v>0</v>
      </c>
      <c r="I409" s="26" t="s">
        <v>30</v>
      </c>
    </row>
    <row r="410" spans="1:9" ht="15">
      <c r="A410" s="19"/>
      <c r="B410" s="20"/>
      <c r="C410" s="20"/>
      <c r="D410" s="28" t="s">
        <v>423</v>
      </c>
      <c r="E410" s="20"/>
      <c r="F410" s="29">
        <v>110.4</v>
      </c>
      <c r="G410" s="23"/>
      <c r="H410" s="23"/>
      <c r="I410" s="26"/>
    </row>
    <row r="411" spans="1:9" ht="15">
      <c r="A411" s="19"/>
      <c r="B411" s="20"/>
      <c r="C411" s="20"/>
      <c r="D411" s="28" t="s">
        <v>414</v>
      </c>
      <c r="E411" s="20"/>
      <c r="F411" s="29"/>
      <c r="G411" s="23"/>
      <c r="H411" s="23"/>
      <c r="I411" s="26"/>
    </row>
    <row r="412" spans="1:9" s="150" customFormat="1" ht="15">
      <c r="A412" s="84">
        <v>99</v>
      </c>
      <c r="B412" s="127" t="s">
        <v>417</v>
      </c>
      <c r="C412" s="21" t="s">
        <v>3392</v>
      </c>
      <c r="D412" s="21" t="s">
        <v>3374</v>
      </c>
      <c r="E412" s="21" t="s">
        <v>93</v>
      </c>
      <c r="F412" s="85">
        <v>1</v>
      </c>
      <c r="G412" s="23">
        <f>IF(B412&gt;0,0)</f>
        <v>0</v>
      </c>
      <c r="H412" s="86">
        <f>F412*G412</f>
        <v>0</v>
      </c>
      <c r="I412" s="326" t="s">
        <v>30</v>
      </c>
    </row>
    <row r="413" spans="1:9" ht="15">
      <c r="A413" s="94">
        <v>100</v>
      </c>
      <c r="B413" s="27" t="s">
        <v>417</v>
      </c>
      <c r="C413" s="20">
        <v>999713</v>
      </c>
      <c r="D413" s="21" t="s">
        <v>424</v>
      </c>
      <c r="E413" s="20" t="s">
        <v>93</v>
      </c>
      <c r="F413" s="30">
        <f>F414</f>
        <v>1</v>
      </c>
      <c r="G413" s="23">
        <f>IF(B413&gt;0,0)</f>
        <v>0</v>
      </c>
      <c r="H413" s="23">
        <f>F413*G413</f>
        <v>0</v>
      </c>
      <c r="I413" s="80" t="s">
        <v>30</v>
      </c>
    </row>
    <row r="414" spans="1:9" ht="23.25">
      <c r="A414" s="31"/>
      <c r="B414" s="33"/>
      <c r="C414" s="33"/>
      <c r="D414" s="28" t="s">
        <v>402</v>
      </c>
      <c r="E414" s="33"/>
      <c r="F414" s="29">
        <v>1</v>
      </c>
      <c r="G414" s="23"/>
      <c r="H414" s="23"/>
      <c r="I414" s="26"/>
    </row>
    <row r="415" spans="1:9" ht="15">
      <c r="A415" s="87"/>
      <c r="B415" s="15"/>
      <c r="C415" s="15">
        <v>762</v>
      </c>
      <c r="D415" s="15" t="s">
        <v>425</v>
      </c>
      <c r="E415" s="15"/>
      <c r="F415" s="118"/>
      <c r="G415" s="23"/>
      <c r="H415" s="82">
        <f>SUM(H416:H424)</f>
        <v>0</v>
      </c>
      <c r="I415" s="119"/>
    </row>
    <row r="416" spans="1:9" ht="15">
      <c r="A416" s="19">
        <v>101</v>
      </c>
      <c r="B416" s="27" t="s">
        <v>426</v>
      </c>
      <c r="C416" s="20" t="s">
        <v>427</v>
      </c>
      <c r="D416" s="21" t="s">
        <v>428</v>
      </c>
      <c r="E416" s="20" t="s">
        <v>35</v>
      </c>
      <c r="F416" s="30">
        <f>F421</f>
        <v>73.66999999999999</v>
      </c>
      <c r="G416" s="23">
        <f>IF(B416&gt;0,0)</f>
        <v>0</v>
      </c>
      <c r="H416" s="23">
        <f>F416*G416</f>
        <v>0</v>
      </c>
      <c r="I416" s="26" t="s">
        <v>30</v>
      </c>
    </row>
    <row r="417" spans="1:9" ht="15">
      <c r="A417" s="19"/>
      <c r="B417" s="20"/>
      <c r="C417" s="20"/>
      <c r="D417" s="28" t="s">
        <v>429</v>
      </c>
      <c r="E417" s="20"/>
      <c r="F417" s="29"/>
      <c r="G417" s="23"/>
      <c r="H417" s="23"/>
      <c r="I417" s="26"/>
    </row>
    <row r="418" spans="1:9" ht="15">
      <c r="A418" s="19"/>
      <c r="B418" s="20"/>
      <c r="C418" s="20"/>
      <c r="D418" s="28" t="s">
        <v>430</v>
      </c>
      <c r="E418" s="20"/>
      <c r="F418" s="29"/>
      <c r="G418" s="23"/>
      <c r="H418" s="23"/>
      <c r="I418" s="26"/>
    </row>
    <row r="419" spans="1:9" ht="15">
      <c r="A419" s="19"/>
      <c r="B419" s="20"/>
      <c r="C419" s="20"/>
      <c r="D419" s="28" t="s">
        <v>431</v>
      </c>
      <c r="E419" s="20"/>
      <c r="F419" s="29"/>
      <c r="G419" s="23"/>
      <c r="H419" s="23"/>
      <c r="I419" s="26"/>
    </row>
    <row r="420" spans="1:9" ht="23.25">
      <c r="A420" s="19"/>
      <c r="B420" s="20"/>
      <c r="C420" s="20"/>
      <c r="D420" s="28" t="s">
        <v>432</v>
      </c>
      <c r="E420" s="20"/>
      <c r="F420" s="29"/>
      <c r="G420" s="23"/>
      <c r="H420" s="23"/>
      <c r="I420" s="26"/>
    </row>
    <row r="421" spans="1:9" ht="15">
      <c r="A421" s="19"/>
      <c r="B421" s="20"/>
      <c r="C421" s="20"/>
      <c r="D421" s="28" t="s">
        <v>433</v>
      </c>
      <c r="E421" s="20"/>
      <c r="F421" s="29">
        <f>5.05*5.6+8.1*3.4+7*2.55</f>
        <v>73.66999999999999</v>
      </c>
      <c r="G421" s="23"/>
      <c r="H421" s="23"/>
      <c r="I421" s="26"/>
    </row>
    <row r="422" spans="1:9" s="150" customFormat="1" ht="15">
      <c r="A422" s="84">
        <v>103</v>
      </c>
      <c r="B422" s="127" t="s">
        <v>426</v>
      </c>
      <c r="C422" s="21" t="s">
        <v>3393</v>
      </c>
      <c r="D422" s="21" t="s">
        <v>3375</v>
      </c>
      <c r="E422" s="21" t="s">
        <v>93</v>
      </c>
      <c r="F422" s="85">
        <v>1</v>
      </c>
      <c r="G422" s="23">
        <f>IF(B422&gt;0,0)</f>
        <v>0</v>
      </c>
      <c r="H422" s="86">
        <f>F422*G422</f>
        <v>0</v>
      </c>
      <c r="I422" s="326" t="s">
        <v>30</v>
      </c>
    </row>
    <row r="423" spans="1:9" ht="15">
      <c r="A423" s="94">
        <v>104</v>
      </c>
      <c r="B423" s="27" t="s">
        <v>426</v>
      </c>
      <c r="C423" s="20">
        <v>999762</v>
      </c>
      <c r="D423" s="21" t="s">
        <v>434</v>
      </c>
      <c r="E423" s="20" t="s">
        <v>93</v>
      </c>
      <c r="F423" s="30">
        <f>F424</f>
        <v>1</v>
      </c>
      <c r="G423" s="23">
        <f>IF(B423&gt;0,0)</f>
        <v>0</v>
      </c>
      <c r="H423" s="23">
        <f>F423*G423</f>
        <v>0</v>
      </c>
      <c r="I423" s="80" t="s">
        <v>30</v>
      </c>
    </row>
    <row r="424" spans="1:9" ht="23.25">
      <c r="A424" s="31"/>
      <c r="B424" s="33"/>
      <c r="C424" s="33"/>
      <c r="D424" s="28" t="s">
        <v>402</v>
      </c>
      <c r="E424" s="33"/>
      <c r="F424" s="29">
        <v>1</v>
      </c>
      <c r="G424" s="23"/>
      <c r="H424" s="23"/>
      <c r="I424" s="26"/>
    </row>
    <row r="425" spans="1:9" ht="15">
      <c r="A425" s="13"/>
      <c r="B425" s="14"/>
      <c r="C425" s="14">
        <v>763</v>
      </c>
      <c r="D425" s="15" t="s">
        <v>435</v>
      </c>
      <c r="E425" s="14"/>
      <c r="F425" s="16"/>
      <c r="G425" s="23"/>
      <c r="H425" s="120">
        <f>SUM(H426:H574)</f>
        <v>0</v>
      </c>
      <c r="I425" s="35"/>
    </row>
    <row r="426" spans="1:9" ht="15">
      <c r="A426" s="19">
        <v>105</v>
      </c>
      <c r="B426" s="20">
        <v>763</v>
      </c>
      <c r="C426" s="20" t="s">
        <v>436</v>
      </c>
      <c r="D426" s="21" t="s">
        <v>437</v>
      </c>
      <c r="E426" s="20" t="s">
        <v>35</v>
      </c>
      <c r="F426" s="95">
        <f>SUM(F430:F434)</f>
        <v>855.0999999999999</v>
      </c>
      <c r="G426" s="23">
        <f>IF(B426&gt;0,0)</f>
        <v>0</v>
      </c>
      <c r="H426" s="23">
        <f>F426*G426</f>
        <v>0</v>
      </c>
      <c r="I426" s="26" t="s">
        <v>30</v>
      </c>
    </row>
    <row r="427" spans="1:9" ht="15">
      <c r="A427" s="31"/>
      <c r="B427" s="33"/>
      <c r="C427" s="33"/>
      <c r="D427" s="28" t="s">
        <v>438</v>
      </c>
      <c r="E427" s="33"/>
      <c r="F427" s="69"/>
      <c r="G427" s="23"/>
      <c r="H427" s="23"/>
      <c r="I427" s="35"/>
    </row>
    <row r="428" spans="1:9" ht="23.25">
      <c r="A428" s="19"/>
      <c r="B428" s="27"/>
      <c r="C428" s="20"/>
      <c r="D428" s="28" t="s">
        <v>439</v>
      </c>
      <c r="E428" s="20"/>
      <c r="F428" s="69"/>
      <c r="G428" s="23"/>
      <c r="H428" s="23"/>
      <c r="I428" s="35"/>
    </row>
    <row r="429" spans="1:9" ht="34.5">
      <c r="A429" s="31"/>
      <c r="B429" s="32"/>
      <c r="C429" s="33"/>
      <c r="D429" s="28" t="s">
        <v>440</v>
      </c>
      <c r="E429" s="33"/>
      <c r="F429" s="69"/>
      <c r="G429" s="23"/>
      <c r="H429" s="23"/>
      <c r="I429" s="35"/>
    </row>
    <row r="430" spans="1:9" ht="15">
      <c r="A430" s="19"/>
      <c r="B430" s="20"/>
      <c r="C430" s="20"/>
      <c r="D430" s="28" t="s">
        <v>441</v>
      </c>
      <c r="E430" s="20"/>
      <c r="F430" s="29">
        <v>99.2</v>
      </c>
      <c r="G430" s="23"/>
      <c r="H430" s="23"/>
      <c r="I430" s="26"/>
    </row>
    <row r="431" spans="1:9" ht="15">
      <c r="A431" s="19"/>
      <c r="B431" s="20"/>
      <c r="C431" s="20"/>
      <c r="D431" s="28" t="s">
        <v>442</v>
      </c>
      <c r="E431" s="20"/>
      <c r="F431" s="29">
        <v>283.4</v>
      </c>
      <c r="G431" s="23"/>
      <c r="H431" s="23"/>
      <c r="I431" s="26"/>
    </row>
    <row r="432" spans="1:9" ht="15">
      <c r="A432" s="19"/>
      <c r="B432" s="20"/>
      <c r="C432" s="20"/>
      <c r="D432" s="28" t="s">
        <v>443</v>
      </c>
      <c r="E432" s="20"/>
      <c r="F432" s="29">
        <v>157.5</v>
      </c>
      <c r="G432" s="23"/>
      <c r="H432" s="23"/>
      <c r="I432" s="26"/>
    </row>
    <row r="433" spans="1:9" ht="15">
      <c r="A433" s="19"/>
      <c r="B433" s="20"/>
      <c r="C433" s="20"/>
      <c r="D433" s="28" t="s">
        <v>444</v>
      </c>
      <c r="E433" s="20"/>
      <c r="F433" s="29">
        <v>154.8</v>
      </c>
      <c r="G433" s="23"/>
      <c r="H433" s="23"/>
      <c r="I433" s="26"/>
    </row>
    <row r="434" spans="1:9" ht="15">
      <c r="A434" s="19"/>
      <c r="B434" s="20"/>
      <c r="C434" s="20"/>
      <c r="D434" s="28" t="s">
        <v>445</v>
      </c>
      <c r="E434" s="20"/>
      <c r="F434" s="29">
        <v>160.2</v>
      </c>
      <c r="G434" s="23"/>
      <c r="H434" s="23"/>
      <c r="I434" s="26"/>
    </row>
    <row r="435" spans="1:9" ht="15">
      <c r="A435" s="19">
        <v>106</v>
      </c>
      <c r="B435" s="20">
        <v>763</v>
      </c>
      <c r="C435" s="20" t="s">
        <v>446</v>
      </c>
      <c r="D435" s="21" t="s">
        <v>447</v>
      </c>
      <c r="E435" s="20" t="s">
        <v>35</v>
      </c>
      <c r="F435" s="95">
        <f>SUM(F439:F440)</f>
        <v>9.7</v>
      </c>
      <c r="G435" s="23">
        <f>IF(B435&gt;0,0)</f>
        <v>0</v>
      </c>
      <c r="H435" s="23">
        <f>F435*G435</f>
        <v>0</v>
      </c>
      <c r="I435" s="26" t="s">
        <v>30</v>
      </c>
    </row>
    <row r="436" spans="1:9" ht="15">
      <c r="A436" s="31"/>
      <c r="B436" s="33"/>
      <c r="C436" s="33"/>
      <c r="D436" s="28" t="s">
        <v>438</v>
      </c>
      <c r="E436" s="33"/>
      <c r="F436" s="69"/>
      <c r="G436" s="23"/>
      <c r="H436" s="23"/>
      <c r="I436" s="35"/>
    </row>
    <row r="437" spans="1:9" ht="23.25">
      <c r="A437" s="19"/>
      <c r="B437" s="27"/>
      <c r="C437" s="20"/>
      <c r="D437" s="28" t="s">
        <v>439</v>
      </c>
      <c r="E437" s="20"/>
      <c r="F437" s="69"/>
      <c r="G437" s="23"/>
      <c r="H437" s="23"/>
      <c r="I437" s="35"/>
    </row>
    <row r="438" spans="1:9" ht="34.5">
      <c r="A438" s="31"/>
      <c r="B438" s="32"/>
      <c r="C438" s="33"/>
      <c r="D438" s="28" t="s">
        <v>440</v>
      </c>
      <c r="E438" s="33"/>
      <c r="F438" s="69"/>
      <c r="G438" s="23"/>
      <c r="H438" s="23"/>
      <c r="I438" s="35"/>
    </row>
    <row r="439" spans="1:9" ht="15">
      <c r="A439" s="19"/>
      <c r="B439" s="20"/>
      <c r="C439" s="20"/>
      <c r="D439" s="28" t="s">
        <v>444</v>
      </c>
      <c r="E439" s="20"/>
      <c r="F439" s="29">
        <v>8.7</v>
      </c>
      <c r="G439" s="23"/>
      <c r="H439" s="23"/>
      <c r="I439" s="26"/>
    </row>
    <row r="440" spans="1:9" ht="15">
      <c r="A440" s="19"/>
      <c r="B440" s="20"/>
      <c r="C440" s="20"/>
      <c r="D440" s="28" t="s">
        <v>445</v>
      </c>
      <c r="E440" s="20"/>
      <c r="F440" s="29">
        <v>1</v>
      </c>
      <c r="G440" s="23"/>
      <c r="H440" s="23"/>
      <c r="I440" s="26"/>
    </row>
    <row r="441" spans="1:9" ht="15">
      <c r="A441" s="19">
        <v>107</v>
      </c>
      <c r="B441" s="20">
        <v>763</v>
      </c>
      <c r="C441" s="20" t="s">
        <v>448</v>
      </c>
      <c r="D441" s="21" t="s">
        <v>449</v>
      </c>
      <c r="E441" s="20" t="s">
        <v>35</v>
      </c>
      <c r="F441" s="95">
        <f>SUM(F445:F449)</f>
        <v>1665.0000000000002</v>
      </c>
      <c r="G441" s="23">
        <f>IF(B441&gt;0,0)</f>
        <v>0</v>
      </c>
      <c r="H441" s="23">
        <f>F441*G441</f>
        <v>0</v>
      </c>
      <c r="I441" s="26" t="s">
        <v>30</v>
      </c>
    </row>
    <row r="442" spans="1:9" ht="15">
      <c r="A442" s="31"/>
      <c r="B442" s="33"/>
      <c r="C442" s="33"/>
      <c r="D442" s="28" t="s">
        <v>438</v>
      </c>
      <c r="E442" s="33"/>
      <c r="F442" s="69"/>
      <c r="G442" s="23"/>
      <c r="H442" s="23"/>
      <c r="I442" s="35"/>
    </row>
    <row r="443" spans="1:9" ht="23.25">
      <c r="A443" s="19"/>
      <c r="B443" s="27"/>
      <c r="C443" s="20"/>
      <c r="D443" s="28" t="s">
        <v>439</v>
      </c>
      <c r="E443" s="20"/>
      <c r="F443" s="69"/>
      <c r="G443" s="23"/>
      <c r="H443" s="23"/>
      <c r="I443" s="35"/>
    </row>
    <row r="444" spans="1:9" ht="34.5">
      <c r="A444" s="31"/>
      <c r="B444" s="32"/>
      <c r="C444" s="33"/>
      <c r="D444" s="28" t="s">
        <v>440</v>
      </c>
      <c r="E444" s="33"/>
      <c r="F444" s="69"/>
      <c r="G444" s="23"/>
      <c r="H444" s="23"/>
      <c r="I444" s="35"/>
    </row>
    <row r="445" spans="1:9" ht="15">
      <c r="A445" s="19"/>
      <c r="B445" s="20"/>
      <c r="C445" s="20"/>
      <c r="D445" s="28" t="s">
        <v>441</v>
      </c>
      <c r="E445" s="20"/>
      <c r="F445" s="29">
        <v>404.8</v>
      </c>
      <c r="G445" s="23"/>
      <c r="H445" s="23"/>
      <c r="I445" s="26"/>
    </row>
    <row r="446" spans="1:9" ht="15">
      <c r="A446" s="19"/>
      <c r="B446" s="20"/>
      <c r="C446" s="20"/>
      <c r="D446" s="28" t="s">
        <v>442</v>
      </c>
      <c r="E446" s="20"/>
      <c r="F446" s="29">
        <v>585.6</v>
      </c>
      <c r="G446" s="23"/>
      <c r="H446" s="23"/>
      <c r="I446" s="26"/>
    </row>
    <row r="447" spans="1:9" ht="15">
      <c r="A447" s="19"/>
      <c r="B447" s="20"/>
      <c r="C447" s="20"/>
      <c r="D447" s="28" t="s">
        <v>443</v>
      </c>
      <c r="E447" s="20"/>
      <c r="F447" s="29">
        <v>213.4</v>
      </c>
      <c r="G447" s="23"/>
      <c r="H447" s="23"/>
      <c r="I447" s="26"/>
    </row>
    <row r="448" spans="1:9" ht="15">
      <c r="A448" s="19"/>
      <c r="B448" s="20"/>
      <c r="C448" s="20"/>
      <c r="D448" s="28" t="s">
        <v>444</v>
      </c>
      <c r="E448" s="20"/>
      <c r="F448" s="29">
        <v>278.4</v>
      </c>
      <c r="G448" s="23"/>
      <c r="H448" s="23"/>
      <c r="I448" s="26"/>
    </row>
    <row r="449" spans="1:9" ht="15">
      <c r="A449" s="19"/>
      <c r="B449" s="20"/>
      <c r="C449" s="20"/>
      <c r="D449" s="28" t="s">
        <v>445</v>
      </c>
      <c r="E449" s="20"/>
      <c r="F449" s="29">
        <v>182.8</v>
      </c>
      <c r="G449" s="23"/>
      <c r="H449" s="23"/>
      <c r="I449" s="26"/>
    </row>
    <row r="450" spans="1:9" ht="15">
      <c r="A450" s="19">
        <v>108</v>
      </c>
      <c r="B450" s="20">
        <v>763</v>
      </c>
      <c r="C450" s="20" t="s">
        <v>450</v>
      </c>
      <c r="D450" s="21" t="s">
        <v>451</v>
      </c>
      <c r="E450" s="20" t="s">
        <v>35</v>
      </c>
      <c r="F450" s="95">
        <f>SUM(F454:F457)</f>
        <v>83.5</v>
      </c>
      <c r="G450" s="23">
        <f>IF(B450&gt;0,0)</f>
        <v>0</v>
      </c>
      <c r="H450" s="23">
        <f>F450*G450</f>
        <v>0</v>
      </c>
      <c r="I450" s="26" t="s">
        <v>30</v>
      </c>
    </row>
    <row r="451" spans="1:9" ht="15">
      <c r="A451" s="31"/>
      <c r="B451" s="33"/>
      <c r="C451" s="33"/>
      <c r="D451" s="28" t="s">
        <v>438</v>
      </c>
      <c r="E451" s="33"/>
      <c r="F451" s="69"/>
      <c r="G451" s="23"/>
      <c r="H451" s="23"/>
      <c r="I451" s="35"/>
    </row>
    <row r="452" spans="1:9" ht="23.25">
      <c r="A452" s="19"/>
      <c r="B452" s="27"/>
      <c r="C452" s="20"/>
      <c r="D452" s="28" t="s">
        <v>439</v>
      </c>
      <c r="E452" s="20"/>
      <c r="F452" s="69"/>
      <c r="G452" s="23"/>
      <c r="H452" s="23"/>
      <c r="I452" s="35"/>
    </row>
    <row r="453" spans="1:9" ht="34.5">
      <c r="A453" s="31"/>
      <c r="B453" s="32"/>
      <c r="C453" s="33"/>
      <c r="D453" s="28" t="s">
        <v>440</v>
      </c>
      <c r="E453" s="33"/>
      <c r="F453" s="69"/>
      <c r="G453" s="23"/>
      <c r="H453" s="23"/>
      <c r="I453" s="35"/>
    </row>
    <row r="454" spans="1:9" ht="15">
      <c r="A454" s="19"/>
      <c r="B454" s="20"/>
      <c r="C454" s="20"/>
      <c r="D454" s="28" t="s">
        <v>442</v>
      </c>
      <c r="E454" s="20"/>
      <c r="F454" s="29">
        <v>43.7</v>
      </c>
      <c r="G454" s="23"/>
      <c r="H454" s="23"/>
      <c r="I454" s="26"/>
    </row>
    <row r="455" spans="1:9" ht="15">
      <c r="A455" s="19"/>
      <c r="B455" s="20"/>
      <c r="C455" s="20"/>
      <c r="D455" s="28" t="s">
        <v>443</v>
      </c>
      <c r="E455" s="20"/>
      <c r="F455" s="29">
        <v>15.8</v>
      </c>
      <c r="G455" s="23"/>
      <c r="H455" s="23"/>
      <c r="I455" s="26"/>
    </row>
    <row r="456" spans="1:9" ht="15">
      <c r="A456" s="19"/>
      <c r="B456" s="20"/>
      <c r="C456" s="20"/>
      <c r="D456" s="28" t="s">
        <v>444</v>
      </c>
      <c r="E456" s="20"/>
      <c r="F456" s="29">
        <v>15.8</v>
      </c>
      <c r="G456" s="23"/>
      <c r="H456" s="23"/>
      <c r="I456" s="26"/>
    </row>
    <row r="457" spans="1:9" ht="15">
      <c r="A457" s="19"/>
      <c r="B457" s="20"/>
      <c r="C457" s="20"/>
      <c r="D457" s="28" t="s">
        <v>445</v>
      </c>
      <c r="E457" s="20"/>
      <c r="F457" s="29">
        <v>8.2</v>
      </c>
      <c r="G457" s="23"/>
      <c r="H457" s="23"/>
      <c r="I457" s="26"/>
    </row>
    <row r="458" spans="1:9" ht="15">
      <c r="A458" s="19">
        <v>109</v>
      </c>
      <c r="B458" s="20">
        <v>763</v>
      </c>
      <c r="C458" s="20" t="s">
        <v>452</v>
      </c>
      <c r="D458" s="21" t="s">
        <v>453</v>
      </c>
      <c r="E458" s="20" t="s">
        <v>35</v>
      </c>
      <c r="F458" s="95">
        <f>SUM(F462:F464)</f>
        <v>11.8</v>
      </c>
      <c r="G458" s="23">
        <f>IF(B458&gt;0,0)</f>
        <v>0</v>
      </c>
      <c r="H458" s="23">
        <f>F458*G458</f>
        <v>0</v>
      </c>
      <c r="I458" s="26" t="s">
        <v>30</v>
      </c>
    </row>
    <row r="459" spans="1:9" ht="15">
      <c r="A459" s="31"/>
      <c r="B459" s="33"/>
      <c r="C459" s="33"/>
      <c r="D459" s="28" t="s">
        <v>438</v>
      </c>
      <c r="E459" s="33"/>
      <c r="F459" s="69"/>
      <c r="G459" s="23"/>
      <c r="H459" s="23"/>
      <c r="I459" s="35"/>
    </row>
    <row r="460" spans="1:9" ht="23.25">
      <c r="A460" s="19"/>
      <c r="B460" s="27"/>
      <c r="C460" s="20"/>
      <c r="D460" s="28" t="s">
        <v>439</v>
      </c>
      <c r="E460" s="20"/>
      <c r="F460" s="69"/>
      <c r="G460" s="23"/>
      <c r="H460" s="23"/>
      <c r="I460" s="35"/>
    </row>
    <row r="461" spans="1:9" ht="34.5">
      <c r="A461" s="31"/>
      <c r="B461" s="32"/>
      <c r="C461" s="33"/>
      <c r="D461" s="28" t="s">
        <v>440</v>
      </c>
      <c r="E461" s="33"/>
      <c r="F461" s="69"/>
      <c r="G461" s="23"/>
      <c r="H461" s="23"/>
      <c r="I461" s="35"/>
    </row>
    <row r="462" spans="1:9" ht="15">
      <c r="A462" s="19"/>
      <c r="B462" s="20"/>
      <c r="C462" s="20"/>
      <c r="D462" s="28" t="s">
        <v>443</v>
      </c>
      <c r="E462" s="20"/>
      <c r="F462" s="29">
        <v>2.4</v>
      </c>
      <c r="G462" s="23"/>
      <c r="H462" s="23"/>
      <c r="I462" s="26"/>
    </row>
    <row r="463" spans="1:9" ht="15">
      <c r="A463" s="19"/>
      <c r="B463" s="20"/>
      <c r="C463" s="20"/>
      <c r="D463" s="28" t="s">
        <v>444</v>
      </c>
      <c r="E463" s="20"/>
      <c r="F463" s="29">
        <v>7</v>
      </c>
      <c r="G463" s="23"/>
      <c r="H463" s="23"/>
      <c r="I463" s="26"/>
    </row>
    <row r="464" spans="1:9" ht="15">
      <c r="A464" s="19"/>
      <c r="B464" s="20"/>
      <c r="C464" s="20"/>
      <c r="D464" s="28" t="s">
        <v>445</v>
      </c>
      <c r="E464" s="20"/>
      <c r="F464" s="29">
        <v>2.4</v>
      </c>
      <c r="G464" s="23"/>
      <c r="H464" s="23"/>
      <c r="I464" s="26"/>
    </row>
    <row r="465" spans="1:9" ht="15">
      <c r="A465" s="19">
        <v>110</v>
      </c>
      <c r="B465" s="20">
        <v>763</v>
      </c>
      <c r="C465" s="20" t="s">
        <v>454</v>
      </c>
      <c r="D465" s="21" t="s">
        <v>455</v>
      </c>
      <c r="E465" s="20" t="s">
        <v>35</v>
      </c>
      <c r="F465" s="95">
        <f>SUM(F469:F473)</f>
        <v>593.7</v>
      </c>
      <c r="G465" s="23">
        <f>IF(B465&gt;0,0)</f>
        <v>0</v>
      </c>
      <c r="H465" s="23">
        <f>F465*G465</f>
        <v>0</v>
      </c>
      <c r="I465" s="26" t="s">
        <v>30</v>
      </c>
    </row>
    <row r="466" spans="1:9" ht="15">
      <c r="A466" s="31"/>
      <c r="B466" s="33"/>
      <c r="C466" s="33"/>
      <c r="D466" s="28" t="s">
        <v>438</v>
      </c>
      <c r="E466" s="33"/>
      <c r="F466" s="69"/>
      <c r="G466" s="23"/>
      <c r="H466" s="23"/>
      <c r="I466" s="35"/>
    </row>
    <row r="467" spans="1:9" ht="23.25">
      <c r="A467" s="19"/>
      <c r="B467" s="27"/>
      <c r="C467" s="20"/>
      <c r="D467" s="28" t="s">
        <v>439</v>
      </c>
      <c r="E467" s="20"/>
      <c r="F467" s="69"/>
      <c r="G467" s="23"/>
      <c r="H467" s="23"/>
      <c r="I467" s="35"/>
    </row>
    <row r="468" spans="1:9" ht="34.5">
      <c r="A468" s="31"/>
      <c r="B468" s="32"/>
      <c r="C468" s="33"/>
      <c r="D468" s="28" t="s">
        <v>440</v>
      </c>
      <c r="E468" s="33"/>
      <c r="F468" s="69"/>
      <c r="G468" s="23"/>
      <c r="H468" s="23"/>
      <c r="I468" s="35"/>
    </row>
    <row r="469" spans="1:9" ht="15">
      <c r="A469" s="19"/>
      <c r="B469" s="20"/>
      <c r="C469" s="20"/>
      <c r="D469" s="28" t="s">
        <v>441</v>
      </c>
      <c r="E469" s="20"/>
      <c r="F469" s="29">
        <v>13.4</v>
      </c>
      <c r="G469" s="23"/>
      <c r="H469" s="23"/>
      <c r="I469" s="26"/>
    </row>
    <row r="470" spans="1:9" ht="15">
      <c r="A470" s="19"/>
      <c r="B470" s="20"/>
      <c r="C470" s="20"/>
      <c r="D470" s="28" t="s">
        <v>442</v>
      </c>
      <c r="E470" s="20"/>
      <c r="F470" s="29">
        <v>128.9</v>
      </c>
      <c r="G470" s="23"/>
      <c r="H470" s="23"/>
      <c r="I470" s="26"/>
    </row>
    <row r="471" spans="1:9" ht="15">
      <c r="A471" s="19"/>
      <c r="B471" s="20"/>
      <c r="C471" s="20"/>
      <c r="D471" s="28" t="s">
        <v>443</v>
      </c>
      <c r="E471" s="20"/>
      <c r="F471" s="29">
        <v>157.7</v>
      </c>
      <c r="G471" s="23"/>
      <c r="H471" s="23"/>
      <c r="I471" s="26"/>
    </row>
    <row r="472" spans="1:9" ht="15">
      <c r="A472" s="19"/>
      <c r="B472" s="20"/>
      <c r="C472" s="20"/>
      <c r="D472" s="28" t="s">
        <v>444</v>
      </c>
      <c r="E472" s="20"/>
      <c r="F472" s="29">
        <v>153.2</v>
      </c>
      <c r="G472" s="23"/>
      <c r="H472" s="23"/>
      <c r="I472" s="26"/>
    </row>
    <row r="473" spans="1:9" ht="15">
      <c r="A473" s="19"/>
      <c r="B473" s="20"/>
      <c r="C473" s="20"/>
      <c r="D473" s="28" t="s">
        <v>445</v>
      </c>
      <c r="E473" s="20"/>
      <c r="F473" s="29">
        <v>140.5</v>
      </c>
      <c r="G473" s="23"/>
      <c r="H473" s="23"/>
      <c r="I473" s="26"/>
    </row>
    <row r="474" spans="1:9" ht="15">
      <c r="A474" s="19">
        <v>111</v>
      </c>
      <c r="B474" s="20">
        <v>763</v>
      </c>
      <c r="C474" s="20" t="s">
        <v>456</v>
      </c>
      <c r="D474" s="21" t="s">
        <v>457</v>
      </c>
      <c r="E474" s="20" t="s">
        <v>35</v>
      </c>
      <c r="F474" s="95">
        <f>F478</f>
        <v>8</v>
      </c>
      <c r="G474" s="23">
        <f>IF(B474&gt;0,0)</f>
        <v>0</v>
      </c>
      <c r="H474" s="23">
        <f>F474*G474</f>
        <v>0</v>
      </c>
      <c r="I474" s="26" t="s">
        <v>30</v>
      </c>
    </row>
    <row r="475" spans="1:9" ht="15">
      <c r="A475" s="31"/>
      <c r="B475" s="33"/>
      <c r="C475" s="33"/>
      <c r="D475" s="28" t="s">
        <v>438</v>
      </c>
      <c r="E475" s="33"/>
      <c r="F475" s="69"/>
      <c r="G475" s="23"/>
      <c r="H475" s="23"/>
      <c r="I475" s="35"/>
    </row>
    <row r="476" spans="1:9" ht="23.25">
      <c r="A476" s="19"/>
      <c r="B476" s="27"/>
      <c r="C476" s="20"/>
      <c r="D476" s="28" t="s">
        <v>439</v>
      </c>
      <c r="E476" s="20"/>
      <c r="F476" s="69"/>
      <c r="G476" s="23"/>
      <c r="H476" s="23"/>
      <c r="I476" s="35"/>
    </row>
    <row r="477" spans="1:9" ht="34.5">
      <c r="A477" s="31"/>
      <c r="B477" s="32"/>
      <c r="C477" s="33"/>
      <c r="D477" s="28" t="s">
        <v>440</v>
      </c>
      <c r="E477" s="33"/>
      <c r="F477" s="69"/>
      <c r="G477" s="23"/>
      <c r="H477" s="23"/>
      <c r="I477" s="35"/>
    </row>
    <row r="478" spans="1:9" ht="15">
      <c r="A478" s="19"/>
      <c r="B478" s="20"/>
      <c r="C478" s="20"/>
      <c r="D478" s="28" t="s">
        <v>441</v>
      </c>
      <c r="E478" s="20"/>
      <c r="F478" s="29">
        <v>8</v>
      </c>
      <c r="G478" s="23"/>
      <c r="H478" s="23"/>
      <c r="I478" s="26"/>
    </row>
    <row r="479" spans="1:9" ht="15">
      <c r="A479" s="19">
        <v>112</v>
      </c>
      <c r="B479" s="20">
        <v>763</v>
      </c>
      <c r="C479" s="20" t="s">
        <v>458</v>
      </c>
      <c r="D479" s="21" t="s">
        <v>459</v>
      </c>
      <c r="E479" s="20" t="s">
        <v>35</v>
      </c>
      <c r="F479" s="95">
        <f>SUM(F483:F486)</f>
        <v>70.8</v>
      </c>
      <c r="G479" s="23">
        <f>IF(B479&gt;0,0)</f>
        <v>0</v>
      </c>
      <c r="H479" s="23">
        <f>F479*G479</f>
        <v>0</v>
      </c>
      <c r="I479" s="26" t="s">
        <v>30</v>
      </c>
    </row>
    <row r="480" spans="1:9" ht="15">
      <c r="A480" s="31"/>
      <c r="B480" s="33"/>
      <c r="C480" s="33"/>
      <c r="D480" s="28" t="s">
        <v>438</v>
      </c>
      <c r="E480" s="33"/>
      <c r="F480" s="69"/>
      <c r="G480" s="23"/>
      <c r="H480" s="23"/>
      <c r="I480" s="35"/>
    </row>
    <row r="481" spans="1:9" ht="23.25">
      <c r="A481" s="19"/>
      <c r="B481" s="27"/>
      <c r="C481" s="20"/>
      <c r="D481" s="28" t="s">
        <v>439</v>
      </c>
      <c r="E481" s="20"/>
      <c r="F481" s="69"/>
      <c r="G481" s="23"/>
      <c r="H481" s="23"/>
      <c r="I481" s="35"/>
    </row>
    <row r="482" spans="1:9" ht="34.5">
      <c r="A482" s="31"/>
      <c r="B482" s="32"/>
      <c r="C482" s="33"/>
      <c r="D482" s="28" t="s">
        <v>440</v>
      </c>
      <c r="E482" s="33"/>
      <c r="F482" s="69"/>
      <c r="G482" s="23"/>
      <c r="H482" s="23"/>
      <c r="I482" s="35"/>
    </row>
    <row r="483" spans="1:9" ht="15">
      <c r="A483" s="19"/>
      <c r="B483" s="20"/>
      <c r="C483" s="20"/>
      <c r="D483" s="28" t="s">
        <v>442</v>
      </c>
      <c r="E483" s="20"/>
      <c r="F483" s="29">
        <v>14.2</v>
      </c>
      <c r="G483" s="23"/>
      <c r="H483" s="23"/>
      <c r="I483" s="26"/>
    </row>
    <row r="484" spans="1:9" ht="15">
      <c r="A484" s="19"/>
      <c r="B484" s="20"/>
      <c r="C484" s="20"/>
      <c r="D484" s="28" t="s">
        <v>443</v>
      </c>
      <c r="E484" s="20"/>
      <c r="F484" s="29">
        <v>18.8</v>
      </c>
      <c r="G484" s="23"/>
      <c r="H484" s="23"/>
      <c r="I484" s="26"/>
    </row>
    <row r="485" spans="1:9" ht="15">
      <c r="A485" s="19"/>
      <c r="B485" s="20"/>
      <c r="C485" s="20"/>
      <c r="D485" s="28" t="s">
        <v>444</v>
      </c>
      <c r="E485" s="20"/>
      <c r="F485" s="29">
        <v>18.8</v>
      </c>
      <c r="G485" s="23"/>
      <c r="H485" s="23"/>
      <c r="I485" s="26"/>
    </row>
    <row r="486" spans="1:9" ht="15">
      <c r="A486" s="19"/>
      <c r="B486" s="20"/>
      <c r="C486" s="20"/>
      <c r="D486" s="28" t="s">
        <v>445</v>
      </c>
      <c r="E486" s="20"/>
      <c r="F486" s="29">
        <v>19</v>
      </c>
      <c r="G486" s="23"/>
      <c r="H486" s="23"/>
      <c r="I486" s="26"/>
    </row>
    <row r="487" spans="1:9" ht="15">
      <c r="A487" s="19">
        <v>113</v>
      </c>
      <c r="B487" s="20">
        <v>763</v>
      </c>
      <c r="C487" s="20" t="s">
        <v>460</v>
      </c>
      <c r="D487" s="21" t="s">
        <v>461</v>
      </c>
      <c r="E487" s="20" t="s">
        <v>35</v>
      </c>
      <c r="F487" s="95">
        <f>F491</f>
        <v>4.6</v>
      </c>
      <c r="G487" s="23">
        <f>IF(B487&gt;0,0)</f>
        <v>0</v>
      </c>
      <c r="H487" s="23">
        <f>F487*G487</f>
        <v>0</v>
      </c>
      <c r="I487" s="26" t="s">
        <v>30</v>
      </c>
    </row>
    <row r="488" spans="1:9" ht="15">
      <c r="A488" s="31"/>
      <c r="B488" s="33"/>
      <c r="C488" s="33"/>
      <c r="D488" s="28" t="s">
        <v>438</v>
      </c>
      <c r="E488" s="33"/>
      <c r="F488" s="69"/>
      <c r="G488" s="23"/>
      <c r="H488" s="23"/>
      <c r="I488" s="35"/>
    </row>
    <row r="489" spans="1:9" ht="23.25">
      <c r="A489" s="19"/>
      <c r="B489" s="27"/>
      <c r="C489" s="20"/>
      <c r="D489" s="28" t="s">
        <v>439</v>
      </c>
      <c r="E489" s="20"/>
      <c r="F489" s="69"/>
      <c r="G489" s="23"/>
      <c r="H489" s="23"/>
      <c r="I489" s="35"/>
    </row>
    <row r="490" spans="1:9" ht="34.5">
      <c r="A490" s="31"/>
      <c r="B490" s="32"/>
      <c r="C490" s="33"/>
      <c r="D490" s="28" t="s">
        <v>440</v>
      </c>
      <c r="E490" s="33"/>
      <c r="F490" s="69"/>
      <c r="G490" s="23"/>
      <c r="H490" s="23"/>
      <c r="I490" s="35"/>
    </row>
    <row r="491" spans="1:9" ht="15">
      <c r="A491" s="19"/>
      <c r="B491" s="20"/>
      <c r="C491" s="20"/>
      <c r="D491" s="28" t="s">
        <v>443</v>
      </c>
      <c r="E491" s="20"/>
      <c r="F491" s="29">
        <v>4.6</v>
      </c>
      <c r="G491" s="23"/>
      <c r="H491" s="23"/>
      <c r="I491" s="26"/>
    </row>
    <row r="492" spans="1:9" ht="15">
      <c r="A492" s="19">
        <v>114</v>
      </c>
      <c r="B492" s="20">
        <v>763</v>
      </c>
      <c r="C492" s="20" t="s">
        <v>462</v>
      </c>
      <c r="D492" s="21" t="s">
        <v>463</v>
      </c>
      <c r="E492" s="20" t="s">
        <v>35</v>
      </c>
      <c r="F492" s="95">
        <f>SUM(F496:F499)</f>
        <v>2328.2</v>
      </c>
      <c r="G492" s="23">
        <f>IF(B492&gt;0,0)</f>
        <v>0</v>
      </c>
      <c r="H492" s="23">
        <f>F492*G492</f>
        <v>0</v>
      </c>
      <c r="I492" s="26" t="s">
        <v>30</v>
      </c>
    </row>
    <row r="493" spans="1:9" ht="15">
      <c r="A493" s="31"/>
      <c r="B493" s="33"/>
      <c r="C493" s="33"/>
      <c r="D493" s="28" t="s">
        <v>438</v>
      </c>
      <c r="E493" s="33"/>
      <c r="F493" s="69"/>
      <c r="G493" s="23"/>
      <c r="H493" s="23"/>
      <c r="I493" s="35"/>
    </row>
    <row r="494" spans="1:9" ht="23.25">
      <c r="A494" s="19"/>
      <c r="B494" s="27"/>
      <c r="C494" s="20"/>
      <c r="D494" s="28" t="s">
        <v>439</v>
      </c>
      <c r="E494" s="20"/>
      <c r="F494" s="69"/>
      <c r="G494" s="23"/>
      <c r="H494" s="23"/>
      <c r="I494" s="35"/>
    </row>
    <row r="495" spans="1:9" ht="34.5">
      <c r="A495" s="31"/>
      <c r="B495" s="32"/>
      <c r="C495" s="33"/>
      <c r="D495" s="28" t="s">
        <v>440</v>
      </c>
      <c r="E495" s="33"/>
      <c r="F495" s="69"/>
      <c r="G495" s="23"/>
      <c r="H495" s="23"/>
      <c r="I495" s="35"/>
    </row>
    <row r="496" spans="1:9" ht="15">
      <c r="A496" s="19"/>
      <c r="B496" s="20"/>
      <c r="C496" s="20"/>
      <c r="D496" s="28" t="s">
        <v>442</v>
      </c>
      <c r="E496" s="20"/>
      <c r="F496" s="29">
        <v>212.9</v>
      </c>
      <c r="G496" s="23"/>
      <c r="H496" s="23"/>
      <c r="I496" s="26"/>
    </row>
    <row r="497" spans="1:9" ht="15">
      <c r="A497" s="19"/>
      <c r="B497" s="20"/>
      <c r="C497" s="20"/>
      <c r="D497" s="28" t="s">
        <v>443</v>
      </c>
      <c r="E497" s="20"/>
      <c r="F497" s="29">
        <v>735.6</v>
      </c>
      <c r="G497" s="23"/>
      <c r="H497" s="23"/>
      <c r="I497" s="26"/>
    </row>
    <row r="498" spans="1:9" ht="15">
      <c r="A498" s="19"/>
      <c r="B498" s="20"/>
      <c r="C498" s="20"/>
      <c r="D498" s="28" t="s">
        <v>444</v>
      </c>
      <c r="E498" s="20"/>
      <c r="F498" s="29">
        <v>667.9</v>
      </c>
      <c r="G498" s="23"/>
      <c r="H498" s="23"/>
      <c r="I498" s="26"/>
    </row>
    <row r="499" spans="1:9" ht="15">
      <c r="A499" s="19"/>
      <c r="B499" s="20"/>
      <c r="C499" s="20"/>
      <c r="D499" s="28" t="s">
        <v>445</v>
      </c>
      <c r="E499" s="20"/>
      <c r="F499" s="29">
        <v>711.8</v>
      </c>
      <c r="G499" s="23"/>
      <c r="H499" s="23"/>
      <c r="I499" s="26"/>
    </row>
    <row r="500" spans="1:9" ht="15">
      <c r="A500" s="19">
        <v>115</v>
      </c>
      <c r="B500" s="20">
        <v>763</v>
      </c>
      <c r="C500" s="20" t="s">
        <v>464</v>
      </c>
      <c r="D500" s="21" t="s">
        <v>465</v>
      </c>
      <c r="E500" s="20" t="s">
        <v>35</v>
      </c>
      <c r="F500" s="95">
        <f>SUM(F504:F505)</f>
        <v>4.2</v>
      </c>
      <c r="G500" s="23">
        <f>IF(B500&gt;0,0)</f>
        <v>0</v>
      </c>
      <c r="H500" s="23">
        <f>F500*G500</f>
        <v>0</v>
      </c>
      <c r="I500" s="26" t="s">
        <v>30</v>
      </c>
    </row>
    <row r="501" spans="1:9" ht="15">
      <c r="A501" s="31"/>
      <c r="B501" s="33"/>
      <c r="C501" s="33"/>
      <c r="D501" s="28" t="s">
        <v>438</v>
      </c>
      <c r="E501" s="33"/>
      <c r="F501" s="69"/>
      <c r="G501" s="23"/>
      <c r="H501" s="23"/>
      <c r="I501" s="35"/>
    </row>
    <row r="502" spans="1:9" ht="23.25">
      <c r="A502" s="19"/>
      <c r="B502" s="27"/>
      <c r="C502" s="20"/>
      <c r="D502" s="28" t="s">
        <v>439</v>
      </c>
      <c r="E502" s="20"/>
      <c r="F502" s="69"/>
      <c r="G502" s="23"/>
      <c r="H502" s="23"/>
      <c r="I502" s="35"/>
    </row>
    <row r="503" spans="1:9" ht="34.5">
      <c r="A503" s="31"/>
      <c r="B503" s="32"/>
      <c r="C503" s="33"/>
      <c r="D503" s="28" t="s">
        <v>440</v>
      </c>
      <c r="E503" s="33"/>
      <c r="F503" s="69"/>
      <c r="G503" s="23"/>
      <c r="H503" s="23"/>
      <c r="I503" s="35"/>
    </row>
    <row r="504" spans="1:9" ht="15">
      <c r="A504" s="19"/>
      <c r="B504" s="20"/>
      <c r="C504" s="20"/>
      <c r="D504" s="28" t="s">
        <v>443</v>
      </c>
      <c r="E504" s="20"/>
      <c r="F504" s="29">
        <v>2.1</v>
      </c>
      <c r="G504" s="23"/>
      <c r="H504" s="23"/>
      <c r="I504" s="26"/>
    </row>
    <row r="505" spans="1:9" ht="15">
      <c r="A505" s="19"/>
      <c r="B505" s="20"/>
      <c r="C505" s="20"/>
      <c r="D505" s="28" t="s">
        <v>444</v>
      </c>
      <c r="E505" s="20"/>
      <c r="F505" s="29">
        <v>2.1</v>
      </c>
      <c r="G505" s="23"/>
      <c r="H505" s="23"/>
      <c r="I505" s="26"/>
    </row>
    <row r="506" spans="1:9" ht="15">
      <c r="A506" s="19">
        <v>116</v>
      </c>
      <c r="B506" s="20">
        <v>763</v>
      </c>
      <c r="C506" s="20" t="s">
        <v>466</v>
      </c>
      <c r="D506" s="21" t="s">
        <v>467</v>
      </c>
      <c r="E506" s="20" t="s">
        <v>35</v>
      </c>
      <c r="F506" s="95">
        <f>SUM(F510:F513)</f>
        <v>13.9</v>
      </c>
      <c r="G506" s="23">
        <f>IF(B506&gt;0,0)</f>
        <v>0</v>
      </c>
      <c r="H506" s="23">
        <f>F506*G506</f>
        <v>0</v>
      </c>
      <c r="I506" s="26" t="s">
        <v>30</v>
      </c>
    </row>
    <row r="507" spans="1:9" ht="15">
      <c r="A507" s="31"/>
      <c r="B507" s="33"/>
      <c r="C507" s="33"/>
      <c r="D507" s="28" t="s">
        <v>438</v>
      </c>
      <c r="E507" s="33"/>
      <c r="F507" s="69"/>
      <c r="G507" s="23"/>
      <c r="H507" s="23"/>
      <c r="I507" s="35"/>
    </row>
    <row r="508" spans="1:9" ht="23.25">
      <c r="A508" s="19"/>
      <c r="B508" s="27"/>
      <c r="C508" s="20"/>
      <c r="D508" s="28" t="s">
        <v>439</v>
      </c>
      <c r="E508" s="20"/>
      <c r="F508" s="69"/>
      <c r="G508" s="23"/>
      <c r="H508" s="23"/>
      <c r="I508" s="35"/>
    </row>
    <row r="509" spans="1:9" ht="34.5">
      <c r="A509" s="31"/>
      <c r="B509" s="32"/>
      <c r="C509" s="33"/>
      <c r="D509" s="28" t="s">
        <v>440</v>
      </c>
      <c r="E509" s="33"/>
      <c r="F509" s="69"/>
      <c r="G509" s="23"/>
      <c r="H509" s="23"/>
      <c r="I509" s="35"/>
    </row>
    <row r="510" spans="1:9" ht="15">
      <c r="A510" s="31"/>
      <c r="B510" s="32"/>
      <c r="C510" s="33"/>
      <c r="D510" s="28" t="s">
        <v>442</v>
      </c>
      <c r="E510" s="33"/>
      <c r="F510" s="29">
        <v>4.2</v>
      </c>
      <c r="G510" s="23"/>
      <c r="H510" s="23"/>
      <c r="I510" s="35"/>
    </row>
    <row r="511" spans="1:9" ht="15">
      <c r="A511" s="19"/>
      <c r="B511" s="20"/>
      <c r="C511" s="20"/>
      <c r="D511" s="28" t="s">
        <v>443</v>
      </c>
      <c r="E511" s="20"/>
      <c r="F511" s="29">
        <v>2.9</v>
      </c>
      <c r="G511" s="23"/>
      <c r="H511" s="23"/>
      <c r="I511" s="26"/>
    </row>
    <row r="512" spans="1:9" ht="15">
      <c r="A512" s="19"/>
      <c r="B512" s="20"/>
      <c r="C512" s="20"/>
      <c r="D512" s="28" t="s">
        <v>444</v>
      </c>
      <c r="E512" s="20"/>
      <c r="F512" s="29">
        <v>3.4</v>
      </c>
      <c r="G512" s="23"/>
      <c r="H512" s="23"/>
      <c r="I512" s="26"/>
    </row>
    <row r="513" spans="1:9" ht="15">
      <c r="A513" s="19"/>
      <c r="B513" s="20"/>
      <c r="C513" s="20"/>
      <c r="D513" s="28" t="s">
        <v>445</v>
      </c>
      <c r="E513" s="20"/>
      <c r="F513" s="29">
        <v>3.4</v>
      </c>
      <c r="G513" s="23"/>
      <c r="H513" s="23"/>
      <c r="I513" s="26"/>
    </row>
    <row r="514" spans="1:9" ht="15">
      <c r="A514" s="19">
        <v>117</v>
      </c>
      <c r="B514" s="20">
        <v>763</v>
      </c>
      <c r="C514" s="20" t="s">
        <v>468</v>
      </c>
      <c r="D514" s="21" t="s">
        <v>469</v>
      </c>
      <c r="E514" s="20" t="s">
        <v>35</v>
      </c>
      <c r="F514" s="95">
        <f>SUM(F518:F521)</f>
        <v>145.1</v>
      </c>
      <c r="G514" s="23">
        <f>IF(B514&gt;0,0)</f>
        <v>0</v>
      </c>
      <c r="H514" s="23">
        <f>F514*G514</f>
        <v>0</v>
      </c>
      <c r="I514" s="26" t="s">
        <v>30</v>
      </c>
    </row>
    <row r="515" spans="1:9" ht="15">
      <c r="A515" s="31"/>
      <c r="B515" s="33"/>
      <c r="C515" s="33"/>
      <c r="D515" s="28" t="s">
        <v>438</v>
      </c>
      <c r="E515" s="33"/>
      <c r="F515" s="69"/>
      <c r="G515" s="23"/>
      <c r="H515" s="23"/>
      <c r="I515" s="35"/>
    </row>
    <row r="516" spans="1:9" ht="23.25">
      <c r="A516" s="19"/>
      <c r="B516" s="27"/>
      <c r="C516" s="20"/>
      <c r="D516" s="28" t="s">
        <v>439</v>
      </c>
      <c r="E516" s="20"/>
      <c r="F516" s="69"/>
      <c r="G516" s="23"/>
      <c r="H516" s="23"/>
      <c r="I516" s="35"/>
    </row>
    <row r="517" spans="1:9" ht="34.5">
      <c r="A517" s="31"/>
      <c r="B517" s="32"/>
      <c r="C517" s="33"/>
      <c r="D517" s="28" t="s">
        <v>440</v>
      </c>
      <c r="E517" s="33"/>
      <c r="F517" s="69"/>
      <c r="G517" s="23"/>
      <c r="H517" s="23"/>
      <c r="I517" s="35"/>
    </row>
    <row r="518" spans="1:9" ht="15">
      <c r="A518" s="31"/>
      <c r="B518" s="32"/>
      <c r="C518" s="33"/>
      <c r="D518" s="28" t="s">
        <v>442</v>
      </c>
      <c r="E518" s="33"/>
      <c r="F518" s="29">
        <v>43.9</v>
      </c>
      <c r="G518" s="23"/>
      <c r="H518" s="23"/>
      <c r="I518" s="35"/>
    </row>
    <row r="519" spans="1:9" ht="15">
      <c r="A519" s="19"/>
      <c r="B519" s="20"/>
      <c r="C519" s="20"/>
      <c r="D519" s="28" t="s">
        <v>443</v>
      </c>
      <c r="E519" s="20"/>
      <c r="F519" s="29">
        <v>34</v>
      </c>
      <c r="G519" s="23"/>
      <c r="H519" s="23"/>
      <c r="I519" s="26"/>
    </row>
    <row r="520" spans="1:9" ht="15">
      <c r="A520" s="19"/>
      <c r="B520" s="20"/>
      <c r="C520" s="20"/>
      <c r="D520" s="28" t="s">
        <v>444</v>
      </c>
      <c r="E520" s="20"/>
      <c r="F520" s="29">
        <v>33.6</v>
      </c>
      <c r="G520" s="23"/>
      <c r="H520" s="23"/>
      <c r="I520" s="26"/>
    </row>
    <row r="521" spans="1:9" ht="15">
      <c r="A521" s="19"/>
      <c r="B521" s="20"/>
      <c r="C521" s="20"/>
      <c r="D521" s="28" t="s">
        <v>445</v>
      </c>
      <c r="E521" s="20"/>
      <c r="F521" s="29">
        <v>33.6</v>
      </c>
      <c r="G521" s="23"/>
      <c r="H521" s="23"/>
      <c r="I521" s="26"/>
    </row>
    <row r="522" spans="1:9" ht="15">
      <c r="A522" s="19">
        <v>118</v>
      </c>
      <c r="B522" s="20">
        <v>763</v>
      </c>
      <c r="C522" s="20" t="s">
        <v>470</v>
      </c>
      <c r="D522" s="21" t="s">
        <v>471</v>
      </c>
      <c r="E522" s="20" t="s">
        <v>35</v>
      </c>
      <c r="F522" s="95">
        <f>F526</f>
        <v>16.7</v>
      </c>
      <c r="G522" s="23">
        <f>IF(B522&gt;0,0)</f>
        <v>0</v>
      </c>
      <c r="H522" s="23">
        <f>F522*G522</f>
        <v>0</v>
      </c>
      <c r="I522" s="26" t="s">
        <v>30</v>
      </c>
    </row>
    <row r="523" spans="1:9" ht="15">
      <c r="A523" s="31"/>
      <c r="B523" s="33"/>
      <c r="C523" s="33"/>
      <c r="D523" s="28" t="s">
        <v>438</v>
      </c>
      <c r="E523" s="33"/>
      <c r="F523" s="69"/>
      <c r="G523" s="23"/>
      <c r="H523" s="23"/>
      <c r="I523" s="35"/>
    </row>
    <row r="524" spans="1:9" ht="23.25">
      <c r="A524" s="19"/>
      <c r="B524" s="27"/>
      <c r="C524" s="20"/>
      <c r="D524" s="28" t="s">
        <v>439</v>
      </c>
      <c r="E524" s="20"/>
      <c r="F524" s="69"/>
      <c r="G524" s="23"/>
      <c r="H524" s="23"/>
      <c r="I524" s="35"/>
    </row>
    <row r="525" spans="1:9" ht="34.5">
      <c r="A525" s="31"/>
      <c r="B525" s="32"/>
      <c r="C525" s="33"/>
      <c r="D525" s="28" t="s">
        <v>440</v>
      </c>
      <c r="E525" s="33"/>
      <c r="F525" s="69"/>
      <c r="G525" s="23"/>
      <c r="H525" s="23"/>
      <c r="I525" s="35"/>
    </row>
    <row r="526" spans="1:9" ht="15">
      <c r="A526" s="19"/>
      <c r="B526" s="20"/>
      <c r="C526" s="20"/>
      <c r="D526" s="28" t="s">
        <v>441</v>
      </c>
      <c r="E526" s="20"/>
      <c r="F526" s="29">
        <v>16.7</v>
      </c>
      <c r="G526" s="23"/>
      <c r="H526" s="23"/>
      <c r="I526" s="26"/>
    </row>
    <row r="527" spans="1:9" ht="15">
      <c r="A527" s="19">
        <v>119</v>
      </c>
      <c r="B527" s="20">
        <v>763</v>
      </c>
      <c r="C527" s="20" t="s">
        <v>472</v>
      </c>
      <c r="D527" s="21" t="s">
        <v>473</v>
      </c>
      <c r="E527" s="20" t="s">
        <v>35</v>
      </c>
      <c r="F527" s="95">
        <f>F531</f>
        <v>15.4</v>
      </c>
      <c r="G527" s="23">
        <f>IF(B527&gt;0,0)</f>
        <v>0</v>
      </c>
      <c r="H527" s="23">
        <f>F527*G527</f>
        <v>0</v>
      </c>
      <c r="I527" s="26" t="s">
        <v>30</v>
      </c>
    </row>
    <row r="528" spans="1:9" ht="15">
      <c r="A528" s="31"/>
      <c r="B528" s="33"/>
      <c r="C528" s="33"/>
      <c r="D528" s="28" t="s">
        <v>438</v>
      </c>
      <c r="E528" s="33"/>
      <c r="F528" s="69"/>
      <c r="G528" s="23"/>
      <c r="H528" s="23"/>
      <c r="I528" s="35"/>
    </row>
    <row r="529" spans="1:9" ht="23.25">
      <c r="A529" s="19"/>
      <c r="B529" s="27"/>
      <c r="C529" s="20"/>
      <c r="D529" s="28" t="s">
        <v>439</v>
      </c>
      <c r="E529" s="20"/>
      <c r="F529" s="69"/>
      <c r="G529" s="23"/>
      <c r="H529" s="23"/>
      <c r="I529" s="35"/>
    </row>
    <row r="530" spans="1:9" ht="34.5">
      <c r="A530" s="31"/>
      <c r="B530" s="32"/>
      <c r="C530" s="33"/>
      <c r="D530" s="28" t="s">
        <v>440</v>
      </c>
      <c r="E530" s="33"/>
      <c r="F530" s="69"/>
      <c r="G530" s="23"/>
      <c r="H530" s="23"/>
      <c r="I530" s="35"/>
    </row>
    <row r="531" spans="1:9" ht="15">
      <c r="A531" s="19"/>
      <c r="B531" s="20"/>
      <c r="C531" s="20"/>
      <c r="D531" s="28" t="s">
        <v>441</v>
      </c>
      <c r="E531" s="20"/>
      <c r="F531" s="29">
        <v>15.4</v>
      </c>
      <c r="G531" s="23"/>
      <c r="H531" s="23"/>
      <c r="I531" s="26"/>
    </row>
    <row r="532" spans="1:9" ht="15">
      <c r="A532" s="19">
        <v>120</v>
      </c>
      <c r="B532" s="20">
        <v>763</v>
      </c>
      <c r="C532" s="20" t="s">
        <v>474</v>
      </c>
      <c r="D532" s="21" t="s">
        <v>475</v>
      </c>
      <c r="E532" s="20" t="s">
        <v>35</v>
      </c>
      <c r="F532" s="95">
        <f>SUM(F536:F540)</f>
        <v>192.10000000000002</v>
      </c>
      <c r="G532" s="23">
        <f>IF(B532&gt;0,0)</f>
        <v>0</v>
      </c>
      <c r="H532" s="23">
        <f>F532*G532</f>
        <v>0</v>
      </c>
      <c r="I532" s="26" t="s">
        <v>30</v>
      </c>
    </row>
    <row r="533" spans="1:9" ht="15">
      <c r="A533" s="31"/>
      <c r="B533" s="33"/>
      <c r="C533" s="33"/>
      <c r="D533" s="28" t="s">
        <v>438</v>
      </c>
      <c r="E533" s="33"/>
      <c r="F533" s="69"/>
      <c r="G533" s="23"/>
      <c r="H533" s="23"/>
      <c r="I533" s="35"/>
    </row>
    <row r="534" spans="1:9" ht="23.25">
      <c r="A534" s="19"/>
      <c r="B534" s="27"/>
      <c r="C534" s="20"/>
      <c r="D534" s="28" t="s">
        <v>439</v>
      </c>
      <c r="E534" s="20"/>
      <c r="F534" s="69"/>
      <c r="G534" s="23"/>
      <c r="H534" s="23"/>
      <c r="I534" s="35"/>
    </row>
    <row r="535" spans="1:9" ht="34.5">
      <c r="A535" s="31"/>
      <c r="B535" s="32"/>
      <c r="C535" s="33"/>
      <c r="D535" s="28" t="s">
        <v>440</v>
      </c>
      <c r="E535" s="33"/>
      <c r="F535" s="69"/>
      <c r="G535" s="23"/>
      <c r="H535" s="23"/>
      <c r="I535" s="35"/>
    </row>
    <row r="536" spans="1:9" ht="15">
      <c r="A536" s="19"/>
      <c r="B536" s="20"/>
      <c r="C536" s="20"/>
      <c r="D536" s="28" t="s">
        <v>441</v>
      </c>
      <c r="E536" s="20"/>
      <c r="F536" s="29">
        <v>25.5</v>
      </c>
      <c r="G536" s="23"/>
      <c r="H536" s="23"/>
      <c r="I536" s="26"/>
    </row>
    <row r="537" spans="1:9" ht="15">
      <c r="A537" s="19"/>
      <c r="B537" s="20"/>
      <c r="C537" s="20"/>
      <c r="D537" s="28" t="s">
        <v>442</v>
      </c>
      <c r="E537" s="20"/>
      <c r="F537" s="29">
        <v>65.2</v>
      </c>
      <c r="G537" s="23"/>
      <c r="H537" s="23"/>
      <c r="I537" s="26"/>
    </row>
    <row r="538" spans="1:9" ht="15">
      <c r="A538" s="19"/>
      <c r="B538" s="20"/>
      <c r="C538" s="20"/>
      <c r="D538" s="28" t="s">
        <v>443</v>
      </c>
      <c r="E538" s="20"/>
      <c r="F538" s="29">
        <v>36.6</v>
      </c>
      <c r="G538" s="23"/>
      <c r="H538" s="23"/>
      <c r="I538" s="26"/>
    </row>
    <row r="539" spans="1:9" ht="15">
      <c r="A539" s="19"/>
      <c r="B539" s="20"/>
      <c r="C539" s="20"/>
      <c r="D539" s="28" t="s">
        <v>444</v>
      </c>
      <c r="E539" s="20"/>
      <c r="F539" s="29">
        <v>34.8</v>
      </c>
      <c r="G539" s="23"/>
      <c r="H539" s="23"/>
      <c r="I539" s="26"/>
    </row>
    <row r="540" spans="1:9" ht="15">
      <c r="A540" s="19"/>
      <c r="B540" s="20"/>
      <c r="C540" s="20"/>
      <c r="D540" s="28" t="s">
        <v>445</v>
      </c>
      <c r="E540" s="20"/>
      <c r="F540" s="29">
        <v>30</v>
      </c>
      <c r="G540" s="23"/>
      <c r="H540" s="23"/>
      <c r="I540" s="26"/>
    </row>
    <row r="541" spans="1:9" ht="15">
      <c r="A541" s="19">
        <v>121</v>
      </c>
      <c r="B541" s="20">
        <v>763</v>
      </c>
      <c r="C541" s="20" t="s">
        <v>476</v>
      </c>
      <c r="D541" s="21" t="s">
        <v>477</v>
      </c>
      <c r="E541" s="20" t="s">
        <v>35</v>
      </c>
      <c r="F541" s="95">
        <f>F545</f>
        <v>4.3</v>
      </c>
      <c r="G541" s="23">
        <f>IF(B541&gt;0,0)</f>
        <v>0</v>
      </c>
      <c r="H541" s="23">
        <f>F541*G541</f>
        <v>0</v>
      </c>
      <c r="I541" s="26" t="s">
        <v>30</v>
      </c>
    </row>
    <row r="542" spans="1:9" ht="15">
      <c r="A542" s="31"/>
      <c r="B542" s="33"/>
      <c r="C542" s="33"/>
      <c r="D542" s="28" t="s">
        <v>438</v>
      </c>
      <c r="E542" s="33"/>
      <c r="F542" s="69"/>
      <c r="G542" s="23"/>
      <c r="H542" s="23"/>
      <c r="I542" s="35"/>
    </row>
    <row r="543" spans="1:9" ht="23.25">
      <c r="A543" s="19"/>
      <c r="B543" s="27"/>
      <c r="C543" s="20"/>
      <c r="D543" s="28" t="s">
        <v>439</v>
      </c>
      <c r="E543" s="20"/>
      <c r="F543" s="69"/>
      <c r="G543" s="23"/>
      <c r="H543" s="23"/>
      <c r="I543" s="35"/>
    </row>
    <row r="544" spans="1:9" ht="34.5">
      <c r="A544" s="31"/>
      <c r="B544" s="32"/>
      <c r="C544" s="33"/>
      <c r="D544" s="28" t="s">
        <v>440</v>
      </c>
      <c r="E544" s="33"/>
      <c r="F544" s="69"/>
      <c r="G544" s="23"/>
      <c r="H544" s="23"/>
      <c r="I544" s="35"/>
    </row>
    <row r="545" spans="1:9" ht="15">
      <c r="A545" s="19"/>
      <c r="B545" s="20"/>
      <c r="C545" s="20"/>
      <c r="D545" s="28" t="s">
        <v>445</v>
      </c>
      <c r="E545" s="20"/>
      <c r="F545" s="29">
        <v>4.3</v>
      </c>
      <c r="G545" s="23"/>
      <c r="H545" s="23"/>
      <c r="I545" s="26"/>
    </row>
    <row r="546" spans="1:9" ht="23.25">
      <c r="A546" s="19">
        <v>122</v>
      </c>
      <c r="B546" s="20" t="s">
        <v>478</v>
      </c>
      <c r="C546" s="20" t="s">
        <v>479</v>
      </c>
      <c r="D546" s="21" t="s">
        <v>480</v>
      </c>
      <c r="E546" s="20" t="s">
        <v>35</v>
      </c>
      <c r="F546" s="30">
        <f>SUM(F547:F547)</f>
        <v>165.6</v>
      </c>
      <c r="G546" s="23">
        <f>IF(B546&gt;0,0)</f>
        <v>0</v>
      </c>
      <c r="H546" s="23">
        <f>F546*G546</f>
        <v>0</v>
      </c>
      <c r="I546" s="80" t="s">
        <v>30</v>
      </c>
    </row>
    <row r="547" spans="1:9" ht="15">
      <c r="A547" s="19"/>
      <c r="B547" s="27"/>
      <c r="C547" s="121"/>
      <c r="D547" s="28" t="s">
        <v>481</v>
      </c>
      <c r="E547" s="20"/>
      <c r="F547" s="29">
        <v>165.6</v>
      </c>
      <c r="G547" s="23"/>
      <c r="H547" s="23"/>
      <c r="I547" s="26"/>
    </row>
    <row r="548" spans="1:9" ht="34.5">
      <c r="A548" s="122"/>
      <c r="B548" s="123"/>
      <c r="C548" s="122"/>
      <c r="D548" s="28" t="s">
        <v>482</v>
      </c>
      <c r="E548" s="122"/>
      <c r="F548" s="29"/>
      <c r="G548" s="23"/>
      <c r="H548" s="23"/>
      <c r="I548" s="35"/>
    </row>
    <row r="549" spans="1:9" ht="15">
      <c r="A549" s="124"/>
      <c r="B549" s="125"/>
      <c r="C549" s="124"/>
      <c r="D549" s="28" t="s">
        <v>483</v>
      </c>
      <c r="E549" s="124"/>
      <c r="F549" s="29"/>
      <c r="G549" s="23"/>
      <c r="H549" s="23"/>
      <c r="I549" s="35"/>
    </row>
    <row r="550" spans="1:9" ht="23.25">
      <c r="A550" s="19">
        <v>123</v>
      </c>
      <c r="B550" s="20" t="s">
        <v>478</v>
      </c>
      <c r="C550" s="20" t="s">
        <v>484</v>
      </c>
      <c r="D550" s="21" t="s">
        <v>485</v>
      </c>
      <c r="E550" s="20" t="s">
        <v>35</v>
      </c>
      <c r="F550" s="30">
        <f>SUM(F551:F551)</f>
        <v>586</v>
      </c>
      <c r="G550" s="23">
        <f>IF(B550&gt;0,0)</f>
        <v>0</v>
      </c>
      <c r="H550" s="23">
        <f>F550*G550</f>
        <v>0</v>
      </c>
      <c r="I550" s="80" t="s">
        <v>30</v>
      </c>
    </row>
    <row r="551" spans="1:9" ht="15">
      <c r="A551" s="19"/>
      <c r="B551" s="27"/>
      <c r="C551" s="121"/>
      <c r="D551" s="28" t="s">
        <v>486</v>
      </c>
      <c r="E551" s="20"/>
      <c r="F551" s="29">
        <v>586</v>
      </c>
      <c r="G551" s="23"/>
      <c r="H551" s="23"/>
      <c r="I551" s="26"/>
    </row>
    <row r="552" spans="1:9" ht="34.5">
      <c r="A552" s="122"/>
      <c r="B552" s="123"/>
      <c r="C552" s="122"/>
      <c r="D552" s="28" t="s">
        <v>482</v>
      </c>
      <c r="E552" s="122"/>
      <c r="F552" s="29"/>
      <c r="G552" s="23"/>
      <c r="H552" s="23"/>
      <c r="I552" s="35"/>
    </row>
    <row r="553" spans="1:9" ht="15">
      <c r="A553" s="124"/>
      <c r="B553" s="125"/>
      <c r="C553" s="124"/>
      <c r="D553" s="28" t="s">
        <v>483</v>
      </c>
      <c r="E553" s="124"/>
      <c r="F553" s="29"/>
      <c r="G553" s="23"/>
      <c r="H553" s="23"/>
      <c r="I553" s="35"/>
    </row>
    <row r="554" spans="1:9" ht="23.25">
      <c r="A554" s="19">
        <v>124</v>
      </c>
      <c r="B554" s="20" t="s">
        <v>478</v>
      </c>
      <c r="C554" s="20" t="s">
        <v>487</v>
      </c>
      <c r="D554" s="21" t="s">
        <v>488</v>
      </c>
      <c r="E554" s="20" t="s">
        <v>35</v>
      </c>
      <c r="F554" s="30">
        <f>SUM(F555:F555)</f>
        <v>85.9</v>
      </c>
      <c r="G554" s="23">
        <f>IF(B554&gt;0,0)</f>
        <v>0</v>
      </c>
      <c r="H554" s="23">
        <f>F554*G554</f>
        <v>0</v>
      </c>
      <c r="I554" s="80" t="s">
        <v>30</v>
      </c>
    </row>
    <row r="555" spans="1:9" ht="15">
      <c r="A555" s="19"/>
      <c r="B555" s="27"/>
      <c r="C555" s="121"/>
      <c r="D555" s="28" t="s">
        <v>486</v>
      </c>
      <c r="E555" s="20"/>
      <c r="F555" s="29">
        <v>85.9</v>
      </c>
      <c r="G555" s="23"/>
      <c r="H555" s="23"/>
      <c r="I555" s="26"/>
    </row>
    <row r="556" spans="1:9" ht="34.5">
      <c r="A556" s="122"/>
      <c r="B556" s="123"/>
      <c r="C556" s="122"/>
      <c r="D556" s="28" t="s">
        <v>482</v>
      </c>
      <c r="E556" s="122"/>
      <c r="F556" s="29"/>
      <c r="G556" s="23"/>
      <c r="H556" s="23"/>
      <c r="I556" s="35"/>
    </row>
    <row r="557" spans="1:9" ht="15">
      <c r="A557" s="124"/>
      <c r="B557" s="125"/>
      <c r="C557" s="124"/>
      <c r="D557" s="28" t="s">
        <v>483</v>
      </c>
      <c r="E557" s="124"/>
      <c r="F557" s="29"/>
      <c r="G557" s="23"/>
      <c r="H557" s="23"/>
      <c r="I557" s="35"/>
    </row>
    <row r="558" spans="1:9" ht="23.25">
      <c r="A558" s="19">
        <v>125</v>
      </c>
      <c r="B558" s="20" t="s">
        <v>478</v>
      </c>
      <c r="C558" s="20" t="s">
        <v>489</v>
      </c>
      <c r="D558" s="21" t="s">
        <v>490</v>
      </c>
      <c r="E558" s="20" t="s">
        <v>35</v>
      </c>
      <c r="F558" s="30">
        <f>SUM(F559:F562)</f>
        <v>1397.4</v>
      </c>
      <c r="G558" s="23">
        <f>IF(B558&gt;0,0)</f>
        <v>0</v>
      </c>
      <c r="H558" s="23">
        <f>F558*G558</f>
        <v>0</v>
      </c>
      <c r="I558" s="80" t="s">
        <v>30</v>
      </c>
    </row>
    <row r="559" spans="1:9" ht="15">
      <c r="A559" s="19"/>
      <c r="B559" s="27"/>
      <c r="C559" s="20"/>
      <c r="D559" s="28" t="s">
        <v>491</v>
      </c>
      <c r="E559" s="20"/>
      <c r="F559" s="29">
        <f>434.7+40.1</f>
        <v>474.8</v>
      </c>
      <c r="G559" s="23"/>
      <c r="H559" s="23"/>
      <c r="I559" s="26"/>
    </row>
    <row r="560" spans="1:9" ht="15">
      <c r="A560" s="19"/>
      <c r="B560" s="27"/>
      <c r="C560" s="20"/>
      <c r="D560" s="28" t="s">
        <v>492</v>
      </c>
      <c r="E560" s="20"/>
      <c r="F560" s="29">
        <f>276.1+36.7</f>
        <v>312.8</v>
      </c>
      <c r="G560" s="23"/>
      <c r="H560" s="23"/>
      <c r="I560" s="26"/>
    </row>
    <row r="561" spans="1:9" ht="15">
      <c r="A561" s="19"/>
      <c r="B561" s="27"/>
      <c r="C561" s="20"/>
      <c r="D561" s="28" t="s">
        <v>493</v>
      </c>
      <c r="E561" s="20"/>
      <c r="F561" s="29">
        <f>300.4+36.2</f>
        <v>336.59999999999997</v>
      </c>
      <c r="G561" s="23"/>
      <c r="H561" s="23"/>
      <c r="I561" s="26"/>
    </row>
    <row r="562" spans="1:9" ht="15">
      <c r="A562" s="19"/>
      <c r="B562" s="27"/>
      <c r="C562" s="20"/>
      <c r="D562" s="28" t="s">
        <v>494</v>
      </c>
      <c r="E562" s="20"/>
      <c r="F562" s="29">
        <f>239.9+33.3</f>
        <v>273.2</v>
      </c>
      <c r="G562" s="23"/>
      <c r="H562" s="23"/>
      <c r="I562" s="26"/>
    </row>
    <row r="563" spans="1:9" ht="23.25">
      <c r="A563" s="122"/>
      <c r="B563" s="123"/>
      <c r="C563" s="122"/>
      <c r="D563" s="28" t="s">
        <v>495</v>
      </c>
      <c r="E563" s="122"/>
      <c r="F563" s="29"/>
      <c r="G563" s="23"/>
      <c r="H563" s="23"/>
      <c r="I563" s="35"/>
    </row>
    <row r="564" spans="1:9" ht="15">
      <c r="A564" s="124"/>
      <c r="B564" s="125"/>
      <c r="C564" s="124"/>
      <c r="D564" s="28" t="s">
        <v>483</v>
      </c>
      <c r="E564" s="124"/>
      <c r="F564" s="29"/>
      <c r="G564" s="23"/>
      <c r="H564" s="23"/>
      <c r="I564" s="35"/>
    </row>
    <row r="565" spans="1:9" ht="23.25">
      <c r="A565" s="19">
        <v>126</v>
      </c>
      <c r="B565" s="20" t="s">
        <v>478</v>
      </c>
      <c r="C565" s="20" t="s">
        <v>496</v>
      </c>
      <c r="D565" s="21" t="s">
        <v>497</v>
      </c>
      <c r="E565" s="20" t="s">
        <v>35</v>
      </c>
      <c r="F565" s="30">
        <f>SUM(F566:F569)</f>
        <v>431.90000000000003</v>
      </c>
      <c r="G565" s="23">
        <f>IF(B565&gt;0,0)</f>
        <v>0</v>
      </c>
      <c r="H565" s="23">
        <f>F565*G565</f>
        <v>0</v>
      </c>
      <c r="I565" s="80" t="s">
        <v>30</v>
      </c>
    </row>
    <row r="566" spans="1:9" ht="15">
      <c r="A566" s="19"/>
      <c r="B566" s="27"/>
      <c r="C566" s="20"/>
      <c r="D566" s="28" t="s">
        <v>498</v>
      </c>
      <c r="E566" s="20"/>
      <c r="F566" s="29">
        <v>74.6</v>
      </c>
      <c r="G566" s="23"/>
      <c r="H566" s="23"/>
      <c r="I566" s="26"/>
    </row>
    <row r="567" spans="1:9" ht="15">
      <c r="A567" s="19"/>
      <c r="B567" s="27"/>
      <c r="C567" s="20"/>
      <c r="D567" s="28" t="s">
        <v>499</v>
      </c>
      <c r="E567" s="20"/>
      <c r="F567" s="29">
        <v>118</v>
      </c>
      <c r="G567" s="23"/>
      <c r="H567" s="23"/>
      <c r="I567" s="26"/>
    </row>
    <row r="568" spans="1:9" ht="15">
      <c r="A568" s="19"/>
      <c r="B568" s="27"/>
      <c r="C568" s="20"/>
      <c r="D568" s="28" t="s">
        <v>500</v>
      </c>
      <c r="E568" s="20"/>
      <c r="F568" s="29">
        <v>118</v>
      </c>
      <c r="G568" s="23"/>
      <c r="H568" s="23"/>
      <c r="I568" s="26"/>
    </row>
    <row r="569" spans="1:9" ht="15">
      <c r="A569" s="19"/>
      <c r="B569" s="27"/>
      <c r="C569" s="20"/>
      <c r="D569" s="28" t="s">
        <v>501</v>
      </c>
      <c r="E569" s="20"/>
      <c r="F569" s="29">
        <v>121.3</v>
      </c>
      <c r="G569" s="23"/>
      <c r="H569" s="23"/>
      <c r="I569" s="26"/>
    </row>
    <row r="570" spans="1:9" ht="23.25">
      <c r="A570" s="122"/>
      <c r="B570" s="123"/>
      <c r="C570" s="122"/>
      <c r="D570" s="28" t="s">
        <v>502</v>
      </c>
      <c r="E570" s="122"/>
      <c r="F570" s="29"/>
      <c r="G570" s="23"/>
      <c r="H570" s="23"/>
      <c r="I570" s="35"/>
    </row>
    <row r="571" spans="1:9" ht="15">
      <c r="A571" s="124"/>
      <c r="B571" s="125"/>
      <c r="C571" s="124"/>
      <c r="D571" s="28" t="s">
        <v>483</v>
      </c>
      <c r="E571" s="124"/>
      <c r="F571" s="29"/>
      <c r="G571" s="23"/>
      <c r="H571" s="23"/>
      <c r="I571" s="35"/>
    </row>
    <row r="572" spans="1:9" s="150" customFormat="1" ht="15">
      <c r="A572" s="84">
        <v>127</v>
      </c>
      <c r="B572" s="127" t="s">
        <v>478</v>
      </c>
      <c r="C572" s="21" t="s">
        <v>3394</v>
      </c>
      <c r="D572" s="21" t="s">
        <v>3376</v>
      </c>
      <c r="E572" s="21" t="s">
        <v>93</v>
      </c>
      <c r="F572" s="85">
        <v>1</v>
      </c>
      <c r="G572" s="23">
        <f>IF(B572&gt;0,0)</f>
        <v>0</v>
      </c>
      <c r="H572" s="86">
        <f>F572*G572</f>
        <v>0</v>
      </c>
      <c r="I572" s="326" t="s">
        <v>30</v>
      </c>
    </row>
    <row r="573" spans="1:9" ht="15">
      <c r="A573" s="94">
        <v>128</v>
      </c>
      <c r="B573" s="20">
        <v>763</v>
      </c>
      <c r="C573" s="20">
        <v>999763</v>
      </c>
      <c r="D573" s="21" t="s">
        <v>503</v>
      </c>
      <c r="E573" s="20" t="s">
        <v>93</v>
      </c>
      <c r="F573" s="30">
        <f>F574</f>
        <v>1</v>
      </c>
      <c r="G573" s="23">
        <f>IF(B573&gt;0,0)</f>
        <v>0</v>
      </c>
      <c r="H573" s="23">
        <f>F573*G573</f>
        <v>0</v>
      </c>
      <c r="I573" s="80" t="s">
        <v>30</v>
      </c>
    </row>
    <row r="574" spans="1:9" ht="23.25">
      <c r="A574" s="31"/>
      <c r="B574" s="33"/>
      <c r="C574" s="33"/>
      <c r="D574" s="28" t="s">
        <v>504</v>
      </c>
      <c r="E574" s="33"/>
      <c r="F574" s="29">
        <v>1</v>
      </c>
      <c r="G574" s="23"/>
      <c r="H574" s="23"/>
      <c r="I574" s="26"/>
    </row>
    <row r="575" spans="1:9" ht="15">
      <c r="A575" s="87"/>
      <c r="B575" s="15"/>
      <c r="C575" s="15">
        <v>767</v>
      </c>
      <c r="D575" s="15" t="s">
        <v>505</v>
      </c>
      <c r="E575" s="15"/>
      <c r="F575" s="118"/>
      <c r="G575" s="23"/>
      <c r="H575" s="82">
        <f>SUM(H576:H586)</f>
        <v>0</v>
      </c>
      <c r="I575" s="119"/>
    </row>
    <row r="576" spans="1:9" ht="15">
      <c r="A576" s="94">
        <v>129</v>
      </c>
      <c r="B576" s="20">
        <v>767</v>
      </c>
      <c r="C576" s="20" t="s">
        <v>506</v>
      </c>
      <c r="D576" s="21" t="s">
        <v>507</v>
      </c>
      <c r="E576" s="20" t="s">
        <v>35</v>
      </c>
      <c r="F576" s="30">
        <f>F578</f>
        <v>96.5</v>
      </c>
      <c r="G576" s="23">
        <f>IF(B576&gt;0,0)</f>
        <v>0</v>
      </c>
      <c r="H576" s="23">
        <f>F576*G576</f>
        <v>0</v>
      </c>
      <c r="I576" s="80" t="s">
        <v>30</v>
      </c>
    </row>
    <row r="577" spans="1:9" ht="15">
      <c r="A577" s="31"/>
      <c r="B577" s="33"/>
      <c r="C577" s="33"/>
      <c r="D577" s="28" t="s">
        <v>508</v>
      </c>
      <c r="E577" s="33"/>
      <c r="F577" s="29"/>
      <c r="G577" s="23"/>
      <c r="H577" s="23"/>
      <c r="I577" s="26"/>
    </row>
    <row r="578" spans="1:9" ht="15">
      <c r="A578" s="31"/>
      <c r="B578" s="33"/>
      <c r="C578" s="33"/>
      <c r="D578" s="28" t="s">
        <v>509</v>
      </c>
      <c r="E578" s="33"/>
      <c r="F578" s="29">
        <v>96.5</v>
      </c>
      <c r="G578" s="23"/>
      <c r="H578" s="23"/>
      <c r="I578" s="26"/>
    </row>
    <row r="579" spans="1:9" ht="15">
      <c r="A579" s="94">
        <v>130</v>
      </c>
      <c r="B579" s="20">
        <v>767</v>
      </c>
      <c r="C579" s="20" t="s">
        <v>510</v>
      </c>
      <c r="D579" s="21" t="s">
        <v>511</v>
      </c>
      <c r="E579" s="20" t="s">
        <v>361</v>
      </c>
      <c r="F579" s="30">
        <f>F581</f>
        <v>1</v>
      </c>
      <c r="G579" s="23">
        <f>IF(B579&gt;0,0)</f>
        <v>0</v>
      </c>
      <c r="H579" s="23">
        <f>F579*G579</f>
        <v>0</v>
      </c>
      <c r="I579" s="80" t="s">
        <v>30</v>
      </c>
    </row>
    <row r="580" spans="1:9" ht="15">
      <c r="A580" s="31"/>
      <c r="B580" s="33"/>
      <c r="C580" s="33"/>
      <c r="D580" s="28" t="s">
        <v>512</v>
      </c>
      <c r="E580" s="33"/>
      <c r="F580" s="29"/>
      <c r="G580" s="23"/>
      <c r="H580" s="23"/>
      <c r="I580" s="26"/>
    </row>
    <row r="581" spans="1:9" ht="15">
      <c r="A581" s="31"/>
      <c r="B581" s="33"/>
      <c r="C581" s="33"/>
      <c r="D581" s="28" t="s">
        <v>513</v>
      </c>
      <c r="E581" s="33"/>
      <c r="F581" s="29">
        <v>1</v>
      </c>
      <c r="G581" s="23"/>
      <c r="H581" s="23"/>
      <c r="I581" s="26"/>
    </row>
    <row r="582" spans="1:9" ht="15">
      <c r="A582" s="690" t="s">
        <v>3627</v>
      </c>
      <c r="B582" s="20">
        <v>767</v>
      </c>
      <c r="C582" s="20" t="s">
        <v>3624</v>
      </c>
      <c r="D582" s="21" t="s">
        <v>3625</v>
      </c>
      <c r="E582" s="20" t="s">
        <v>29</v>
      </c>
      <c r="F582" s="30">
        <f>F583</f>
        <v>16.9</v>
      </c>
      <c r="G582" s="86">
        <v>0</v>
      </c>
      <c r="H582" s="23">
        <f>F582*G582</f>
        <v>0</v>
      </c>
      <c r="I582" s="80" t="s">
        <v>30</v>
      </c>
    </row>
    <row r="583" spans="1:9" ht="15">
      <c r="A583" s="31"/>
      <c r="B583" s="33"/>
      <c r="C583" s="33"/>
      <c r="D583" s="28" t="s">
        <v>3626</v>
      </c>
      <c r="E583" s="33"/>
      <c r="F583" s="29">
        <v>16.9</v>
      </c>
      <c r="G583" s="37"/>
      <c r="H583" s="23"/>
      <c r="I583" s="26"/>
    </row>
    <row r="584" spans="1:9" s="150" customFormat="1" ht="15">
      <c r="A584" s="84">
        <v>131</v>
      </c>
      <c r="B584" s="127" t="s">
        <v>514</v>
      </c>
      <c r="C584" s="21" t="s">
        <v>3388</v>
      </c>
      <c r="D584" s="21" t="s">
        <v>3377</v>
      </c>
      <c r="E584" s="21" t="s">
        <v>93</v>
      </c>
      <c r="F584" s="85">
        <v>1</v>
      </c>
      <c r="G584" s="23">
        <f>IF(B584&gt;0,0)</f>
        <v>0</v>
      </c>
      <c r="H584" s="86">
        <f>F584*G584</f>
        <v>0</v>
      </c>
      <c r="I584" s="326" t="s">
        <v>30</v>
      </c>
    </row>
    <row r="585" spans="1:9" ht="15">
      <c r="A585" s="94">
        <v>132</v>
      </c>
      <c r="B585" s="20">
        <v>767</v>
      </c>
      <c r="C585" s="20">
        <v>999767</v>
      </c>
      <c r="D585" s="20" t="s">
        <v>515</v>
      </c>
      <c r="E585" s="20" t="s">
        <v>93</v>
      </c>
      <c r="F585" s="30">
        <f>F586</f>
        <v>1</v>
      </c>
      <c r="G585" s="23">
        <f>IF(B585&gt;0,0)</f>
        <v>0</v>
      </c>
      <c r="H585" s="23">
        <f>F585*G585</f>
        <v>0</v>
      </c>
      <c r="I585" s="80" t="s">
        <v>30</v>
      </c>
    </row>
    <row r="586" spans="1:9" ht="23.25">
      <c r="A586" s="124"/>
      <c r="B586" s="125"/>
      <c r="C586" s="124"/>
      <c r="D586" s="34" t="s">
        <v>504</v>
      </c>
      <c r="E586" s="124"/>
      <c r="F586" s="29">
        <v>1</v>
      </c>
      <c r="G586" s="23"/>
      <c r="H586" s="124"/>
      <c r="I586" s="126"/>
    </row>
    <row r="587" spans="1:9" ht="15">
      <c r="A587" s="87"/>
      <c r="B587" s="15"/>
      <c r="C587" s="15">
        <v>771</v>
      </c>
      <c r="D587" s="15" t="s">
        <v>516</v>
      </c>
      <c r="E587" s="15"/>
      <c r="F587" s="118"/>
      <c r="G587" s="23"/>
      <c r="H587" s="82">
        <f>SUM(H588:H653)</f>
        <v>0</v>
      </c>
      <c r="I587" s="119"/>
    </row>
    <row r="588" spans="1:9" ht="23.25">
      <c r="A588" s="84">
        <v>133</v>
      </c>
      <c r="B588" s="21" t="s">
        <v>517</v>
      </c>
      <c r="C588" s="21" t="s">
        <v>518</v>
      </c>
      <c r="D588" s="21" t="s">
        <v>519</v>
      </c>
      <c r="E588" s="21" t="s">
        <v>35</v>
      </c>
      <c r="F588" s="85">
        <f>F596</f>
        <v>328.7</v>
      </c>
      <c r="G588" s="23">
        <f>IF(B588&gt;0,0)</f>
        <v>0</v>
      </c>
      <c r="H588" s="86">
        <f>F588*G588</f>
        <v>0</v>
      </c>
      <c r="I588" s="24" t="s">
        <v>30</v>
      </c>
    </row>
    <row r="589" spans="1:9" ht="15">
      <c r="A589" s="84"/>
      <c r="B589" s="127"/>
      <c r="C589" s="21"/>
      <c r="D589" s="28" t="s">
        <v>520</v>
      </c>
      <c r="E589" s="21"/>
      <c r="F589" s="73"/>
      <c r="G589" s="23"/>
      <c r="H589" s="86"/>
      <c r="I589" s="24"/>
    </row>
    <row r="590" spans="1:9" ht="15">
      <c r="A590" s="84"/>
      <c r="B590" s="127"/>
      <c r="C590" s="21"/>
      <c r="D590" s="28" t="s">
        <v>3418</v>
      </c>
      <c r="E590" s="21"/>
      <c r="F590" s="73"/>
      <c r="G590" s="23"/>
      <c r="H590" s="86"/>
      <c r="I590" s="24"/>
    </row>
    <row r="591" spans="1:9" ht="15">
      <c r="A591" s="84"/>
      <c r="B591" s="127"/>
      <c r="C591" s="21"/>
      <c r="D591" s="28" t="s">
        <v>521</v>
      </c>
      <c r="E591" s="21"/>
      <c r="F591" s="73"/>
      <c r="G591" s="23"/>
      <c r="H591" s="86"/>
      <c r="I591" s="24"/>
    </row>
    <row r="592" spans="1:9" ht="15">
      <c r="A592" s="84"/>
      <c r="B592" s="127"/>
      <c r="C592" s="21"/>
      <c r="D592" s="28" t="s">
        <v>3419</v>
      </c>
      <c r="E592" s="21"/>
      <c r="F592" s="73"/>
      <c r="G592" s="23"/>
      <c r="H592" s="86"/>
      <c r="I592" s="24"/>
    </row>
    <row r="593" spans="1:9" ht="15">
      <c r="A593" s="84"/>
      <c r="B593" s="127"/>
      <c r="C593" s="21"/>
      <c r="D593" s="28" t="s">
        <v>3420</v>
      </c>
      <c r="E593" s="21"/>
      <c r="F593" s="73"/>
      <c r="G593" s="23"/>
      <c r="H593" s="86"/>
      <c r="I593" s="24"/>
    </row>
    <row r="594" spans="1:9" ht="23.25">
      <c r="A594" s="128"/>
      <c r="B594" s="129"/>
      <c r="C594" s="130"/>
      <c r="D594" s="28" t="s">
        <v>522</v>
      </c>
      <c r="E594" s="130"/>
      <c r="F594" s="131"/>
      <c r="G594" s="23"/>
      <c r="H594" s="86"/>
      <c r="I594" s="24"/>
    </row>
    <row r="595" spans="1:9" ht="23.25">
      <c r="A595" s="84"/>
      <c r="B595" s="127"/>
      <c r="C595" s="21"/>
      <c r="D595" s="28" t="s">
        <v>523</v>
      </c>
      <c r="E595" s="21"/>
      <c r="F595" s="131"/>
      <c r="G595" s="23"/>
      <c r="H595" s="86"/>
      <c r="I595" s="24"/>
    </row>
    <row r="596" spans="1:9" ht="15">
      <c r="A596" s="87"/>
      <c r="B596" s="15"/>
      <c r="C596" s="15"/>
      <c r="D596" s="28" t="s">
        <v>524</v>
      </c>
      <c r="E596" s="15"/>
      <c r="F596" s="73">
        <v>328.7</v>
      </c>
      <c r="G596" s="23"/>
      <c r="H596" s="82"/>
      <c r="I596" s="88"/>
    </row>
    <row r="597" spans="1:9" ht="23.25">
      <c r="A597" s="84">
        <v>134</v>
      </c>
      <c r="B597" s="21" t="s">
        <v>517</v>
      </c>
      <c r="C597" s="21" t="s">
        <v>525</v>
      </c>
      <c r="D597" s="21" t="s">
        <v>526</v>
      </c>
      <c r="E597" s="21" t="s">
        <v>35</v>
      </c>
      <c r="F597" s="85">
        <f>F606</f>
        <v>32.5</v>
      </c>
      <c r="G597" s="23">
        <f>IF(B597&gt;0,0)</f>
        <v>0</v>
      </c>
      <c r="H597" s="86">
        <f>F597*G597</f>
        <v>0</v>
      </c>
      <c r="I597" s="24" t="s">
        <v>30</v>
      </c>
    </row>
    <row r="598" spans="1:9" ht="15">
      <c r="A598" s="84"/>
      <c r="B598" s="127"/>
      <c r="C598" s="21"/>
      <c r="D598" s="28" t="s">
        <v>520</v>
      </c>
      <c r="E598" s="21"/>
      <c r="F598" s="73"/>
      <c r="G598" s="23"/>
      <c r="H598" s="86"/>
      <c r="I598" s="24"/>
    </row>
    <row r="599" spans="1:9" ht="15">
      <c r="A599" s="84"/>
      <c r="B599" s="127"/>
      <c r="C599" s="21"/>
      <c r="D599" s="28" t="s">
        <v>3421</v>
      </c>
      <c r="E599" s="21"/>
      <c r="F599" s="73"/>
      <c r="G599" s="23"/>
      <c r="H599" s="86"/>
      <c r="I599" s="24"/>
    </row>
    <row r="600" spans="1:9" ht="15">
      <c r="A600" s="84"/>
      <c r="B600" s="127"/>
      <c r="C600" s="21"/>
      <c r="D600" s="28" t="s">
        <v>527</v>
      </c>
      <c r="E600" s="21"/>
      <c r="F600" s="73"/>
      <c r="G600" s="23"/>
      <c r="H600" s="86"/>
      <c r="I600" s="24"/>
    </row>
    <row r="601" spans="1:9" ht="15">
      <c r="A601" s="84"/>
      <c r="B601" s="127"/>
      <c r="C601" s="21"/>
      <c r="D601" s="28" t="s">
        <v>3422</v>
      </c>
      <c r="E601" s="21"/>
      <c r="F601" s="73"/>
      <c r="G601" s="23"/>
      <c r="H601" s="86"/>
      <c r="I601" s="24"/>
    </row>
    <row r="602" spans="1:9" ht="23.25">
      <c r="A602" s="84"/>
      <c r="B602" s="127"/>
      <c r="C602" s="21"/>
      <c r="D602" s="28" t="s">
        <v>3423</v>
      </c>
      <c r="E602" s="21"/>
      <c r="F602" s="73"/>
      <c r="G602" s="23"/>
      <c r="H602" s="86"/>
      <c r="I602" s="24"/>
    </row>
    <row r="603" spans="1:9" ht="15">
      <c r="A603" s="84"/>
      <c r="B603" s="127"/>
      <c r="C603" s="21"/>
      <c r="D603" s="28" t="s">
        <v>3424</v>
      </c>
      <c r="E603" s="21"/>
      <c r="F603" s="73"/>
      <c r="G603" s="23"/>
      <c r="H603" s="86"/>
      <c r="I603" s="24"/>
    </row>
    <row r="604" spans="1:9" ht="23.25">
      <c r="A604" s="128"/>
      <c r="B604" s="129"/>
      <c r="C604" s="130"/>
      <c r="D604" s="28" t="s">
        <v>522</v>
      </c>
      <c r="E604" s="130"/>
      <c r="F604" s="131"/>
      <c r="G604" s="23"/>
      <c r="H604" s="86"/>
      <c r="I604" s="24"/>
    </row>
    <row r="605" spans="1:9" ht="23.25">
      <c r="A605" s="84"/>
      <c r="B605" s="127"/>
      <c r="C605" s="21"/>
      <c r="D605" s="28" t="s">
        <v>523</v>
      </c>
      <c r="E605" s="21"/>
      <c r="F605" s="131"/>
      <c r="G605" s="23"/>
      <c r="H605" s="86"/>
      <c r="I605" s="24"/>
    </row>
    <row r="606" spans="1:9" ht="15">
      <c r="A606" s="87"/>
      <c r="B606" s="15"/>
      <c r="C606" s="15"/>
      <c r="D606" s="28" t="s">
        <v>528</v>
      </c>
      <c r="E606" s="15"/>
      <c r="F606" s="73">
        <v>32.5</v>
      </c>
      <c r="G606" s="23"/>
      <c r="H606" s="82"/>
      <c r="I606" s="88"/>
    </row>
    <row r="607" spans="1:9" ht="23.25">
      <c r="A607" s="84">
        <v>135</v>
      </c>
      <c r="B607" s="21" t="s">
        <v>517</v>
      </c>
      <c r="C607" s="21" t="s">
        <v>529</v>
      </c>
      <c r="D607" s="21" t="s">
        <v>530</v>
      </c>
      <c r="E607" s="21" t="s">
        <v>35</v>
      </c>
      <c r="F607" s="85">
        <f>SUM(F611:F615)</f>
        <v>85.00000000000001</v>
      </c>
      <c r="G607" s="23">
        <f>IF(B607&gt;0,0)</f>
        <v>0</v>
      </c>
      <c r="H607" s="86">
        <f>F607*G607</f>
        <v>0</v>
      </c>
      <c r="I607" s="24" t="s">
        <v>30</v>
      </c>
    </row>
    <row r="608" spans="1:9" ht="15">
      <c r="A608" s="87"/>
      <c r="B608" s="15"/>
      <c r="C608" s="15"/>
      <c r="D608" s="28" t="s">
        <v>520</v>
      </c>
      <c r="E608" s="15"/>
      <c r="F608" s="73"/>
      <c r="G608" s="23"/>
      <c r="H608" s="82"/>
      <c r="I608" s="88"/>
    </row>
    <row r="609" spans="1:9" ht="15">
      <c r="A609" s="87"/>
      <c r="B609" s="15"/>
      <c r="C609" s="15"/>
      <c r="D609" s="28" t="s">
        <v>3425</v>
      </c>
      <c r="E609" s="15"/>
      <c r="F609" s="73"/>
      <c r="G609" s="23"/>
      <c r="H609" s="82"/>
      <c r="I609" s="88"/>
    </row>
    <row r="610" spans="1:9" ht="15">
      <c r="A610" s="87"/>
      <c r="B610" s="15"/>
      <c r="C610" s="15"/>
      <c r="D610" s="28" t="s">
        <v>531</v>
      </c>
      <c r="E610" s="15"/>
      <c r="F610" s="73"/>
      <c r="G610" s="23"/>
      <c r="H610" s="82"/>
      <c r="I610" s="88"/>
    </row>
    <row r="611" spans="1:9" ht="15">
      <c r="A611" s="87"/>
      <c r="B611" s="15"/>
      <c r="C611" s="15"/>
      <c r="D611" s="28" t="s">
        <v>532</v>
      </c>
      <c r="E611" s="15"/>
      <c r="F611" s="73">
        <v>16.2</v>
      </c>
      <c r="G611" s="23"/>
      <c r="H611" s="82"/>
      <c r="I611" s="88"/>
    </row>
    <row r="612" spans="1:9" ht="15">
      <c r="A612" s="87"/>
      <c r="B612" s="15"/>
      <c r="C612" s="15"/>
      <c r="D612" s="28" t="s">
        <v>533</v>
      </c>
      <c r="E612" s="15"/>
      <c r="F612" s="73">
        <v>23.5</v>
      </c>
      <c r="G612" s="23"/>
      <c r="H612" s="82"/>
      <c r="I612" s="88"/>
    </row>
    <row r="613" spans="1:9" ht="15">
      <c r="A613" s="87"/>
      <c r="B613" s="15"/>
      <c r="C613" s="15"/>
      <c r="D613" s="28" t="s">
        <v>534</v>
      </c>
      <c r="E613" s="15"/>
      <c r="F613" s="73">
        <v>19.7</v>
      </c>
      <c r="G613" s="23"/>
      <c r="H613" s="82"/>
      <c r="I613" s="88"/>
    </row>
    <row r="614" spans="1:9" ht="15">
      <c r="A614" s="87"/>
      <c r="B614" s="15"/>
      <c r="C614" s="15"/>
      <c r="D614" s="28" t="s">
        <v>535</v>
      </c>
      <c r="E614" s="15"/>
      <c r="F614" s="73">
        <v>19.7</v>
      </c>
      <c r="G614" s="23"/>
      <c r="H614" s="82"/>
      <c r="I614" s="88"/>
    </row>
    <row r="615" spans="1:9" ht="15">
      <c r="A615" s="87"/>
      <c r="B615" s="15"/>
      <c r="C615" s="15"/>
      <c r="D615" s="28" t="s">
        <v>536</v>
      </c>
      <c r="E615" s="15"/>
      <c r="F615" s="73">
        <v>5.9</v>
      </c>
      <c r="G615" s="23"/>
      <c r="H615" s="82"/>
      <c r="I615" s="88"/>
    </row>
    <row r="616" spans="1:9" ht="23.25">
      <c r="A616" s="84">
        <v>136</v>
      </c>
      <c r="B616" s="21" t="s">
        <v>517</v>
      </c>
      <c r="C616" s="21" t="s">
        <v>537</v>
      </c>
      <c r="D616" s="21" t="s">
        <v>538</v>
      </c>
      <c r="E616" s="21" t="s">
        <v>35</v>
      </c>
      <c r="F616" s="85">
        <f>SUM(F620:F624)</f>
        <v>48</v>
      </c>
      <c r="G616" s="23">
        <f>IF(B616&gt;0,0)</f>
        <v>0</v>
      </c>
      <c r="H616" s="86">
        <f>F616*G616</f>
        <v>0</v>
      </c>
      <c r="I616" s="24" t="s">
        <v>30</v>
      </c>
    </row>
    <row r="617" spans="1:9" ht="15">
      <c r="A617" s="87"/>
      <c r="B617" s="15"/>
      <c r="C617" s="15"/>
      <c r="D617" s="28" t="s">
        <v>520</v>
      </c>
      <c r="E617" s="15"/>
      <c r="F617" s="73"/>
      <c r="G617" s="23"/>
      <c r="H617" s="82"/>
      <c r="I617" s="88"/>
    </row>
    <row r="618" spans="1:9" ht="15">
      <c r="A618" s="87"/>
      <c r="B618" s="15"/>
      <c r="C618" s="15"/>
      <c r="D618" s="28" t="s">
        <v>3426</v>
      </c>
      <c r="E618" s="15"/>
      <c r="F618" s="73"/>
      <c r="G618" s="23"/>
      <c r="H618" s="82"/>
      <c r="I618" s="88"/>
    </row>
    <row r="619" spans="1:9" ht="15">
      <c r="A619" s="87"/>
      <c r="B619" s="15"/>
      <c r="C619" s="15"/>
      <c r="D619" s="28" t="s">
        <v>531</v>
      </c>
      <c r="E619" s="15"/>
      <c r="F619" s="73"/>
      <c r="G619" s="23"/>
      <c r="H619" s="82"/>
      <c r="I619" s="88"/>
    </row>
    <row r="620" spans="1:9" ht="15">
      <c r="A620" s="87"/>
      <c r="B620" s="15"/>
      <c r="C620" s="15"/>
      <c r="D620" s="28" t="s">
        <v>539</v>
      </c>
      <c r="E620" s="15"/>
      <c r="F620" s="73">
        <v>10.7</v>
      </c>
      <c r="G620" s="23"/>
      <c r="H620" s="82"/>
      <c r="I620" s="88"/>
    </row>
    <row r="621" spans="1:9" ht="15">
      <c r="A621" s="87"/>
      <c r="B621" s="15"/>
      <c r="C621" s="15"/>
      <c r="D621" s="28" t="s">
        <v>540</v>
      </c>
      <c r="E621" s="15"/>
      <c r="F621" s="73">
        <v>13.5</v>
      </c>
      <c r="G621" s="23"/>
      <c r="H621" s="82"/>
      <c r="I621" s="88"/>
    </row>
    <row r="622" spans="1:9" ht="15">
      <c r="A622" s="87"/>
      <c r="B622" s="15"/>
      <c r="C622" s="15"/>
      <c r="D622" s="28" t="s">
        <v>541</v>
      </c>
      <c r="E622" s="15"/>
      <c r="F622" s="73">
        <v>10.1</v>
      </c>
      <c r="G622" s="23"/>
      <c r="H622" s="82"/>
      <c r="I622" s="88"/>
    </row>
    <row r="623" spans="1:9" ht="15">
      <c r="A623" s="87"/>
      <c r="B623" s="15"/>
      <c r="C623" s="15"/>
      <c r="D623" s="28" t="s">
        <v>542</v>
      </c>
      <c r="E623" s="15"/>
      <c r="F623" s="73">
        <v>10.1</v>
      </c>
      <c r="G623" s="23"/>
      <c r="H623" s="82"/>
      <c r="I623" s="88"/>
    </row>
    <row r="624" spans="1:9" ht="15">
      <c r="A624" s="87"/>
      <c r="B624" s="15"/>
      <c r="C624" s="15"/>
      <c r="D624" s="28" t="s">
        <v>543</v>
      </c>
      <c r="E624" s="15"/>
      <c r="F624" s="73">
        <v>3.6</v>
      </c>
      <c r="G624" s="23"/>
      <c r="H624" s="82"/>
      <c r="I624" s="88"/>
    </row>
    <row r="625" spans="1:9" ht="23.25">
      <c r="A625" s="84">
        <v>137</v>
      </c>
      <c r="B625" s="21" t="s">
        <v>517</v>
      </c>
      <c r="C625" s="21" t="s">
        <v>544</v>
      </c>
      <c r="D625" s="21" t="s">
        <v>545</v>
      </c>
      <c r="E625" s="21" t="s">
        <v>35</v>
      </c>
      <c r="F625" s="85">
        <f>SUM(F633:F637)</f>
        <v>118.8</v>
      </c>
      <c r="G625" s="23">
        <f>IF(B625&gt;0,0)</f>
        <v>0</v>
      </c>
      <c r="H625" s="86">
        <f>F625*G625</f>
        <v>0</v>
      </c>
      <c r="I625" s="24" t="s">
        <v>30</v>
      </c>
    </row>
    <row r="626" spans="1:9" ht="15">
      <c r="A626" s="87"/>
      <c r="B626" s="15"/>
      <c r="C626" s="15"/>
      <c r="D626" s="28" t="s">
        <v>520</v>
      </c>
      <c r="E626" s="15"/>
      <c r="F626" s="73"/>
      <c r="G626" s="23"/>
      <c r="H626" s="82"/>
      <c r="I626" s="88"/>
    </row>
    <row r="627" spans="1:9" ht="15">
      <c r="A627" s="87"/>
      <c r="B627" s="15"/>
      <c r="C627" s="15"/>
      <c r="D627" s="28" t="s">
        <v>3427</v>
      </c>
      <c r="E627" s="15"/>
      <c r="F627" s="73"/>
      <c r="G627" s="23"/>
      <c r="H627" s="82"/>
      <c r="I627" s="88"/>
    </row>
    <row r="628" spans="1:9" ht="15">
      <c r="A628" s="87"/>
      <c r="B628" s="15"/>
      <c r="C628" s="15"/>
      <c r="D628" s="28" t="s">
        <v>546</v>
      </c>
      <c r="E628" s="15"/>
      <c r="F628" s="73"/>
      <c r="G628" s="23"/>
      <c r="H628" s="82"/>
      <c r="I628" s="88"/>
    </row>
    <row r="629" spans="1:9" ht="15">
      <c r="A629" s="87"/>
      <c r="B629" s="15"/>
      <c r="C629" s="15"/>
      <c r="D629" s="28" t="s">
        <v>3428</v>
      </c>
      <c r="E629" s="15"/>
      <c r="F629" s="73"/>
      <c r="G629" s="23"/>
      <c r="H629" s="82"/>
      <c r="I629" s="88"/>
    </row>
    <row r="630" spans="1:9" ht="23.25">
      <c r="A630" s="87"/>
      <c r="B630" s="15"/>
      <c r="C630" s="15"/>
      <c r="D630" s="28" t="s">
        <v>3429</v>
      </c>
      <c r="E630" s="15"/>
      <c r="F630" s="73"/>
      <c r="G630" s="23"/>
      <c r="H630" s="82"/>
      <c r="I630" s="88"/>
    </row>
    <row r="631" spans="1:9" ht="15">
      <c r="A631" s="87"/>
      <c r="B631" s="15"/>
      <c r="C631" s="15"/>
      <c r="D631" s="28" t="s">
        <v>3430</v>
      </c>
      <c r="E631" s="15"/>
      <c r="F631" s="73"/>
      <c r="G631" s="23"/>
      <c r="H631" s="82"/>
      <c r="I631" s="88"/>
    </row>
    <row r="632" spans="1:9" ht="15">
      <c r="A632" s="87"/>
      <c r="B632" s="15"/>
      <c r="C632" s="15"/>
      <c r="D632" s="28" t="s">
        <v>531</v>
      </c>
      <c r="E632" s="15"/>
      <c r="F632" s="73"/>
      <c r="G632" s="23"/>
      <c r="H632" s="82"/>
      <c r="I632" s="88"/>
    </row>
    <row r="633" spans="1:9" ht="15">
      <c r="A633" s="87"/>
      <c r="B633" s="15"/>
      <c r="C633" s="15"/>
      <c r="D633" s="28" t="s">
        <v>547</v>
      </c>
      <c r="E633" s="15"/>
      <c r="F633" s="73">
        <v>4.3</v>
      </c>
      <c r="G633" s="23"/>
      <c r="H633" s="82"/>
      <c r="I633" s="88"/>
    </row>
    <row r="634" spans="1:9" ht="15">
      <c r="A634" s="87"/>
      <c r="B634" s="15"/>
      <c r="C634" s="15"/>
      <c r="D634" s="28" t="s">
        <v>548</v>
      </c>
      <c r="E634" s="15"/>
      <c r="F634" s="73">
        <v>27.4</v>
      </c>
      <c r="G634" s="23"/>
      <c r="H634" s="82"/>
      <c r="I634" s="88"/>
    </row>
    <row r="635" spans="1:9" ht="15">
      <c r="A635" s="87"/>
      <c r="B635" s="15"/>
      <c r="C635" s="15"/>
      <c r="D635" s="28" t="s">
        <v>549</v>
      </c>
      <c r="E635" s="15"/>
      <c r="F635" s="73">
        <v>28.6</v>
      </c>
      <c r="G635" s="23"/>
      <c r="H635" s="82"/>
      <c r="I635" s="88"/>
    </row>
    <row r="636" spans="1:9" ht="15">
      <c r="A636" s="87"/>
      <c r="B636" s="15"/>
      <c r="C636" s="15"/>
      <c r="D636" s="28" t="s">
        <v>550</v>
      </c>
      <c r="E636" s="15"/>
      <c r="F636" s="73">
        <v>29.3</v>
      </c>
      <c r="G636" s="23"/>
      <c r="H636" s="82"/>
      <c r="I636" s="88"/>
    </row>
    <row r="637" spans="1:9" ht="15">
      <c r="A637" s="87"/>
      <c r="B637" s="15"/>
      <c r="C637" s="15"/>
      <c r="D637" s="28" t="s">
        <v>551</v>
      </c>
      <c r="E637" s="15"/>
      <c r="F637" s="73">
        <v>29.2</v>
      </c>
      <c r="G637" s="23"/>
      <c r="H637" s="82"/>
      <c r="I637" s="88"/>
    </row>
    <row r="638" spans="1:9" ht="15">
      <c r="A638" s="84">
        <v>138</v>
      </c>
      <c r="B638" s="21">
        <v>771</v>
      </c>
      <c r="C638" s="21" t="s">
        <v>552</v>
      </c>
      <c r="D638" s="21" t="s">
        <v>553</v>
      </c>
      <c r="E638" s="21" t="s">
        <v>35</v>
      </c>
      <c r="F638" s="85">
        <f>F642</f>
        <v>118.5</v>
      </c>
      <c r="G638" s="23">
        <f>IF(B638&gt;0,0)</f>
        <v>0</v>
      </c>
      <c r="H638" s="86">
        <f>F638*G638</f>
        <v>0</v>
      </c>
      <c r="I638" s="24" t="s">
        <v>30</v>
      </c>
    </row>
    <row r="639" spans="1:9" ht="15">
      <c r="A639" s="87"/>
      <c r="B639" s="15"/>
      <c r="C639" s="15"/>
      <c r="D639" s="28" t="s">
        <v>520</v>
      </c>
      <c r="E639" s="15"/>
      <c r="F639" s="73"/>
      <c r="G639" s="23"/>
      <c r="H639" s="82"/>
      <c r="I639" s="88"/>
    </row>
    <row r="640" spans="1:9" ht="15">
      <c r="A640" s="87"/>
      <c r="B640" s="15"/>
      <c r="C640" s="15"/>
      <c r="D640" s="28" t="s">
        <v>3431</v>
      </c>
      <c r="E640" s="15"/>
      <c r="F640" s="73"/>
      <c r="G640" s="23"/>
      <c r="H640" s="82"/>
      <c r="I640" s="88"/>
    </row>
    <row r="641" spans="1:9" ht="15">
      <c r="A641" s="87"/>
      <c r="B641" s="15"/>
      <c r="C641" s="15"/>
      <c r="D641" s="28" t="s">
        <v>554</v>
      </c>
      <c r="E641" s="15"/>
      <c r="F641" s="73"/>
      <c r="G641" s="23"/>
      <c r="H641" s="82"/>
      <c r="I641" s="88"/>
    </row>
    <row r="642" spans="1:9" ht="15">
      <c r="A642" s="87"/>
      <c r="B642" s="15"/>
      <c r="C642" s="15"/>
      <c r="D642" s="28" t="s">
        <v>555</v>
      </c>
      <c r="E642" s="15"/>
      <c r="F642" s="73">
        <v>118.5</v>
      </c>
      <c r="G642" s="23"/>
      <c r="H642" s="82"/>
      <c r="I642" s="88"/>
    </row>
    <row r="643" spans="1:9" ht="15">
      <c r="A643" s="84">
        <v>139</v>
      </c>
      <c r="B643" s="21">
        <v>771</v>
      </c>
      <c r="C643" s="21" t="s">
        <v>556</v>
      </c>
      <c r="D643" s="21" t="s">
        <v>557</v>
      </c>
      <c r="E643" s="21" t="s">
        <v>35</v>
      </c>
      <c r="F643" s="85">
        <f>F644</f>
        <v>731.5</v>
      </c>
      <c r="G643" s="23">
        <f>IF(B643&gt;0,0)</f>
        <v>0</v>
      </c>
      <c r="H643" s="86">
        <f>F643*G643</f>
        <v>0</v>
      </c>
      <c r="I643" s="24" t="s">
        <v>30</v>
      </c>
    </row>
    <row r="644" spans="1:9" ht="15">
      <c r="A644" s="84"/>
      <c r="B644" s="127"/>
      <c r="C644" s="21"/>
      <c r="D644" s="28" t="s">
        <v>558</v>
      </c>
      <c r="E644" s="21"/>
      <c r="F644" s="73">
        <f>F625+F616+F607+F597+F588+F638</f>
        <v>731.5</v>
      </c>
      <c r="G644" s="23"/>
      <c r="H644" s="86"/>
      <c r="I644" s="24"/>
    </row>
    <row r="645" spans="1:9" ht="15">
      <c r="A645" s="84">
        <v>140</v>
      </c>
      <c r="B645" s="21">
        <v>771</v>
      </c>
      <c r="C645" s="21">
        <v>771579191</v>
      </c>
      <c r="D645" s="21" t="s">
        <v>559</v>
      </c>
      <c r="E645" s="21" t="s">
        <v>35</v>
      </c>
      <c r="F645" s="85">
        <f>SUM(F646:F650)</f>
        <v>84.79999999999998</v>
      </c>
      <c r="G645" s="23">
        <f>IF(B645&gt;0,0)</f>
        <v>0</v>
      </c>
      <c r="H645" s="86">
        <f>F645*G645</f>
        <v>0</v>
      </c>
      <c r="I645" s="24" t="s">
        <v>3278</v>
      </c>
    </row>
    <row r="646" spans="1:9" ht="15">
      <c r="A646" s="87"/>
      <c r="B646" s="15"/>
      <c r="C646" s="15"/>
      <c r="D646" s="28" t="s">
        <v>560</v>
      </c>
      <c r="E646" s="15"/>
      <c r="F646" s="73">
        <f>10.7+4.3</f>
        <v>15</v>
      </c>
      <c r="G646" s="23"/>
      <c r="H646" s="82"/>
      <c r="I646" s="88"/>
    </row>
    <row r="647" spans="1:9" ht="15">
      <c r="A647" s="87"/>
      <c r="B647" s="15"/>
      <c r="C647" s="15"/>
      <c r="D647" s="28" t="s">
        <v>287</v>
      </c>
      <c r="E647" s="15"/>
      <c r="F647" s="73">
        <f>32.5+13.5</f>
        <v>46</v>
      </c>
      <c r="G647" s="23"/>
      <c r="H647" s="82"/>
      <c r="I647" s="88"/>
    </row>
    <row r="648" spans="1:9" ht="15">
      <c r="A648" s="87"/>
      <c r="B648" s="15"/>
      <c r="C648" s="15"/>
      <c r="D648" s="28" t="s">
        <v>288</v>
      </c>
      <c r="E648" s="15"/>
      <c r="F648" s="73">
        <v>10.1</v>
      </c>
      <c r="G648" s="23"/>
      <c r="H648" s="82"/>
      <c r="I648" s="88"/>
    </row>
    <row r="649" spans="1:9" ht="15">
      <c r="A649" s="87"/>
      <c r="B649" s="15"/>
      <c r="C649" s="15"/>
      <c r="D649" s="28" t="s">
        <v>289</v>
      </c>
      <c r="E649" s="15"/>
      <c r="F649" s="73">
        <v>10.1</v>
      </c>
      <c r="G649" s="23"/>
      <c r="H649" s="82"/>
      <c r="I649" s="88"/>
    </row>
    <row r="650" spans="1:9" ht="15">
      <c r="A650" s="87"/>
      <c r="B650" s="15"/>
      <c r="C650" s="15"/>
      <c r="D650" s="28" t="s">
        <v>415</v>
      </c>
      <c r="E650" s="15"/>
      <c r="F650" s="73">
        <v>3.6</v>
      </c>
      <c r="G650" s="23"/>
      <c r="H650" s="82"/>
      <c r="I650" s="88"/>
    </row>
    <row r="651" spans="1:9" ht="15">
      <c r="A651" s="84">
        <v>141</v>
      </c>
      <c r="B651" s="21">
        <v>771</v>
      </c>
      <c r="C651" s="21" t="s">
        <v>3395</v>
      </c>
      <c r="D651" s="21" t="s">
        <v>3378</v>
      </c>
      <c r="E651" s="21" t="s">
        <v>373</v>
      </c>
      <c r="F651" s="85">
        <v>6.92</v>
      </c>
      <c r="G651" s="23">
        <f aca="true" t="shared" si="8" ref="G651:G652">IF(B651&gt;0,0)</f>
        <v>0</v>
      </c>
      <c r="H651" s="86">
        <f>F651*G651</f>
        <v>0</v>
      </c>
      <c r="I651" s="24" t="s">
        <v>3278</v>
      </c>
    </row>
    <row r="652" spans="1:9" ht="15">
      <c r="A652" s="84">
        <v>142</v>
      </c>
      <c r="B652" s="127" t="s">
        <v>517</v>
      </c>
      <c r="C652" s="21">
        <v>999771</v>
      </c>
      <c r="D652" s="21" t="s">
        <v>561</v>
      </c>
      <c r="E652" s="21" t="s">
        <v>93</v>
      </c>
      <c r="F652" s="85">
        <f>F653</f>
        <v>1</v>
      </c>
      <c r="G652" s="23">
        <f t="shared" si="8"/>
        <v>0</v>
      </c>
      <c r="H652" s="86">
        <f>F652*G652</f>
        <v>0</v>
      </c>
      <c r="I652" s="24" t="s">
        <v>30</v>
      </c>
    </row>
    <row r="653" spans="1:9" ht="23.25">
      <c r="A653" s="84"/>
      <c r="B653" s="127"/>
      <c r="C653" s="21"/>
      <c r="D653" s="28" t="s">
        <v>504</v>
      </c>
      <c r="E653" s="21"/>
      <c r="F653" s="73">
        <v>1</v>
      </c>
      <c r="G653" s="23"/>
      <c r="H653" s="86"/>
      <c r="I653" s="90"/>
    </row>
    <row r="654" spans="1:9" ht="15">
      <c r="A654" s="87"/>
      <c r="B654" s="15"/>
      <c r="C654" s="15">
        <v>775</v>
      </c>
      <c r="D654" s="15" t="s">
        <v>562</v>
      </c>
      <c r="E654" s="15"/>
      <c r="F654" s="118"/>
      <c r="G654" s="23"/>
      <c r="H654" s="82">
        <f>SUM(H655:H755)</f>
        <v>0</v>
      </c>
      <c r="I654" s="119"/>
    </row>
    <row r="655" spans="1:9" ht="23.25">
      <c r="A655" s="84">
        <v>143</v>
      </c>
      <c r="B655" s="21">
        <v>775</v>
      </c>
      <c r="C655" s="21" t="s">
        <v>563</v>
      </c>
      <c r="D655" s="21" t="s">
        <v>564</v>
      </c>
      <c r="E655" s="21" t="s">
        <v>35</v>
      </c>
      <c r="F655" s="85">
        <f>F663</f>
        <v>311.4</v>
      </c>
      <c r="G655" s="23">
        <f>IF(B655&gt;0,0)</f>
        <v>0</v>
      </c>
      <c r="H655" s="86">
        <f>F655*G655</f>
        <v>0</v>
      </c>
      <c r="I655" s="24" t="s">
        <v>30</v>
      </c>
    </row>
    <row r="656" spans="1:9" ht="15">
      <c r="A656" s="87"/>
      <c r="B656" s="15"/>
      <c r="C656" s="15"/>
      <c r="D656" s="28" t="s">
        <v>520</v>
      </c>
      <c r="E656" s="15"/>
      <c r="F656" s="118"/>
      <c r="G656" s="23"/>
      <c r="H656" s="82"/>
      <c r="I656" s="119"/>
    </row>
    <row r="657" spans="1:9" ht="15">
      <c r="A657" s="87"/>
      <c r="B657" s="15"/>
      <c r="C657" s="15"/>
      <c r="D657" s="28" t="s">
        <v>3432</v>
      </c>
      <c r="E657" s="15"/>
      <c r="F657" s="118"/>
      <c r="G657" s="23"/>
      <c r="H657" s="82"/>
      <c r="I657" s="119"/>
    </row>
    <row r="658" spans="1:9" ht="23.25">
      <c r="A658" s="87"/>
      <c r="B658" s="15"/>
      <c r="C658" s="15"/>
      <c r="D658" s="28" t="s">
        <v>565</v>
      </c>
      <c r="E658" s="15"/>
      <c r="F658" s="118"/>
      <c r="G658" s="23"/>
      <c r="H658" s="82"/>
      <c r="I658" s="119"/>
    </row>
    <row r="659" spans="1:9" ht="15">
      <c r="A659" s="87"/>
      <c r="B659" s="15"/>
      <c r="C659" s="15"/>
      <c r="D659" s="28" t="s">
        <v>3433</v>
      </c>
      <c r="E659" s="15"/>
      <c r="F659" s="118"/>
      <c r="G659" s="23"/>
      <c r="H659" s="82"/>
      <c r="I659" s="119"/>
    </row>
    <row r="660" spans="1:9" ht="15">
      <c r="A660" s="87"/>
      <c r="B660" s="15"/>
      <c r="C660" s="15"/>
      <c r="D660" s="28" t="s">
        <v>3434</v>
      </c>
      <c r="E660" s="15"/>
      <c r="F660" s="118"/>
      <c r="G660" s="23"/>
      <c r="H660" s="82"/>
      <c r="I660" s="119"/>
    </row>
    <row r="661" spans="1:9" ht="15">
      <c r="A661" s="87"/>
      <c r="B661" s="15"/>
      <c r="C661" s="15"/>
      <c r="D661" s="28" t="s">
        <v>566</v>
      </c>
      <c r="E661" s="15"/>
      <c r="F661" s="118"/>
      <c r="G661" s="23"/>
      <c r="H661" s="82"/>
      <c r="I661" s="119"/>
    </row>
    <row r="662" spans="1:9" ht="15">
      <c r="A662" s="133"/>
      <c r="B662" s="134"/>
      <c r="C662" s="28"/>
      <c r="D662" s="28" t="s">
        <v>567</v>
      </c>
      <c r="E662" s="28"/>
      <c r="F662" s="73"/>
      <c r="G662" s="23"/>
      <c r="H662" s="135"/>
      <c r="I662" s="136"/>
    </row>
    <row r="663" spans="1:9" ht="15">
      <c r="A663" s="87"/>
      <c r="B663" s="15"/>
      <c r="C663" s="15"/>
      <c r="D663" s="28" t="s">
        <v>528</v>
      </c>
      <c r="E663" s="15"/>
      <c r="F663" s="73">
        <v>311.4</v>
      </c>
      <c r="G663" s="23"/>
      <c r="H663" s="82"/>
      <c r="I663" s="119"/>
    </row>
    <row r="664" spans="1:9" ht="23.25">
      <c r="A664" s="84">
        <v>144</v>
      </c>
      <c r="B664" s="21">
        <v>775</v>
      </c>
      <c r="C664" s="21" t="s">
        <v>568</v>
      </c>
      <c r="D664" s="21" t="s">
        <v>569</v>
      </c>
      <c r="E664" s="21" t="s">
        <v>35</v>
      </c>
      <c r="F664" s="85">
        <f>F673</f>
        <v>116.8</v>
      </c>
      <c r="G664" s="23">
        <f>IF(B664&gt;0,0)</f>
        <v>0</v>
      </c>
      <c r="H664" s="86">
        <f>F664*G664</f>
        <v>0</v>
      </c>
      <c r="I664" s="24" t="s">
        <v>30</v>
      </c>
    </row>
    <row r="665" spans="1:9" ht="15">
      <c r="A665" s="87"/>
      <c r="B665" s="15"/>
      <c r="C665" s="15"/>
      <c r="D665" s="28" t="s">
        <v>520</v>
      </c>
      <c r="E665" s="15"/>
      <c r="F665" s="118"/>
      <c r="G665" s="23"/>
      <c r="H665" s="82"/>
      <c r="I665" s="119"/>
    </row>
    <row r="666" spans="1:9" ht="15">
      <c r="A666" s="87"/>
      <c r="B666" s="15"/>
      <c r="C666" s="15"/>
      <c r="D666" s="28" t="s">
        <v>3435</v>
      </c>
      <c r="E666" s="15"/>
      <c r="F666" s="118"/>
      <c r="G666" s="23"/>
      <c r="H666" s="82"/>
      <c r="I666" s="119"/>
    </row>
    <row r="667" spans="1:9" ht="23.25">
      <c r="A667" s="87"/>
      <c r="B667" s="15"/>
      <c r="C667" s="15"/>
      <c r="D667" s="28" t="s">
        <v>570</v>
      </c>
      <c r="E667" s="15"/>
      <c r="F667" s="118"/>
      <c r="G667" s="23"/>
      <c r="H667" s="82"/>
      <c r="I667" s="119"/>
    </row>
    <row r="668" spans="1:9" ht="15">
      <c r="A668" s="87"/>
      <c r="B668" s="15"/>
      <c r="C668" s="15"/>
      <c r="D668" s="28" t="s">
        <v>3436</v>
      </c>
      <c r="E668" s="15"/>
      <c r="F668" s="118"/>
      <c r="G668" s="23"/>
      <c r="H668" s="82"/>
      <c r="I668" s="119"/>
    </row>
    <row r="669" spans="1:9" ht="23.25">
      <c r="A669" s="87"/>
      <c r="B669" s="15"/>
      <c r="C669" s="15"/>
      <c r="D669" s="28" t="s">
        <v>3437</v>
      </c>
      <c r="E669" s="15"/>
      <c r="F669" s="118"/>
      <c r="G669" s="23"/>
      <c r="H669" s="82"/>
      <c r="I669" s="119"/>
    </row>
    <row r="670" spans="1:9" ht="15">
      <c r="A670" s="87"/>
      <c r="B670" s="15"/>
      <c r="C670" s="15"/>
      <c r="D670" s="28" t="s">
        <v>3438</v>
      </c>
      <c r="E670" s="15"/>
      <c r="F670" s="118"/>
      <c r="G670" s="23"/>
      <c r="H670" s="82"/>
      <c r="I670" s="119"/>
    </row>
    <row r="671" spans="1:9" ht="15">
      <c r="A671" s="87"/>
      <c r="B671" s="15"/>
      <c r="C671" s="15"/>
      <c r="D671" s="28" t="s">
        <v>566</v>
      </c>
      <c r="E671" s="15"/>
      <c r="F671" s="118"/>
      <c r="G671" s="23"/>
      <c r="H671" s="82"/>
      <c r="I671" s="119"/>
    </row>
    <row r="672" spans="1:9" ht="15">
      <c r="A672" s="133"/>
      <c r="B672" s="134"/>
      <c r="C672" s="28"/>
      <c r="D672" s="28" t="s">
        <v>567</v>
      </c>
      <c r="E672" s="28"/>
      <c r="F672" s="73"/>
      <c r="G672" s="23"/>
      <c r="H672" s="135"/>
      <c r="I672" s="136"/>
    </row>
    <row r="673" spans="1:9" ht="15">
      <c r="A673" s="87"/>
      <c r="B673" s="15"/>
      <c r="C673" s="15"/>
      <c r="D673" s="28" t="s">
        <v>528</v>
      </c>
      <c r="E673" s="15"/>
      <c r="F673" s="73">
        <v>116.8</v>
      </c>
      <c r="G673" s="23"/>
      <c r="H673" s="82"/>
      <c r="I673" s="119"/>
    </row>
    <row r="674" spans="1:9" ht="23.25">
      <c r="A674" s="84">
        <v>145</v>
      </c>
      <c r="B674" s="21">
        <v>775</v>
      </c>
      <c r="C674" s="21" t="s">
        <v>571</v>
      </c>
      <c r="D674" s="21" t="s">
        <v>572</v>
      </c>
      <c r="E674" s="21" t="s">
        <v>35</v>
      </c>
      <c r="F674" s="85">
        <f>F684</f>
        <v>43.7</v>
      </c>
      <c r="G674" s="23">
        <f>IF(B674&gt;0,0)</f>
        <v>0</v>
      </c>
      <c r="H674" s="86">
        <f>F674*G674</f>
        <v>0</v>
      </c>
      <c r="I674" s="24" t="s">
        <v>30</v>
      </c>
    </row>
    <row r="675" spans="1:9" ht="15">
      <c r="A675" s="87"/>
      <c r="B675" s="15"/>
      <c r="C675" s="15"/>
      <c r="D675" s="28" t="s">
        <v>520</v>
      </c>
      <c r="E675" s="15"/>
      <c r="F675" s="73"/>
      <c r="G675" s="23"/>
      <c r="H675" s="82"/>
      <c r="I675" s="119"/>
    </row>
    <row r="676" spans="1:9" ht="15">
      <c r="A676" s="87"/>
      <c r="B676" s="15"/>
      <c r="C676" s="15"/>
      <c r="D676" s="28" t="s">
        <v>3439</v>
      </c>
      <c r="E676" s="15"/>
      <c r="F676" s="73"/>
      <c r="G676" s="23"/>
      <c r="H676" s="82"/>
      <c r="I676" s="119"/>
    </row>
    <row r="677" spans="1:9" ht="15">
      <c r="A677" s="87"/>
      <c r="B677" s="15"/>
      <c r="C677" s="15"/>
      <c r="D677" s="28" t="s">
        <v>573</v>
      </c>
      <c r="E677" s="15"/>
      <c r="F677" s="73"/>
      <c r="G677" s="23"/>
      <c r="H677" s="82"/>
      <c r="I677" s="119"/>
    </row>
    <row r="678" spans="1:9" ht="23.25">
      <c r="A678" s="87"/>
      <c r="B678" s="15"/>
      <c r="C678" s="15"/>
      <c r="D678" s="28" t="s">
        <v>574</v>
      </c>
      <c r="E678" s="15"/>
      <c r="F678" s="73"/>
      <c r="G678" s="23"/>
      <c r="H678" s="82"/>
      <c r="I678" s="119"/>
    </row>
    <row r="679" spans="1:9" ht="15">
      <c r="A679" s="87"/>
      <c r="B679" s="15"/>
      <c r="C679" s="15"/>
      <c r="D679" s="28" t="s">
        <v>3440</v>
      </c>
      <c r="E679" s="15"/>
      <c r="F679" s="73"/>
      <c r="G679" s="23"/>
      <c r="H679" s="82"/>
      <c r="I679" s="119"/>
    </row>
    <row r="680" spans="1:9" ht="23.25">
      <c r="A680" s="87"/>
      <c r="B680" s="15"/>
      <c r="C680" s="15"/>
      <c r="D680" s="28" t="s">
        <v>3441</v>
      </c>
      <c r="E680" s="15"/>
      <c r="F680" s="73"/>
      <c r="G680" s="23"/>
      <c r="H680" s="82"/>
      <c r="I680" s="119"/>
    </row>
    <row r="681" spans="1:9" ht="15">
      <c r="A681" s="87"/>
      <c r="B681" s="15"/>
      <c r="C681" s="15"/>
      <c r="D681" s="28" t="s">
        <v>3442</v>
      </c>
      <c r="E681" s="15"/>
      <c r="F681" s="73"/>
      <c r="G681" s="23"/>
      <c r="H681" s="82"/>
      <c r="I681" s="119"/>
    </row>
    <row r="682" spans="1:9" ht="15">
      <c r="A682" s="87"/>
      <c r="B682" s="15"/>
      <c r="C682" s="15"/>
      <c r="D682" s="28" t="s">
        <v>566</v>
      </c>
      <c r="E682" s="15"/>
      <c r="F682" s="118"/>
      <c r="G682" s="23"/>
      <c r="H682" s="82"/>
      <c r="I682" s="119"/>
    </row>
    <row r="683" spans="1:9" ht="15">
      <c r="A683" s="133"/>
      <c r="B683" s="134"/>
      <c r="C683" s="28"/>
      <c r="D683" s="28" t="s">
        <v>567</v>
      </c>
      <c r="E683" s="28"/>
      <c r="F683" s="73"/>
      <c r="G683" s="23"/>
      <c r="H683" s="135"/>
      <c r="I683" s="136"/>
    </row>
    <row r="684" spans="1:9" ht="15">
      <c r="A684" s="87"/>
      <c r="B684" s="15"/>
      <c r="C684" s="15"/>
      <c r="D684" s="28" t="s">
        <v>575</v>
      </c>
      <c r="E684" s="15"/>
      <c r="F684" s="73">
        <v>43.7</v>
      </c>
      <c r="G684" s="23"/>
      <c r="H684" s="82"/>
      <c r="I684" s="119"/>
    </row>
    <row r="685" spans="1:9" ht="23.25">
      <c r="A685" s="84">
        <v>146</v>
      </c>
      <c r="B685" s="21">
        <v>775</v>
      </c>
      <c r="C685" s="21" t="s">
        <v>576</v>
      </c>
      <c r="D685" s="21" t="s">
        <v>577</v>
      </c>
      <c r="E685" s="21" t="s">
        <v>35</v>
      </c>
      <c r="F685" s="85">
        <f>F696</f>
        <v>104.6</v>
      </c>
      <c r="G685" s="23">
        <f>IF(B685&gt;0,0)</f>
        <v>0</v>
      </c>
      <c r="H685" s="86">
        <f>F685*G685</f>
        <v>0</v>
      </c>
      <c r="I685" s="24" t="s">
        <v>30</v>
      </c>
    </row>
    <row r="686" spans="1:9" ht="15">
      <c r="A686" s="87"/>
      <c r="B686" s="15"/>
      <c r="C686" s="15"/>
      <c r="D686" s="28" t="s">
        <v>520</v>
      </c>
      <c r="E686" s="15"/>
      <c r="F686" s="73"/>
      <c r="G686" s="23"/>
      <c r="H686" s="82"/>
      <c r="I686" s="119"/>
    </row>
    <row r="687" spans="1:9" ht="15">
      <c r="A687" s="87"/>
      <c r="B687" s="15"/>
      <c r="C687" s="15"/>
      <c r="D687" s="28" t="s">
        <v>3443</v>
      </c>
      <c r="E687" s="15"/>
      <c r="F687" s="73"/>
      <c r="G687" s="23"/>
      <c r="H687" s="82"/>
      <c r="I687" s="119"/>
    </row>
    <row r="688" spans="1:9" ht="15">
      <c r="A688" s="87"/>
      <c r="B688" s="15"/>
      <c r="C688" s="15"/>
      <c r="D688" s="28" t="s">
        <v>573</v>
      </c>
      <c r="E688" s="15"/>
      <c r="F688" s="73"/>
      <c r="G688" s="23"/>
      <c r="H688" s="82"/>
      <c r="I688" s="119"/>
    </row>
    <row r="689" spans="1:9" ht="23.25">
      <c r="A689" s="87"/>
      <c r="B689" s="15"/>
      <c r="C689" s="15"/>
      <c r="D689" s="28" t="s">
        <v>578</v>
      </c>
      <c r="E689" s="15"/>
      <c r="F689" s="73"/>
      <c r="G689" s="23"/>
      <c r="H689" s="82"/>
      <c r="I689" s="119"/>
    </row>
    <row r="690" spans="1:9" ht="15">
      <c r="A690" s="87"/>
      <c r="B690" s="15"/>
      <c r="C690" s="15"/>
      <c r="D690" s="28" t="s">
        <v>3444</v>
      </c>
      <c r="E690" s="15"/>
      <c r="F690" s="73"/>
      <c r="G690" s="23"/>
      <c r="H690" s="82"/>
      <c r="I690" s="119"/>
    </row>
    <row r="691" spans="1:9" ht="23.25">
      <c r="A691" s="87"/>
      <c r="B691" s="15"/>
      <c r="C691" s="15"/>
      <c r="D691" s="28" t="s">
        <v>3445</v>
      </c>
      <c r="E691" s="15"/>
      <c r="F691" s="73"/>
      <c r="G691" s="23"/>
      <c r="H691" s="82"/>
      <c r="I691" s="119"/>
    </row>
    <row r="692" spans="1:9" ht="15">
      <c r="A692" s="87"/>
      <c r="B692" s="15"/>
      <c r="C692" s="15"/>
      <c r="D692" s="28" t="s">
        <v>3446</v>
      </c>
      <c r="E692" s="15"/>
      <c r="F692" s="73"/>
      <c r="G692" s="23"/>
      <c r="H692" s="82"/>
      <c r="I692" s="119"/>
    </row>
    <row r="693" spans="1:9" ht="23.25">
      <c r="A693" s="87"/>
      <c r="B693" s="15"/>
      <c r="C693" s="15"/>
      <c r="D693" s="28" t="s">
        <v>3447</v>
      </c>
      <c r="E693" s="15"/>
      <c r="F693" s="73"/>
      <c r="G693" s="23"/>
      <c r="H693" s="82"/>
      <c r="I693" s="119"/>
    </row>
    <row r="694" spans="1:9" ht="15">
      <c r="A694" s="87"/>
      <c r="B694" s="15"/>
      <c r="C694" s="15"/>
      <c r="D694" s="28" t="s">
        <v>566</v>
      </c>
      <c r="E694" s="15"/>
      <c r="F694" s="118"/>
      <c r="G694" s="23"/>
      <c r="H694" s="82"/>
      <c r="I694" s="119"/>
    </row>
    <row r="695" spans="1:9" ht="15">
      <c r="A695" s="133"/>
      <c r="B695" s="134"/>
      <c r="C695" s="28"/>
      <c r="D695" s="28" t="s">
        <v>567</v>
      </c>
      <c r="E695" s="28"/>
      <c r="F695" s="73"/>
      <c r="G695" s="23"/>
      <c r="H695" s="135"/>
      <c r="I695" s="136"/>
    </row>
    <row r="696" spans="1:9" ht="15">
      <c r="A696" s="87"/>
      <c r="B696" s="15"/>
      <c r="C696" s="15"/>
      <c r="D696" s="28" t="s">
        <v>579</v>
      </c>
      <c r="E696" s="15"/>
      <c r="F696" s="73">
        <v>104.6</v>
      </c>
      <c r="G696" s="23"/>
      <c r="H696" s="82"/>
      <c r="I696" s="119"/>
    </row>
    <row r="697" spans="1:9" ht="23.25">
      <c r="A697" s="84">
        <v>147</v>
      </c>
      <c r="B697" s="21">
        <v>775</v>
      </c>
      <c r="C697" s="21" t="s">
        <v>580</v>
      </c>
      <c r="D697" s="21" t="s">
        <v>581</v>
      </c>
      <c r="E697" s="21" t="s">
        <v>35</v>
      </c>
      <c r="F697" s="85">
        <f>F709</f>
        <v>27.6</v>
      </c>
      <c r="G697" s="23">
        <f>IF(B697&gt;0,0)</f>
        <v>0</v>
      </c>
      <c r="H697" s="86">
        <f>F697*G697</f>
        <v>0</v>
      </c>
      <c r="I697" s="24" t="s">
        <v>30</v>
      </c>
    </row>
    <row r="698" spans="1:9" ht="15">
      <c r="A698" s="87"/>
      <c r="B698" s="15"/>
      <c r="C698" s="15"/>
      <c r="D698" s="28" t="s">
        <v>520</v>
      </c>
      <c r="E698" s="15"/>
      <c r="F698" s="73"/>
      <c r="G698" s="23"/>
      <c r="H698" s="82"/>
      <c r="I698" s="119"/>
    </row>
    <row r="699" spans="1:9" ht="15">
      <c r="A699" s="87"/>
      <c r="B699" s="15"/>
      <c r="C699" s="15"/>
      <c r="D699" s="28" t="s">
        <v>3448</v>
      </c>
      <c r="E699" s="15"/>
      <c r="F699" s="73"/>
      <c r="G699" s="23"/>
      <c r="H699" s="82"/>
      <c r="I699" s="119"/>
    </row>
    <row r="700" spans="1:9" ht="15">
      <c r="A700" s="87"/>
      <c r="B700" s="15"/>
      <c r="C700" s="15"/>
      <c r="D700" s="28" t="s">
        <v>573</v>
      </c>
      <c r="E700" s="15"/>
      <c r="F700" s="73"/>
      <c r="G700" s="23"/>
      <c r="H700" s="82"/>
      <c r="I700" s="119"/>
    </row>
    <row r="701" spans="1:9" ht="23.25">
      <c r="A701" s="87"/>
      <c r="B701" s="15"/>
      <c r="C701" s="15"/>
      <c r="D701" s="28" t="s">
        <v>574</v>
      </c>
      <c r="E701" s="15"/>
      <c r="F701" s="73"/>
      <c r="G701" s="23"/>
      <c r="H701" s="82"/>
      <c r="I701" s="119"/>
    </row>
    <row r="702" spans="1:9" ht="15">
      <c r="A702" s="87"/>
      <c r="B702" s="15"/>
      <c r="C702" s="15"/>
      <c r="D702" s="28" t="s">
        <v>3449</v>
      </c>
      <c r="E702" s="15"/>
      <c r="F702" s="73"/>
      <c r="G702" s="23"/>
      <c r="H702" s="82"/>
      <c r="I702" s="119"/>
    </row>
    <row r="703" spans="1:9" ht="23.25">
      <c r="A703" s="87"/>
      <c r="B703" s="15"/>
      <c r="C703" s="15"/>
      <c r="D703" s="28" t="s">
        <v>3450</v>
      </c>
      <c r="E703" s="15"/>
      <c r="F703" s="73"/>
      <c r="G703" s="23"/>
      <c r="H703" s="82"/>
      <c r="I703" s="119"/>
    </row>
    <row r="704" spans="1:9" ht="15">
      <c r="A704" s="87"/>
      <c r="B704" s="15"/>
      <c r="C704" s="15"/>
      <c r="D704" s="28" t="s">
        <v>3451</v>
      </c>
      <c r="E704" s="15"/>
      <c r="F704" s="73"/>
      <c r="G704" s="23"/>
      <c r="H704" s="82"/>
      <c r="I704" s="119"/>
    </row>
    <row r="705" spans="1:9" ht="15">
      <c r="A705" s="87"/>
      <c r="B705" s="15"/>
      <c r="C705" s="15"/>
      <c r="D705" s="28" t="s">
        <v>3452</v>
      </c>
      <c r="E705" s="15"/>
      <c r="F705" s="73"/>
      <c r="G705" s="23"/>
      <c r="H705" s="82"/>
      <c r="I705" s="119"/>
    </row>
    <row r="706" spans="1:9" ht="15">
      <c r="A706" s="87"/>
      <c r="B706" s="15"/>
      <c r="C706" s="15"/>
      <c r="D706" s="28" t="s">
        <v>3453</v>
      </c>
      <c r="E706" s="15"/>
      <c r="F706" s="73"/>
      <c r="G706" s="23"/>
      <c r="H706" s="82"/>
      <c r="I706" s="119"/>
    </row>
    <row r="707" spans="1:9" ht="15">
      <c r="A707" s="87"/>
      <c r="B707" s="15"/>
      <c r="C707" s="15"/>
      <c r="D707" s="28" t="s">
        <v>566</v>
      </c>
      <c r="E707" s="15"/>
      <c r="F707" s="118"/>
      <c r="G707" s="23"/>
      <c r="H707" s="82"/>
      <c r="I707" s="119"/>
    </row>
    <row r="708" spans="1:9" ht="15">
      <c r="A708" s="133"/>
      <c r="B708" s="134"/>
      <c r="C708" s="28"/>
      <c r="D708" s="28" t="s">
        <v>567</v>
      </c>
      <c r="E708" s="28"/>
      <c r="F708" s="73"/>
      <c r="G708" s="23"/>
      <c r="H708" s="135"/>
      <c r="I708" s="136"/>
    </row>
    <row r="709" spans="1:9" ht="15">
      <c r="A709" s="87"/>
      <c r="B709" s="15"/>
      <c r="C709" s="15"/>
      <c r="D709" s="28" t="s">
        <v>582</v>
      </c>
      <c r="E709" s="15"/>
      <c r="F709" s="73">
        <v>27.6</v>
      </c>
      <c r="G709" s="23"/>
      <c r="H709" s="82"/>
      <c r="I709" s="119"/>
    </row>
    <row r="710" spans="1:9" ht="23.25">
      <c r="A710" s="84">
        <v>148</v>
      </c>
      <c r="B710" s="21">
        <v>775</v>
      </c>
      <c r="C710" s="21" t="s">
        <v>583</v>
      </c>
      <c r="D710" s="21" t="s">
        <v>584</v>
      </c>
      <c r="E710" s="21" t="s">
        <v>35</v>
      </c>
      <c r="F710" s="85">
        <f>F723</f>
        <v>60.4</v>
      </c>
      <c r="G710" s="23">
        <f>IF(B710&gt;0,0)</f>
        <v>0</v>
      </c>
      <c r="H710" s="86">
        <f>F710*G710</f>
        <v>0</v>
      </c>
      <c r="I710" s="24" t="s">
        <v>30</v>
      </c>
    </row>
    <row r="711" spans="1:9" ht="15">
      <c r="A711" s="87"/>
      <c r="B711" s="15"/>
      <c r="C711" s="15"/>
      <c r="D711" s="28" t="s">
        <v>520</v>
      </c>
      <c r="E711" s="15"/>
      <c r="F711" s="73"/>
      <c r="G711" s="23"/>
      <c r="H711" s="82"/>
      <c r="I711" s="119"/>
    </row>
    <row r="712" spans="1:9" ht="15">
      <c r="A712" s="87"/>
      <c r="B712" s="15"/>
      <c r="C712" s="15"/>
      <c r="D712" s="28" t="s">
        <v>3454</v>
      </c>
      <c r="E712" s="15"/>
      <c r="F712" s="73"/>
      <c r="G712" s="23"/>
      <c r="H712" s="82"/>
      <c r="I712" s="119"/>
    </row>
    <row r="713" spans="1:9" ht="15">
      <c r="A713" s="87"/>
      <c r="B713" s="15"/>
      <c r="C713" s="15"/>
      <c r="D713" s="28" t="s">
        <v>3455</v>
      </c>
      <c r="E713" s="15"/>
      <c r="F713" s="73"/>
      <c r="G713" s="23"/>
      <c r="H713" s="82"/>
      <c r="I713" s="119"/>
    </row>
    <row r="714" spans="1:9" ht="15">
      <c r="A714" s="87"/>
      <c r="B714" s="15"/>
      <c r="C714" s="15"/>
      <c r="D714" s="28" t="s">
        <v>3456</v>
      </c>
      <c r="E714" s="15"/>
      <c r="F714" s="73"/>
      <c r="G714" s="23"/>
      <c r="H714" s="82"/>
      <c r="I714" s="119"/>
    </row>
    <row r="715" spans="1:9" ht="15">
      <c r="A715" s="87"/>
      <c r="B715" s="15"/>
      <c r="C715" s="15"/>
      <c r="D715" s="28" t="s">
        <v>3457</v>
      </c>
      <c r="E715" s="15"/>
      <c r="F715" s="73"/>
      <c r="G715" s="23"/>
      <c r="H715" s="82"/>
      <c r="I715" s="119"/>
    </row>
    <row r="716" spans="1:9" ht="23.25">
      <c r="A716" s="87"/>
      <c r="B716" s="15"/>
      <c r="C716" s="15"/>
      <c r="D716" s="28" t="s">
        <v>3458</v>
      </c>
      <c r="E716" s="15"/>
      <c r="F716" s="73"/>
      <c r="G716" s="23"/>
      <c r="H716" s="82"/>
      <c r="I716" s="119"/>
    </row>
    <row r="717" spans="1:9" ht="15">
      <c r="A717" s="87"/>
      <c r="B717" s="15"/>
      <c r="C717" s="15"/>
      <c r="D717" s="28" t="s">
        <v>3459</v>
      </c>
      <c r="E717" s="15"/>
      <c r="F717" s="73"/>
      <c r="G717" s="23"/>
      <c r="H717" s="82"/>
      <c r="I717" s="119"/>
    </row>
    <row r="718" spans="1:9" ht="23.25">
      <c r="A718" s="87"/>
      <c r="B718" s="15"/>
      <c r="C718" s="15"/>
      <c r="D718" s="28" t="s">
        <v>3460</v>
      </c>
      <c r="E718" s="15"/>
      <c r="F718" s="73"/>
      <c r="G718" s="23"/>
      <c r="H718" s="82"/>
      <c r="I718" s="119"/>
    </row>
    <row r="719" spans="1:9" ht="15">
      <c r="A719" s="87"/>
      <c r="B719" s="15"/>
      <c r="C719" s="15"/>
      <c r="D719" s="28" t="s">
        <v>3461</v>
      </c>
      <c r="E719" s="15"/>
      <c r="F719" s="73"/>
      <c r="G719" s="23"/>
      <c r="H719" s="82"/>
      <c r="I719" s="119"/>
    </row>
    <row r="720" spans="1:9" ht="15">
      <c r="A720" s="87"/>
      <c r="B720" s="15"/>
      <c r="C720" s="15"/>
      <c r="D720" s="28" t="s">
        <v>3462</v>
      </c>
      <c r="E720" s="15"/>
      <c r="F720" s="73"/>
      <c r="G720" s="23"/>
      <c r="H720" s="82"/>
      <c r="I720" s="119"/>
    </row>
    <row r="721" spans="1:9" ht="15">
      <c r="A721" s="87"/>
      <c r="B721" s="15"/>
      <c r="C721" s="15"/>
      <c r="D721" s="28" t="s">
        <v>566</v>
      </c>
      <c r="E721" s="15"/>
      <c r="F721" s="118"/>
      <c r="G721" s="23"/>
      <c r="H721" s="82"/>
      <c r="I721" s="119"/>
    </row>
    <row r="722" spans="1:9" ht="15">
      <c r="A722" s="133"/>
      <c r="B722" s="134"/>
      <c r="C722" s="28"/>
      <c r="D722" s="28" t="s">
        <v>567</v>
      </c>
      <c r="E722" s="28"/>
      <c r="F722" s="73"/>
      <c r="G722" s="23"/>
      <c r="H722" s="135"/>
      <c r="I722" s="136"/>
    </row>
    <row r="723" spans="1:9" ht="15">
      <c r="A723" s="87"/>
      <c r="B723" s="15"/>
      <c r="C723" s="15"/>
      <c r="D723" s="28" t="s">
        <v>585</v>
      </c>
      <c r="E723" s="15"/>
      <c r="F723" s="73">
        <v>60.4</v>
      </c>
      <c r="G723" s="23"/>
      <c r="H723" s="82"/>
      <c r="I723" s="119"/>
    </row>
    <row r="724" spans="1:9" ht="23.25">
      <c r="A724" s="626">
        <v>149</v>
      </c>
      <c r="B724" s="21">
        <v>775</v>
      </c>
      <c r="C724" s="21" t="s">
        <v>586</v>
      </c>
      <c r="D724" s="21" t="s">
        <v>587</v>
      </c>
      <c r="E724" s="21" t="s">
        <v>35</v>
      </c>
      <c r="F724" s="85">
        <f>F740</f>
        <v>55.5</v>
      </c>
      <c r="G724" s="23">
        <f>IF(B724&gt;0,0)</f>
        <v>0</v>
      </c>
      <c r="H724" s="86">
        <f>F724*G724</f>
        <v>0</v>
      </c>
      <c r="I724" s="24" t="s">
        <v>30</v>
      </c>
    </row>
    <row r="725" spans="1:9" ht="34.5">
      <c r="A725" s="84"/>
      <c r="B725" s="21"/>
      <c r="C725" s="21"/>
      <c r="D725" s="28" t="s">
        <v>3612</v>
      </c>
      <c r="E725" s="21"/>
      <c r="F725" s="85"/>
      <c r="G725" s="23"/>
      <c r="H725" s="86"/>
      <c r="I725" s="24"/>
    </row>
    <row r="726" spans="1:9" ht="15">
      <c r="A726" s="87"/>
      <c r="B726" s="15"/>
      <c r="C726" s="15"/>
      <c r="D726" s="28" t="s">
        <v>520</v>
      </c>
      <c r="E726" s="15"/>
      <c r="F726" s="73"/>
      <c r="G726" s="23"/>
      <c r="H726" s="82"/>
      <c r="I726" s="119"/>
    </row>
    <row r="727" spans="1:9" ht="15">
      <c r="A727" s="87"/>
      <c r="B727" s="15"/>
      <c r="C727" s="15"/>
      <c r="D727" s="28" t="s">
        <v>3463</v>
      </c>
      <c r="E727" s="15"/>
      <c r="F727" s="73"/>
      <c r="G727" s="23"/>
      <c r="H727" s="82"/>
      <c r="I727" s="119"/>
    </row>
    <row r="728" spans="1:9" ht="15">
      <c r="A728" s="87"/>
      <c r="B728" s="15"/>
      <c r="C728" s="15"/>
      <c r="D728" s="28" t="s">
        <v>3464</v>
      </c>
      <c r="E728" s="15"/>
      <c r="F728" s="73"/>
      <c r="G728" s="23"/>
      <c r="H728" s="82"/>
      <c r="I728" s="119"/>
    </row>
    <row r="729" spans="1:9" ht="15">
      <c r="A729" s="87"/>
      <c r="B729" s="15"/>
      <c r="C729" s="15"/>
      <c r="D729" s="28" t="s">
        <v>3465</v>
      </c>
      <c r="E729" s="15"/>
      <c r="F729" s="73"/>
      <c r="G729" s="23"/>
      <c r="H729" s="82"/>
      <c r="I729" s="119"/>
    </row>
    <row r="730" spans="1:9" ht="15">
      <c r="A730" s="87"/>
      <c r="B730" s="15"/>
      <c r="C730" s="15"/>
      <c r="D730" s="28" t="s">
        <v>3466</v>
      </c>
      <c r="E730" s="15"/>
      <c r="F730" s="73"/>
      <c r="G730" s="23"/>
      <c r="H730" s="82"/>
      <c r="I730" s="119"/>
    </row>
    <row r="731" spans="1:9" ht="15">
      <c r="A731" s="87"/>
      <c r="B731" s="15"/>
      <c r="C731" s="15"/>
      <c r="D731" s="28" t="s">
        <v>3467</v>
      </c>
      <c r="E731" s="15"/>
      <c r="F731" s="73"/>
      <c r="G731" s="23"/>
      <c r="H731" s="82"/>
      <c r="I731" s="119"/>
    </row>
    <row r="732" spans="1:9" ht="23.25">
      <c r="A732" s="87"/>
      <c r="B732" s="15"/>
      <c r="C732" s="15"/>
      <c r="D732" s="28" t="s">
        <v>3468</v>
      </c>
      <c r="E732" s="15"/>
      <c r="F732" s="73"/>
      <c r="G732" s="23"/>
      <c r="H732" s="82"/>
      <c r="I732" s="119"/>
    </row>
    <row r="733" spans="1:9" ht="23.25">
      <c r="A733" s="87"/>
      <c r="B733" s="15"/>
      <c r="C733" s="15"/>
      <c r="D733" s="28" t="s">
        <v>3469</v>
      </c>
      <c r="E733" s="15"/>
      <c r="F733" s="73"/>
      <c r="G733" s="23"/>
      <c r="H733" s="82"/>
      <c r="I733" s="119"/>
    </row>
    <row r="734" spans="1:9" ht="15">
      <c r="A734" s="87"/>
      <c r="B734" s="15"/>
      <c r="C734" s="15"/>
      <c r="D734" s="28" t="s">
        <v>3470</v>
      </c>
      <c r="E734" s="15"/>
      <c r="F734" s="73"/>
      <c r="G734" s="23"/>
      <c r="H734" s="82"/>
      <c r="I734" s="119"/>
    </row>
    <row r="735" spans="1:9" ht="23.25">
      <c r="A735" s="87"/>
      <c r="B735" s="15"/>
      <c r="C735" s="15"/>
      <c r="D735" s="28" t="s">
        <v>3471</v>
      </c>
      <c r="E735" s="15"/>
      <c r="F735" s="73"/>
      <c r="G735" s="23"/>
      <c r="H735" s="82"/>
      <c r="I735" s="119"/>
    </row>
    <row r="736" spans="1:9" ht="15">
      <c r="A736" s="87"/>
      <c r="B736" s="15"/>
      <c r="C736" s="15"/>
      <c r="D736" s="28" t="s">
        <v>3472</v>
      </c>
      <c r="E736" s="15"/>
      <c r="F736" s="73"/>
      <c r="G736" s="23"/>
      <c r="H736" s="82"/>
      <c r="I736" s="119"/>
    </row>
    <row r="737" spans="1:9" ht="15">
      <c r="A737" s="87"/>
      <c r="B737" s="15"/>
      <c r="C737" s="15"/>
      <c r="D737" s="28" t="s">
        <v>3473</v>
      </c>
      <c r="E737" s="15"/>
      <c r="F737" s="73"/>
      <c r="G737" s="23"/>
      <c r="H737" s="82"/>
      <c r="I737" s="119"/>
    </row>
    <row r="738" spans="1:9" ht="15">
      <c r="A738" s="87"/>
      <c r="B738" s="15"/>
      <c r="C738" s="15"/>
      <c r="D738" s="28" t="s">
        <v>566</v>
      </c>
      <c r="E738" s="15"/>
      <c r="F738" s="118"/>
      <c r="G738" s="23"/>
      <c r="H738" s="82"/>
      <c r="I738" s="119"/>
    </row>
    <row r="739" spans="1:9" ht="15">
      <c r="A739" s="133"/>
      <c r="B739" s="134"/>
      <c r="C739" s="28"/>
      <c r="D739" s="28" t="s">
        <v>567</v>
      </c>
      <c r="E739" s="28"/>
      <c r="F739" s="73"/>
      <c r="G739" s="23"/>
      <c r="H739" s="135"/>
      <c r="I739" s="136"/>
    </row>
    <row r="740" spans="1:9" ht="15">
      <c r="A740" s="87"/>
      <c r="B740" s="15"/>
      <c r="C740" s="15"/>
      <c r="D740" s="28" t="s">
        <v>585</v>
      </c>
      <c r="E740" s="15"/>
      <c r="F740" s="73">
        <v>55.5</v>
      </c>
      <c r="G740" s="23"/>
      <c r="H740" s="82"/>
      <c r="I740" s="119"/>
    </row>
    <row r="741" spans="1:9" ht="15">
      <c r="A741" s="84">
        <v>150</v>
      </c>
      <c r="B741" s="21">
        <v>775</v>
      </c>
      <c r="C741" s="21" t="s">
        <v>588</v>
      </c>
      <c r="D741" s="21" t="s">
        <v>589</v>
      </c>
      <c r="E741" s="21" t="s">
        <v>35</v>
      </c>
      <c r="F741" s="85">
        <f>F750</f>
        <v>141.1</v>
      </c>
      <c r="G741" s="23">
        <f>IF(B741&gt;0,0)</f>
        <v>0</v>
      </c>
      <c r="H741" s="86">
        <f>F741*G741</f>
        <v>0</v>
      </c>
      <c r="I741" s="24" t="s">
        <v>30</v>
      </c>
    </row>
    <row r="742" spans="1:9" ht="15">
      <c r="A742" s="87"/>
      <c r="B742" s="15"/>
      <c r="C742" s="15"/>
      <c r="D742" s="28" t="s">
        <v>520</v>
      </c>
      <c r="E742" s="15"/>
      <c r="F742" s="73"/>
      <c r="G742" s="23"/>
      <c r="H742" s="82"/>
      <c r="I742" s="119"/>
    </row>
    <row r="743" spans="1:9" ht="15">
      <c r="A743" s="87"/>
      <c r="B743" s="15"/>
      <c r="C743" s="15"/>
      <c r="D743" s="28" t="s">
        <v>3474</v>
      </c>
      <c r="E743" s="15"/>
      <c r="F743" s="73"/>
      <c r="G743" s="23"/>
      <c r="H743" s="82"/>
      <c r="I743" s="119"/>
    </row>
    <row r="744" spans="1:9" ht="15">
      <c r="A744" s="87"/>
      <c r="B744" s="15"/>
      <c r="C744" s="15"/>
      <c r="D744" s="28" t="s">
        <v>573</v>
      </c>
      <c r="E744" s="15"/>
      <c r="F744" s="73"/>
      <c r="G744" s="23"/>
      <c r="H744" s="82"/>
      <c r="I744" s="119"/>
    </row>
    <row r="745" spans="1:9" ht="15">
      <c r="A745" s="87"/>
      <c r="B745" s="15"/>
      <c r="C745" s="15"/>
      <c r="D745" s="28" t="s">
        <v>590</v>
      </c>
      <c r="E745" s="15"/>
      <c r="F745" s="73"/>
      <c r="G745" s="23"/>
      <c r="H745" s="82"/>
      <c r="I745" s="119"/>
    </row>
    <row r="746" spans="1:9" ht="15">
      <c r="A746" s="87"/>
      <c r="B746" s="15"/>
      <c r="C746" s="15"/>
      <c r="D746" s="28" t="s">
        <v>3475</v>
      </c>
      <c r="E746" s="15"/>
      <c r="F746" s="73"/>
      <c r="G746" s="23"/>
      <c r="H746" s="82"/>
      <c r="I746" s="119"/>
    </row>
    <row r="747" spans="1:9" ht="15">
      <c r="A747" s="87"/>
      <c r="B747" s="15"/>
      <c r="C747" s="15"/>
      <c r="D747" s="28" t="s">
        <v>3476</v>
      </c>
      <c r="E747" s="15"/>
      <c r="F747" s="73"/>
      <c r="G747" s="23"/>
      <c r="H747" s="82"/>
      <c r="I747" s="119"/>
    </row>
    <row r="748" spans="1:9" ht="15">
      <c r="A748" s="87"/>
      <c r="B748" s="15"/>
      <c r="C748" s="15"/>
      <c r="D748" s="28" t="s">
        <v>566</v>
      </c>
      <c r="E748" s="15"/>
      <c r="F748" s="118"/>
      <c r="G748" s="23"/>
      <c r="H748" s="82"/>
      <c r="I748" s="119"/>
    </row>
    <row r="749" spans="1:9" ht="15">
      <c r="A749" s="133"/>
      <c r="B749" s="134"/>
      <c r="C749" s="28"/>
      <c r="D749" s="28" t="s">
        <v>567</v>
      </c>
      <c r="E749" s="28"/>
      <c r="F749" s="73"/>
      <c r="G749" s="23"/>
      <c r="H749" s="135"/>
      <c r="I749" s="136"/>
    </row>
    <row r="750" spans="1:9" ht="15">
      <c r="A750" s="87"/>
      <c r="B750" s="15"/>
      <c r="C750" s="15"/>
      <c r="D750" s="28" t="s">
        <v>591</v>
      </c>
      <c r="E750" s="15"/>
      <c r="F750" s="73">
        <v>141.1</v>
      </c>
      <c r="G750" s="23"/>
      <c r="H750" s="82"/>
      <c r="I750" s="119"/>
    </row>
    <row r="751" spans="1:9" ht="15">
      <c r="A751" s="84">
        <v>151</v>
      </c>
      <c r="B751" s="21">
        <v>775</v>
      </c>
      <c r="C751" s="21" t="s">
        <v>592</v>
      </c>
      <c r="D751" s="21" t="s">
        <v>593</v>
      </c>
      <c r="E751" s="21" t="s">
        <v>35</v>
      </c>
      <c r="F751" s="85">
        <f>F752</f>
        <v>861.1</v>
      </c>
      <c r="G751" s="23">
        <f>IF(B751&gt;0,0)</f>
        <v>0</v>
      </c>
      <c r="H751" s="86">
        <f>F751*G751</f>
        <v>0</v>
      </c>
      <c r="I751" s="24" t="s">
        <v>30</v>
      </c>
    </row>
    <row r="752" spans="1:9" ht="15">
      <c r="A752" s="84"/>
      <c r="B752" s="127"/>
      <c r="C752" s="21"/>
      <c r="D752" s="28" t="s">
        <v>558</v>
      </c>
      <c r="E752" s="21"/>
      <c r="F752" s="73">
        <f>F710+F697+F685+F674+F664+F655+F724+F741</f>
        <v>861.1</v>
      </c>
      <c r="G752" s="23"/>
      <c r="H752" s="86"/>
      <c r="I752" s="24"/>
    </row>
    <row r="753" spans="1:9" s="150" customFormat="1" ht="15">
      <c r="A753" s="84">
        <v>152</v>
      </c>
      <c r="B753" s="21">
        <v>775</v>
      </c>
      <c r="C753" s="21" t="s">
        <v>594</v>
      </c>
      <c r="D753" s="21" t="s">
        <v>3379</v>
      </c>
      <c r="E753" s="21" t="s">
        <v>93</v>
      </c>
      <c r="F753" s="85">
        <v>1</v>
      </c>
      <c r="G753" s="23">
        <f aca="true" t="shared" si="9" ref="G753:G754">IF(B753&gt;0,0)</f>
        <v>0</v>
      </c>
      <c r="H753" s="86">
        <f>F753*G753</f>
        <v>0</v>
      </c>
      <c r="I753" s="326" t="s">
        <v>30</v>
      </c>
    </row>
    <row r="754" spans="1:9" ht="15">
      <c r="A754" s="84">
        <v>153</v>
      </c>
      <c r="B754" s="127" t="s">
        <v>595</v>
      </c>
      <c r="C754" s="21">
        <v>999775</v>
      </c>
      <c r="D754" s="21" t="s">
        <v>596</v>
      </c>
      <c r="E754" s="21" t="s">
        <v>93</v>
      </c>
      <c r="F754" s="85">
        <f>F755</f>
        <v>1</v>
      </c>
      <c r="G754" s="23">
        <f t="shared" si="9"/>
        <v>0</v>
      </c>
      <c r="H754" s="86">
        <f>F754*G754</f>
        <v>0</v>
      </c>
      <c r="I754" s="24" t="s">
        <v>30</v>
      </c>
    </row>
    <row r="755" spans="1:9" ht="23.25">
      <c r="A755" s="84"/>
      <c r="B755" s="127"/>
      <c r="C755" s="21"/>
      <c r="D755" s="28" t="s">
        <v>504</v>
      </c>
      <c r="E755" s="21"/>
      <c r="F755" s="73">
        <v>1</v>
      </c>
      <c r="G755" s="23"/>
      <c r="H755" s="86"/>
      <c r="I755" s="90"/>
    </row>
    <row r="756" spans="1:9" ht="15">
      <c r="A756" s="87"/>
      <c r="B756" s="15"/>
      <c r="C756" s="15">
        <v>776</v>
      </c>
      <c r="D756" s="15" t="s">
        <v>597</v>
      </c>
      <c r="E756" s="15"/>
      <c r="F756" s="118"/>
      <c r="G756" s="23"/>
      <c r="H756" s="82">
        <f>SUM(H757:H819)</f>
        <v>0</v>
      </c>
      <c r="I756" s="119"/>
    </row>
    <row r="757" spans="1:9" ht="15">
      <c r="A757" s="84">
        <v>154</v>
      </c>
      <c r="B757" s="21">
        <v>776</v>
      </c>
      <c r="C757" s="21" t="s">
        <v>598</v>
      </c>
      <c r="D757" s="21" t="s">
        <v>599</v>
      </c>
      <c r="E757" s="21" t="s">
        <v>35</v>
      </c>
      <c r="F757" s="85">
        <f>F765</f>
        <v>97.3</v>
      </c>
      <c r="G757" s="23">
        <f>IF(B757&gt;0,0)</f>
        <v>0</v>
      </c>
      <c r="H757" s="86">
        <f>F757*G757</f>
        <v>0</v>
      </c>
      <c r="I757" s="24" t="s">
        <v>30</v>
      </c>
    </row>
    <row r="758" spans="1:9" ht="15">
      <c r="A758" s="87"/>
      <c r="B758" s="15"/>
      <c r="C758" s="15"/>
      <c r="D758" s="28" t="s">
        <v>520</v>
      </c>
      <c r="E758" s="15"/>
      <c r="F758" s="118"/>
      <c r="G758" s="23"/>
      <c r="H758" s="82"/>
      <c r="I758" s="119"/>
    </row>
    <row r="759" spans="1:9" ht="15">
      <c r="A759" s="87"/>
      <c r="B759" s="15"/>
      <c r="C759" s="15"/>
      <c r="D759" s="28" t="s">
        <v>3477</v>
      </c>
      <c r="E759" s="15"/>
      <c r="F759" s="118"/>
      <c r="G759" s="23"/>
      <c r="H759" s="82"/>
      <c r="I759" s="119"/>
    </row>
    <row r="760" spans="1:9" ht="15">
      <c r="A760" s="87"/>
      <c r="B760" s="15"/>
      <c r="C760" s="15"/>
      <c r="D760" s="28" t="s">
        <v>3478</v>
      </c>
      <c r="E760" s="15"/>
      <c r="F760" s="118"/>
      <c r="G760" s="23"/>
      <c r="H760" s="82"/>
      <c r="I760" s="119"/>
    </row>
    <row r="761" spans="1:9" ht="15">
      <c r="A761" s="87"/>
      <c r="B761" s="15"/>
      <c r="C761" s="15"/>
      <c r="D761" s="28" t="s">
        <v>3479</v>
      </c>
      <c r="E761" s="15"/>
      <c r="F761" s="118"/>
      <c r="G761" s="23"/>
      <c r="H761" s="82"/>
      <c r="I761" s="119"/>
    </row>
    <row r="762" spans="1:9" ht="15">
      <c r="A762" s="87"/>
      <c r="B762" s="15"/>
      <c r="C762" s="15"/>
      <c r="D762" s="28" t="s">
        <v>3480</v>
      </c>
      <c r="E762" s="15"/>
      <c r="F762" s="118"/>
      <c r="G762" s="23"/>
      <c r="H762" s="82"/>
      <c r="I762" s="119"/>
    </row>
    <row r="763" spans="1:9" ht="15">
      <c r="A763" s="133"/>
      <c r="B763" s="134"/>
      <c r="C763" s="28"/>
      <c r="D763" s="28" t="s">
        <v>567</v>
      </c>
      <c r="E763" s="28"/>
      <c r="F763" s="73"/>
      <c r="G763" s="23"/>
      <c r="H763" s="135"/>
      <c r="I763" s="136"/>
    </row>
    <row r="764" spans="1:9" ht="15">
      <c r="A764" s="84"/>
      <c r="B764" s="127"/>
      <c r="C764" s="21"/>
      <c r="D764" s="28" t="s">
        <v>600</v>
      </c>
      <c r="E764" s="21"/>
      <c r="F764" s="73"/>
      <c r="G764" s="23"/>
      <c r="H764" s="86"/>
      <c r="I764" s="24"/>
    </row>
    <row r="765" spans="1:9" ht="15">
      <c r="A765" s="87"/>
      <c r="B765" s="15"/>
      <c r="C765" s="15"/>
      <c r="D765" s="28" t="s">
        <v>524</v>
      </c>
      <c r="E765" s="15"/>
      <c r="F765" s="73">
        <v>97.3</v>
      </c>
      <c r="G765" s="23"/>
      <c r="H765" s="82"/>
      <c r="I765" s="119"/>
    </row>
    <row r="766" spans="1:9" ht="23.25">
      <c r="A766" s="84">
        <v>155</v>
      </c>
      <c r="B766" s="21">
        <v>776</v>
      </c>
      <c r="C766" s="21" t="s">
        <v>601</v>
      </c>
      <c r="D766" s="21" t="s">
        <v>602</v>
      </c>
      <c r="E766" s="21" t="s">
        <v>35</v>
      </c>
      <c r="F766" s="85">
        <f>F774</f>
        <v>69.1</v>
      </c>
      <c r="G766" s="23">
        <f>IF(B766&gt;0,0)</f>
        <v>0</v>
      </c>
      <c r="H766" s="86">
        <f>F766*G766</f>
        <v>0</v>
      </c>
      <c r="I766" s="24" t="s">
        <v>30</v>
      </c>
    </row>
    <row r="767" spans="1:9" ht="15">
      <c r="A767" s="87"/>
      <c r="B767" s="15"/>
      <c r="C767" s="15"/>
      <c r="D767" s="28" t="s">
        <v>520</v>
      </c>
      <c r="E767" s="15"/>
      <c r="F767" s="118"/>
      <c r="G767" s="23"/>
      <c r="H767" s="82"/>
      <c r="I767" s="119"/>
    </row>
    <row r="768" spans="1:9" ht="15">
      <c r="A768" s="87"/>
      <c r="B768" s="15"/>
      <c r="C768" s="15"/>
      <c r="D768" s="28" t="s">
        <v>3481</v>
      </c>
      <c r="E768" s="15"/>
      <c r="F768" s="118"/>
      <c r="G768" s="23"/>
      <c r="H768" s="82"/>
      <c r="I768" s="119"/>
    </row>
    <row r="769" spans="1:9" ht="23.25">
      <c r="A769" s="87"/>
      <c r="B769" s="15"/>
      <c r="C769" s="15"/>
      <c r="D769" s="28" t="s">
        <v>3482</v>
      </c>
      <c r="E769" s="15"/>
      <c r="F769" s="118"/>
      <c r="G769" s="23"/>
      <c r="H769" s="82"/>
      <c r="I769" s="119"/>
    </row>
    <row r="770" spans="1:9" ht="15">
      <c r="A770" s="87"/>
      <c r="B770" s="15"/>
      <c r="C770" s="15"/>
      <c r="D770" s="28" t="s">
        <v>3483</v>
      </c>
      <c r="E770" s="15"/>
      <c r="F770" s="118"/>
      <c r="G770" s="23"/>
      <c r="H770" s="82"/>
      <c r="I770" s="119"/>
    </row>
    <row r="771" spans="1:9" ht="15">
      <c r="A771" s="87"/>
      <c r="B771" s="15"/>
      <c r="C771" s="15"/>
      <c r="D771" s="28" t="s">
        <v>3484</v>
      </c>
      <c r="E771" s="15"/>
      <c r="F771" s="118"/>
      <c r="G771" s="23"/>
      <c r="H771" s="82"/>
      <c r="I771" s="119"/>
    </row>
    <row r="772" spans="1:9" ht="15">
      <c r="A772" s="133"/>
      <c r="B772" s="134"/>
      <c r="C772" s="28"/>
      <c r="D772" s="28" t="s">
        <v>567</v>
      </c>
      <c r="E772" s="28"/>
      <c r="F772" s="73"/>
      <c r="G772" s="23"/>
      <c r="H772" s="135"/>
      <c r="I772" s="136"/>
    </row>
    <row r="773" spans="1:9" ht="15">
      <c r="A773" s="84"/>
      <c r="B773" s="127"/>
      <c r="C773" s="21"/>
      <c r="D773" s="28" t="s">
        <v>600</v>
      </c>
      <c r="E773" s="21"/>
      <c r="F773" s="73"/>
      <c r="G773" s="23"/>
      <c r="H773" s="86"/>
      <c r="I773" s="24"/>
    </row>
    <row r="774" spans="1:9" ht="15">
      <c r="A774" s="87"/>
      <c r="B774" s="15"/>
      <c r="C774" s="15"/>
      <c r="D774" s="28" t="s">
        <v>524</v>
      </c>
      <c r="E774" s="15"/>
      <c r="F774" s="73">
        <v>69.1</v>
      </c>
      <c r="G774" s="23"/>
      <c r="H774" s="82"/>
      <c r="I774" s="119"/>
    </row>
    <row r="775" spans="1:9" ht="15">
      <c r="A775" s="84">
        <v>156</v>
      </c>
      <c r="B775" s="21">
        <v>776</v>
      </c>
      <c r="C775" s="21" t="s">
        <v>603</v>
      </c>
      <c r="D775" s="21" t="s">
        <v>604</v>
      </c>
      <c r="E775" s="21" t="s">
        <v>35</v>
      </c>
      <c r="F775" s="85">
        <f>F783</f>
        <v>277.8</v>
      </c>
      <c r="G775" s="23">
        <f>IF(B775&gt;0,0)</f>
        <v>0</v>
      </c>
      <c r="H775" s="86">
        <f>F775*G775</f>
        <v>0</v>
      </c>
      <c r="I775" s="24" t="s">
        <v>30</v>
      </c>
    </row>
    <row r="776" spans="1:9" ht="15">
      <c r="A776" s="87"/>
      <c r="B776" s="15"/>
      <c r="C776" s="15"/>
      <c r="D776" s="28" t="s">
        <v>520</v>
      </c>
      <c r="E776" s="15"/>
      <c r="F776" s="118"/>
      <c r="G776" s="23"/>
      <c r="H776" s="82"/>
      <c r="I776" s="119"/>
    </row>
    <row r="777" spans="1:9" ht="15">
      <c r="A777" s="87"/>
      <c r="B777" s="15"/>
      <c r="C777" s="15"/>
      <c r="D777" s="28" t="s">
        <v>3485</v>
      </c>
      <c r="E777" s="15"/>
      <c r="F777" s="118"/>
      <c r="G777" s="23"/>
      <c r="H777" s="82"/>
      <c r="I777" s="119"/>
    </row>
    <row r="778" spans="1:9" ht="15">
      <c r="A778" s="87"/>
      <c r="B778" s="15"/>
      <c r="C778" s="15"/>
      <c r="D778" s="28" t="s">
        <v>3486</v>
      </c>
      <c r="E778" s="15"/>
      <c r="F778" s="118"/>
      <c r="G778" s="23"/>
      <c r="H778" s="82"/>
      <c r="I778" s="119"/>
    </row>
    <row r="779" spans="1:9" ht="15">
      <c r="A779" s="87"/>
      <c r="B779" s="15"/>
      <c r="C779" s="15"/>
      <c r="D779" s="28" t="s">
        <v>3487</v>
      </c>
      <c r="E779" s="15"/>
      <c r="F779" s="118"/>
      <c r="G779" s="23"/>
      <c r="H779" s="82"/>
      <c r="I779" s="119"/>
    </row>
    <row r="780" spans="1:9" ht="15">
      <c r="A780" s="87"/>
      <c r="B780" s="15"/>
      <c r="C780" s="15"/>
      <c r="D780" s="28" t="s">
        <v>3488</v>
      </c>
      <c r="E780" s="15"/>
      <c r="F780" s="118"/>
      <c r="G780" s="23"/>
      <c r="H780" s="82"/>
      <c r="I780" s="119"/>
    </row>
    <row r="781" spans="1:9" ht="15">
      <c r="A781" s="133"/>
      <c r="B781" s="134"/>
      <c r="C781" s="28"/>
      <c r="D781" s="28" t="s">
        <v>567</v>
      </c>
      <c r="E781" s="28"/>
      <c r="F781" s="73"/>
      <c r="G781" s="23"/>
      <c r="H781" s="135"/>
      <c r="I781" s="136"/>
    </row>
    <row r="782" spans="1:9" ht="15">
      <c r="A782" s="84"/>
      <c r="B782" s="127"/>
      <c r="C782" s="21"/>
      <c r="D782" s="28" t="s">
        <v>600</v>
      </c>
      <c r="E782" s="21"/>
      <c r="F782" s="73"/>
      <c r="G782" s="23"/>
      <c r="H782" s="86"/>
      <c r="I782" s="24"/>
    </row>
    <row r="783" spans="1:9" ht="15">
      <c r="A783" s="87"/>
      <c r="B783" s="15"/>
      <c r="C783" s="15"/>
      <c r="D783" s="28" t="s">
        <v>528</v>
      </c>
      <c r="E783" s="15"/>
      <c r="F783" s="73">
        <v>277.8</v>
      </c>
      <c r="G783" s="23"/>
      <c r="H783" s="82"/>
      <c r="I783" s="119"/>
    </row>
    <row r="784" spans="1:9" ht="23.25">
      <c r="A784" s="84">
        <v>157</v>
      </c>
      <c r="B784" s="21">
        <v>776</v>
      </c>
      <c r="C784" s="21" t="s">
        <v>605</v>
      </c>
      <c r="D784" s="21" t="s">
        <v>606</v>
      </c>
      <c r="E784" s="21" t="s">
        <v>35</v>
      </c>
      <c r="F784" s="85">
        <f>F791</f>
        <v>138.8</v>
      </c>
      <c r="G784" s="23">
        <f>IF(B784&gt;0,0)</f>
        <v>0</v>
      </c>
      <c r="H784" s="86">
        <f>F784*G784</f>
        <v>0</v>
      </c>
      <c r="I784" s="24" t="s">
        <v>30</v>
      </c>
    </row>
    <row r="785" spans="1:9" ht="15">
      <c r="A785" s="87"/>
      <c r="B785" s="15"/>
      <c r="C785" s="15"/>
      <c r="D785" s="28" t="s">
        <v>520</v>
      </c>
      <c r="E785" s="15"/>
      <c r="F785" s="118"/>
      <c r="G785" s="23"/>
      <c r="H785" s="82"/>
      <c r="I785" s="119"/>
    </row>
    <row r="786" spans="1:9" ht="15">
      <c r="A786" s="87"/>
      <c r="B786" s="15"/>
      <c r="C786" s="15"/>
      <c r="D786" s="28" t="s">
        <v>3489</v>
      </c>
      <c r="E786" s="15"/>
      <c r="F786" s="118"/>
      <c r="G786" s="23"/>
      <c r="H786" s="82"/>
      <c r="I786" s="119"/>
    </row>
    <row r="787" spans="1:9" ht="23.25">
      <c r="A787" s="87"/>
      <c r="B787" s="15"/>
      <c r="C787" s="15"/>
      <c r="D787" s="28" t="s">
        <v>3492</v>
      </c>
      <c r="E787" s="15"/>
      <c r="F787" s="118"/>
      <c r="G787" s="23"/>
      <c r="H787" s="82"/>
      <c r="I787" s="119"/>
    </row>
    <row r="788" spans="1:9" ht="15">
      <c r="A788" s="87"/>
      <c r="B788" s="15"/>
      <c r="C788" s="15"/>
      <c r="D788" s="28" t="s">
        <v>3490</v>
      </c>
      <c r="E788" s="15"/>
      <c r="F788" s="118"/>
      <c r="G788" s="23"/>
      <c r="H788" s="82"/>
      <c r="I788" s="119"/>
    </row>
    <row r="789" spans="1:9" ht="15">
      <c r="A789" s="87"/>
      <c r="B789" s="15"/>
      <c r="C789" s="15"/>
      <c r="D789" s="28" t="s">
        <v>3491</v>
      </c>
      <c r="E789" s="15"/>
      <c r="F789" s="118"/>
      <c r="G789" s="23"/>
      <c r="H789" s="82"/>
      <c r="I789" s="119"/>
    </row>
    <row r="790" spans="1:9" ht="23.25">
      <c r="A790" s="133"/>
      <c r="B790" s="134"/>
      <c r="C790" s="28"/>
      <c r="D790" s="28" t="s">
        <v>607</v>
      </c>
      <c r="E790" s="28"/>
      <c r="F790" s="73"/>
      <c r="G790" s="23"/>
      <c r="H790" s="135"/>
      <c r="I790" s="136"/>
    </row>
    <row r="791" spans="1:9" ht="15">
      <c r="A791" s="87"/>
      <c r="B791" s="15"/>
      <c r="C791" s="15"/>
      <c r="D791" s="28" t="s">
        <v>528</v>
      </c>
      <c r="E791" s="15"/>
      <c r="F791" s="73">
        <v>138.8</v>
      </c>
      <c r="G791" s="23"/>
      <c r="H791" s="82"/>
      <c r="I791" s="119"/>
    </row>
    <row r="792" spans="1:9" ht="15">
      <c r="A792" s="84">
        <v>158</v>
      </c>
      <c r="B792" s="21">
        <v>776</v>
      </c>
      <c r="C792" s="21" t="s">
        <v>608</v>
      </c>
      <c r="D792" s="21" t="s">
        <v>609</v>
      </c>
      <c r="E792" s="21" t="s">
        <v>35</v>
      </c>
      <c r="F792" s="85">
        <f>SUM(F800:F803)</f>
        <v>2669.3</v>
      </c>
      <c r="G792" s="23">
        <f>IF(B792&gt;0,0)</f>
        <v>0</v>
      </c>
      <c r="H792" s="86">
        <f>F792*G792</f>
        <v>0</v>
      </c>
      <c r="I792" s="24" t="s">
        <v>30</v>
      </c>
    </row>
    <row r="793" spans="1:9" ht="15">
      <c r="A793" s="87"/>
      <c r="B793" s="15"/>
      <c r="C793" s="15"/>
      <c r="D793" s="28" t="s">
        <v>520</v>
      </c>
      <c r="E793" s="15"/>
      <c r="F793" s="118"/>
      <c r="G793" s="23"/>
      <c r="H793" s="82"/>
      <c r="I793" s="119"/>
    </row>
    <row r="794" spans="1:9" ht="15">
      <c r="A794" s="87"/>
      <c r="B794" s="15"/>
      <c r="C794" s="15"/>
      <c r="D794" s="28" t="s">
        <v>3493</v>
      </c>
      <c r="E794" s="15"/>
      <c r="F794" s="118"/>
      <c r="G794" s="23"/>
      <c r="H794" s="82"/>
      <c r="I794" s="119"/>
    </row>
    <row r="795" spans="1:9" ht="15">
      <c r="A795" s="87"/>
      <c r="B795" s="15"/>
      <c r="C795" s="15"/>
      <c r="D795" s="28" t="s">
        <v>3494</v>
      </c>
      <c r="E795" s="15"/>
      <c r="F795" s="118"/>
      <c r="G795" s="23"/>
      <c r="H795" s="82"/>
      <c r="I795" s="119"/>
    </row>
    <row r="796" spans="1:9" ht="15">
      <c r="A796" s="87"/>
      <c r="B796" s="15"/>
      <c r="C796" s="15"/>
      <c r="D796" s="28" t="s">
        <v>3495</v>
      </c>
      <c r="E796" s="15"/>
      <c r="F796" s="118"/>
      <c r="G796" s="23"/>
      <c r="H796" s="82"/>
      <c r="I796" s="119"/>
    </row>
    <row r="797" spans="1:9" ht="23.25">
      <c r="A797" s="87"/>
      <c r="B797" s="15"/>
      <c r="C797" s="15"/>
      <c r="D797" s="28" t="s">
        <v>3500</v>
      </c>
      <c r="E797" s="15"/>
      <c r="F797" s="118"/>
      <c r="G797" s="23"/>
      <c r="H797" s="82"/>
      <c r="I797" s="119"/>
    </row>
    <row r="798" spans="1:9" ht="15">
      <c r="A798" s="87"/>
      <c r="B798" s="15"/>
      <c r="C798" s="15"/>
      <c r="D798" s="28" t="s">
        <v>3496</v>
      </c>
      <c r="E798" s="15"/>
      <c r="F798" s="118"/>
      <c r="G798" s="23"/>
      <c r="H798" s="82"/>
      <c r="I798" s="119"/>
    </row>
    <row r="799" spans="1:9" ht="15">
      <c r="A799" s="84"/>
      <c r="B799" s="127"/>
      <c r="C799" s="21"/>
      <c r="D799" s="28" t="s">
        <v>600</v>
      </c>
      <c r="E799" s="21"/>
      <c r="F799" s="73"/>
      <c r="G799" s="23"/>
      <c r="H799" s="86"/>
      <c r="I799" s="24"/>
    </row>
    <row r="800" spans="1:9" ht="15">
      <c r="A800" s="87"/>
      <c r="B800" s="15"/>
      <c r="C800" s="15"/>
      <c r="D800" s="28" t="s">
        <v>528</v>
      </c>
      <c r="E800" s="15"/>
      <c r="F800" s="73">
        <v>332.2</v>
      </c>
      <c r="G800" s="23"/>
      <c r="H800" s="82"/>
      <c r="I800" s="119"/>
    </row>
    <row r="801" spans="1:9" ht="15">
      <c r="A801" s="87"/>
      <c r="B801" s="15"/>
      <c r="C801" s="15"/>
      <c r="D801" s="28" t="s">
        <v>610</v>
      </c>
      <c r="E801" s="15"/>
      <c r="F801" s="73">
        <v>788.5</v>
      </c>
      <c r="G801" s="23"/>
      <c r="H801" s="82"/>
      <c r="I801" s="119"/>
    </row>
    <row r="802" spans="1:9" ht="15">
      <c r="A802" s="87"/>
      <c r="B802" s="15"/>
      <c r="C802" s="15"/>
      <c r="D802" s="28" t="s">
        <v>611</v>
      </c>
      <c r="E802" s="15"/>
      <c r="F802" s="73">
        <v>791.8</v>
      </c>
      <c r="G802" s="23"/>
      <c r="H802" s="82"/>
      <c r="I802" s="119"/>
    </row>
    <row r="803" spans="1:9" ht="15">
      <c r="A803" s="87"/>
      <c r="B803" s="15"/>
      <c r="C803" s="15"/>
      <c r="D803" s="28" t="s">
        <v>612</v>
      </c>
      <c r="E803" s="15"/>
      <c r="F803" s="73">
        <v>756.8</v>
      </c>
      <c r="G803" s="23"/>
      <c r="H803" s="82"/>
      <c r="I803" s="119"/>
    </row>
    <row r="804" spans="1:9" ht="23.25">
      <c r="A804" s="84">
        <v>159</v>
      </c>
      <c r="B804" s="21">
        <v>776</v>
      </c>
      <c r="C804" s="21" t="s">
        <v>613</v>
      </c>
      <c r="D804" s="21" t="s">
        <v>614</v>
      </c>
      <c r="E804" s="21" t="s">
        <v>35</v>
      </c>
      <c r="F804" s="85">
        <f>SUM(F812:F814)</f>
        <v>869.1999999999999</v>
      </c>
      <c r="G804" s="23">
        <f>IF(B804&gt;0,0)</f>
        <v>0</v>
      </c>
      <c r="H804" s="86">
        <f>F804*G804</f>
        <v>0</v>
      </c>
      <c r="I804" s="24" t="s">
        <v>30</v>
      </c>
    </row>
    <row r="805" spans="1:9" ht="15">
      <c r="A805" s="87"/>
      <c r="B805" s="15"/>
      <c r="C805" s="15"/>
      <c r="D805" s="28" t="s">
        <v>520</v>
      </c>
      <c r="E805" s="15"/>
      <c r="F805" s="118"/>
      <c r="G805" s="23"/>
      <c r="H805" s="82"/>
      <c r="I805" s="119"/>
    </row>
    <row r="806" spans="1:9" ht="15">
      <c r="A806" s="87"/>
      <c r="B806" s="15"/>
      <c r="C806" s="15"/>
      <c r="D806" s="28" t="s">
        <v>3497</v>
      </c>
      <c r="E806" s="15"/>
      <c r="F806" s="118"/>
      <c r="G806" s="23"/>
      <c r="H806" s="82"/>
      <c r="I806" s="119"/>
    </row>
    <row r="807" spans="1:9" ht="23.25">
      <c r="A807" s="87"/>
      <c r="B807" s="15"/>
      <c r="C807" s="15"/>
      <c r="D807" s="28" t="s">
        <v>3498</v>
      </c>
      <c r="E807" s="15"/>
      <c r="F807" s="118"/>
      <c r="G807" s="23"/>
      <c r="H807" s="82"/>
      <c r="I807" s="119"/>
    </row>
    <row r="808" spans="1:9" ht="15">
      <c r="A808" s="87"/>
      <c r="B808" s="15"/>
      <c r="C808" s="15"/>
      <c r="D808" s="28" t="s">
        <v>3499</v>
      </c>
      <c r="E808" s="15"/>
      <c r="F808" s="118"/>
      <c r="G808" s="23"/>
      <c r="H808" s="82"/>
      <c r="I808" s="119"/>
    </row>
    <row r="809" spans="1:9" ht="23.25">
      <c r="A809" s="87"/>
      <c r="B809" s="15"/>
      <c r="C809" s="15"/>
      <c r="D809" s="28" t="s">
        <v>3501</v>
      </c>
      <c r="E809" s="15"/>
      <c r="F809" s="118"/>
      <c r="G809" s="23"/>
      <c r="H809" s="82"/>
      <c r="I809" s="119"/>
    </row>
    <row r="810" spans="1:9" ht="15">
      <c r="A810" s="87"/>
      <c r="B810" s="15"/>
      <c r="C810" s="15"/>
      <c r="D810" s="28" t="s">
        <v>3502</v>
      </c>
      <c r="E810" s="15"/>
      <c r="F810" s="118"/>
      <c r="G810" s="23"/>
      <c r="H810" s="82"/>
      <c r="I810" s="119"/>
    </row>
    <row r="811" spans="1:9" ht="23.25">
      <c r="A811" s="84"/>
      <c r="B811" s="127"/>
      <c r="C811" s="21"/>
      <c r="D811" s="28" t="s">
        <v>607</v>
      </c>
      <c r="E811" s="21"/>
      <c r="F811" s="73"/>
      <c r="G811" s="23"/>
      <c r="H811" s="86"/>
      <c r="I811" s="24"/>
    </row>
    <row r="812" spans="1:9" ht="15">
      <c r="A812" s="87"/>
      <c r="B812" s="15"/>
      <c r="C812" s="15"/>
      <c r="D812" s="28" t="s">
        <v>610</v>
      </c>
      <c r="E812" s="15"/>
      <c r="F812" s="73">
        <v>297.6</v>
      </c>
      <c r="G812" s="23"/>
      <c r="H812" s="82"/>
      <c r="I812" s="119"/>
    </row>
    <row r="813" spans="1:9" ht="15">
      <c r="A813" s="87"/>
      <c r="B813" s="15"/>
      <c r="C813" s="15"/>
      <c r="D813" s="28" t="s">
        <v>611</v>
      </c>
      <c r="E813" s="15"/>
      <c r="F813" s="73">
        <v>297.7</v>
      </c>
      <c r="G813" s="23"/>
      <c r="H813" s="82"/>
      <c r="I813" s="119"/>
    </row>
    <row r="814" spans="1:9" ht="15">
      <c r="A814" s="87"/>
      <c r="B814" s="15"/>
      <c r="C814" s="15"/>
      <c r="D814" s="28" t="s">
        <v>612</v>
      </c>
      <c r="E814" s="15"/>
      <c r="F814" s="73">
        <v>273.9</v>
      </c>
      <c r="G814" s="23"/>
      <c r="H814" s="82"/>
      <c r="I814" s="119"/>
    </row>
    <row r="815" spans="1:9" ht="15">
      <c r="A815" s="84">
        <v>160</v>
      </c>
      <c r="B815" s="21">
        <v>776</v>
      </c>
      <c r="C815" s="21" t="s">
        <v>615</v>
      </c>
      <c r="D815" s="21" t="s">
        <v>616</v>
      </c>
      <c r="E815" s="21" t="s">
        <v>35</v>
      </c>
      <c r="F815" s="85">
        <f>F816</f>
        <v>4121.5</v>
      </c>
      <c r="G815" s="23">
        <f>IF(B815&gt;0,0)</f>
        <v>0</v>
      </c>
      <c r="H815" s="86">
        <f>F815*G815</f>
        <v>0</v>
      </c>
      <c r="I815" s="24" t="s">
        <v>30</v>
      </c>
    </row>
    <row r="816" spans="1:9" ht="15">
      <c r="A816" s="84"/>
      <c r="B816" s="127"/>
      <c r="C816" s="21"/>
      <c r="D816" s="28" t="s">
        <v>558</v>
      </c>
      <c r="E816" s="21"/>
      <c r="F816" s="73">
        <f>F804+F792+F784+F775+F766+F757</f>
        <v>4121.5</v>
      </c>
      <c r="G816" s="23"/>
      <c r="H816" s="86"/>
      <c r="I816" s="24"/>
    </row>
    <row r="817" spans="1:9" s="150" customFormat="1" ht="15">
      <c r="A817" s="84">
        <v>161</v>
      </c>
      <c r="B817" s="21">
        <v>776</v>
      </c>
      <c r="C817" s="21" t="s">
        <v>3396</v>
      </c>
      <c r="D817" s="21" t="s">
        <v>3380</v>
      </c>
      <c r="E817" s="21" t="s">
        <v>93</v>
      </c>
      <c r="F817" s="85">
        <v>1</v>
      </c>
      <c r="G817" s="23">
        <f aca="true" t="shared" si="10" ref="G817:G818">IF(B817&gt;0,0)</f>
        <v>0</v>
      </c>
      <c r="H817" s="86">
        <f>F817*G817</f>
        <v>0</v>
      </c>
      <c r="I817" s="326" t="s">
        <v>30</v>
      </c>
    </row>
    <row r="818" spans="1:9" ht="15">
      <c r="A818" s="84">
        <v>162</v>
      </c>
      <c r="B818" s="127" t="s">
        <v>617</v>
      </c>
      <c r="C818" s="21">
        <v>999776</v>
      </c>
      <c r="D818" s="21" t="s">
        <v>596</v>
      </c>
      <c r="E818" s="21" t="s">
        <v>93</v>
      </c>
      <c r="F818" s="85">
        <f>F819</f>
        <v>1</v>
      </c>
      <c r="G818" s="23">
        <f t="shared" si="10"/>
        <v>0</v>
      </c>
      <c r="H818" s="86">
        <f>F818*G818</f>
        <v>0</v>
      </c>
      <c r="I818" s="24" t="s">
        <v>30</v>
      </c>
    </row>
    <row r="819" spans="1:9" ht="23.25">
      <c r="A819" s="84"/>
      <c r="B819" s="127"/>
      <c r="C819" s="21"/>
      <c r="D819" s="28" t="s">
        <v>504</v>
      </c>
      <c r="E819" s="21"/>
      <c r="F819" s="73">
        <v>1</v>
      </c>
      <c r="G819" s="23"/>
      <c r="H819" s="86"/>
      <c r="I819" s="90"/>
    </row>
    <row r="820" spans="1:9" ht="15">
      <c r="A820" s="87"/>
      <c r="B820" s="15"/>
      <c r="C820" s="15">
        <v>777</v>
      </c>
      <c r="D820" s="15" t="s">
        <v>618</v>
      </c>
      <c r="E820" s="15"/>
      <c r="F820" s="118"/>
      <c r="G820" s="23"/>
      <c r="H820" s="82">
        <f>SUM(H821:H841)</f>
        <v>0</v>
      </c>
      <c r="I820" s="119"/>
    </row>
    <row r="821" spans="1:9" ht="15">
      <c r="A821" s="84">
        <v>163</v>
      </c>
      <c r="B821" s="21">
        <v>777</v>
      </c>
      <c r="C821" s="21" t="s">
        <v>619</v>
      </c>
      <c r="D821" s="21" t="s">
        <v>620</v>
      </c>
      <c r="E821" s="21" t="s">
        <v>35</v>
      </c>
      <c r="F821" s="85">
        <f>SUM(F825:F829)</f>
        <v>73.19999999999999</v>
      </c>
      <c r="G821" s="23">
        <f>IF(B821&gt;0,0)</f>
        <v>0</v>
      </c>
      <c r="H821" s="86">
        <f>F821*G821</f>
        <v>0</v>
      </c>
      <c r="I821" s="24" t="s">
        <v>30</v>
      </c>
    </row>
    <row r="822" spans="1:9" ht="15">
      <c r="A822" s="92"/>
      <c r="B822" s="76"/>
      <c r="C822" s="76"/>
      <c r="D822" s="99" t="s">
        <v>520</v>
      </c>
      <c r="E822" s="76"/>
      <c r="F822" s="137"/>
      <c r="G822" s="23"/>
      <c r="H822" s="138"/>
      <c r="I822" s="101"/>
    </row>
    <row r="823" spans="1:9" ht="15">
      <c r="A823" s="84"/>
      <c r="B823" s="127"/>
      <c r="C823" s="21"/>
      <c r="D823" s="99" t="s">
        <v>3503</v>
      </c>
      <c r="E823" s="21"/>
      <c r="F823" s="85"/>
      <c r="G823" s="23"/>
      <c r="H823" s="86"/>
      <c r="I823" s="24"/>
    </row>
    <row r="824" spans="1:9" ht="15">
      <c r="A824" s="139"/>
      <c r="B824" s="140"/>
      <c r="C824" s="140"/>
      <c r="D824" s="28" t="s">
        <v>621</v>
      </c>
      <c r="E824" s="140"/>
      <c r="F824" s="73"/>
      <c r="G824" s="23"/>
      <c r="H824" s="86"/>
      <c r="I824" s="24"/>
    </row>
    <row r="825" spans="1:9" ht="15">
      <c r="A825" s="84"/>
      <c r="B825" s="21"/>
      <c r="C825" s="21"/>
      <c r="D825" s="28" t="s">
        <v>622</v>
      </c>
      <c r="E825" s="21"/>
      <c r="F825" s="73">
        <v>17.2</v>
      </c>
      <c r="G825" s="23"/>
      <c r="H825" s="86"/>
      <c r="I825" s="24"/>
    </row>
    <row r="826" spans="1:9" ht="15">
      <c r="A826" s="84"/>
      <c r="B826" s="127"/>
      <c r="C826" s="21"/>
      <c r="D826" s="28" t="s">
        <v>623</v>
      </c>
      <c r="E826" s="21"/>
      <c r="F826" s="73">
        <v>17.6</v>
      </c>
      <c r="G826" s="23"/>
      <c r="H826" s="86"/>
      <c r="I826" s="24"/>
    </row>
    <row r="827" spans="1:9" ht="15">
      <c r="A827" s="84"/>
      <c r="B827" s="127"/>
      <c r="C827" s="21"/>
      <c r="D827" s="28" t="s">
        <v>624</v>
      </c>
      <c r="E827" s="21"/>
      <c r="F827" s="73">
        <v>12.8</v>
      </c>
      <c r="G827" s="23"/>
      <c r="H827" s="86"/>
      <c r="I827" s="24"/>
    </row>
    <row r="828" spans="1:9" ht="15">
      <c r="A828" s="128"/>
      <c r="B828" s="129"/>
      <c r="C828" s="130"/>
      <c r="D828" s="28" t="s">
        <v>625</v>
      </c>
      <c r="E828" s="130"/>
      <c r="F828" s="73">
        <v>12.8</v>
      </c>
      <c r="G828" s="23"/>
      <c r="H828" s="86"/>
      <c r="I828" s="24"/>
    </row>
    <row r="829" spans="1:9" ht="15">
      <c r="A829" s="84"/>
      <c r="B829" s="127"/>
      <c r="C829" s="21"/>
      <c r="D829" s="28" t="s">
        <v>626</v>
      </c>
      <c r="E829" s="21"/>
      <c r="F829" s="73">
        <v>12.8</v>
      </c>
      <c r="G829" s="23"/>
      <c r="H829" s="86"/>
      <c r="I829" s="24"/>
    </row>
    <row r="830" spans="1:9" ht="15">
      <c r="A830" s="698">
        <v>164</v>
      </c>
      <c r="B830" s="21" t="s">
        <v>627</v>
      </c>
      <c r="C830" s="21" t="s">
        <v>628</v>
      </c>
      <c r="D830" s="21" t="s">
        <v>629</v>
      </c>
      <c r="E830" s="21" t="s">
        <v>35</v>
      </c>
      <c r="F830" s="85">
        <f>F837</f>
        <v>26.5</v>
      </c>
      <c r="G830" s="86">
        <v>0</v>
      </c>
      <c r="H830" s="86">
        <f>F830*G830</f>
        <v>0</v>
      </c>
      <c r="I830" s="24" t="s">
        <v>30</v>
      </c>
    </row>
    <row r="831" spans="1:9" ht="15">
      <c r="A831" s="84"/>
      <c r="B831" s="127"/>
      <c r="C831" s="21"/>
      <c r="D831" s="99" t="s">
        <v>520</v>
      </c>
      <c r="E831" s="21"/>
      <c r="F831" s="73"/>
      <c r="G831" s="86"/>
      <c r="H831" s="86"/>
      <c r="I831" s="24"/>
    </row>
    <row r="832" spans="1:9" ht="23.25">
      <c r="A832" s="84"/>
      <c r="B832" s="127"/>
      <c r="C832" s="21"/>
      <c r="D832" s="28" t="s">
        <v>3651</v>
      </c>
      <c r="E832" s="21"/>
      <c r="F832" s="73"/>
      <c r="G832" s="86"/>
      <c r="H832" s="86"/>
      <c r="I832" s="24"/>
    </row>
    <row r="833" spans="1:9" ht="15">
      <c r="A833" s="84"/>
      <c r="B833" s="127"/>
      <c r="C833" s="21"/>
      <c r="D833" s="28" t="s">
        <v>3652</v>
      </c>
      <c r="E833" s="21"/>
      <c r="F833" s="73"/>
      <c r="G833" s="86"/>
      <c r="H833" s="86"/>
      <c r="I833" s="24"/>
    </row>
    <row r="834" spans="1:9" ht="23.25">
      <c r="A834" s="84"/>
      <c r="B834" s="127"/>
      <c r="C834" s="21"/>
      <c r="D834" s="28" t="s">
        <v>3653</v>
      </c>
      <c r="E834" s="21"/>
      <c r="F834" s="73"/>
      <c r="G834" s="86"/>
      <c r="H834" s="86"/>
      <c r="I834" s="24"/>
    </row>
    <row r="835" spans="1:9" ht="23.25">
      <c r="A835" s="84"/>
      <c r="B835" s="127"/>
      <c r="C835" s="21"/>
      <c r="D835" s="28" t="s">
        <v>3654</v>
      </c>
      <c r="E835" s="21"/>
      <c r="F835" s="73"/>
      <c r="G835" s="86"/>
      <c r="H835" s="86"/>
      <c r="I835" s="24"/>
    </row>
    <row r="836" spans="1:9" ht="15">
      <c r="A836" s="84"/>
      <c r="B836" s="127"/>
      <c r="C836" s="21"/>
      <c r="D836" s="28" t="s">
        <v>3655</v>
      </c>
      <c r="E836" s="21"/>
      <c r="F836" s="73"/>
      <c r="G836" s="86"/>
      <c r="H836" s="86"/>
      <c r="I836" s="24"/>
    </row>
    <row r="837" spans="1:9" ht="15">
      <c r="A837" s="84"/>
      <c r="B837" s="127"/>
      <c r="C837" s="21"/>
      <c r="D837" s="28" t="s">
        <v>630</v>
      </c>
      <c r="E837" s="21"/>
      <c r="F837" s="73">
        <v>26.5</v>
      </c>
      <c r="G837" s="86"/>
      <c r="H837" s="86"/>
      <c r="I837" s="24"/>
    </row>
    <row r="838" spans="1:9" ht="15">
      <c r="A838" s="698">
        <v>165</v>
      </c>
      <c r="B838" s="21">
        <v>777</v>
      </c>
      <c r="C838" s="21" t="s">
        <v>631</v>
      </c>
      <c r="D838" s="21" t="s">
        <v>632</v>
      </c>
      <c r="E838" s="21" t="s">
        <v>35</v>
      </c>
      <c r="F838" s="85">
        <f>F839</f>
        <v>99.69999999999999</v>
      </c>
      <c r="G838" s="23">
        <f>IF(B838&gt;0,0)</f>
        <v>0</v>
      </c>
      <c r="H838" s="86">
        <f>F838*G838</f>
        <v>0</v>
      </c>
      <c r="I838" s="24" t="s">
        <v>30</v>
      </c>
    </row>
    <row r="839" spans="1:9" ht="15">
      <c r="A839" s="84"/>
      <c r="B839" s="127"/>
      <c r="C839" s="21"/>
      <c r="D839" s="28" t="s">
        <v>558</v>
      </c>
      <c r="E839" s="21"/>
      <c r="F839" s="73">
        <f>F821+F830</f>
        <v>99.69999999999999</v>
      </c>
      <c r="G839" s="23"/>
      <c r="H839" s="86"/>
      <c r="I839" s="24"/>
    </row>
    <row r="840" spans="1:9" s="150" customFormat="1" ht="15">
      <c r="A840" s="84">
        <v>166</v>
      </c>
      <c r="B840" s="21">
        <v>777</v>
      </c>
      <c r="C840" s="21" t="s">
        <v>633</v>
      </c>
      <c r="D840" s="21" t="s">
        <v>3381</v>
      </c>
      <c r="E840" s="21" t="s">
        <v>93</v>
      </c>
      <c r="F840" s="85">
        <v>1</v>
      </c>
      <c r="G840" s="23">
        <f aca="true" t="shared" si="11" ref="G840:G841">IF(B840&gt;0,0)</f>
        <v>0</v>
      </c>
      <c r="H840" s="86">
        <f>F840*G840</f>
        <v>0</v>
      </c>
      <c r="I840" s="326" t="s">
        <v>30</v>
      </c>
    </row>
    <row r="841" spans="1:9" ht="15">
      <c r="A841" s="84">
        <v>167</v>
      </c>
      <c r="B841" s="127" t="s">
        <v>627</v>
      </c>
      <c r="C841" s="21">
        <v>999777</v>
      </c>
      <c r="D841" s="21" t="s">
        <v>634</v>
      </c>
      <c r="E841" s="21" t="s">
        <v>93</v>
      </c>
      <c r="F841" s="85">
        <v>1</v>
      </c>
      <c r="G841" s="23">
        <f t="shared" si="11"/>
        <v>0</v>
      </c>
      <c r="H841" s="86">
        <f>F841*G841</f>
        <v>0</v>
      </c>
      <c r="I841" s="24" t="s">
        <v>30</v>
      </c>
    </row>
    <row r="842" spans="1:9" ht="15">
      <c r="A842" s="13"/>
      <c r="B842" s="14"/>
      <c r="C842" s="14" t="s">
        <v>635</v>
      </c>
      <c r="D842" s="15" t="s">
        <v>636</v>
      </c>
      <c r="E842" s="14"/>
      <c r="F842" s="16"/>
      <c r="G842" s="23"/>
      <c r="H842" s="17">
        <f>SUM(H843:H854)</f>
        <v>0</v>
      </c>
      <c r="I842" s="35"/>
    </row>
    <row r="843" spans="1:9" ht="23.25">
      <c r="A843" s="84">
        <v>168</v>
      </c>
      <c r="B843" s="21">
        <v>781</v>
      </c>
      <c r="C843" s="21" t="s">
        <v>637</v>
      </c>
      <c r="D843" s="21" t="s">
        <v>638</v>
      </c>
      <c r="E843" s="21" t="s">
        <v>35</v>
      </c>
      <c r="F843" s="85">
        <f>SUM(F845:F846)</f>
        <v>427.465</v>
      </c>
      <c r="G843" s="23">
        <f>IF(B843&gt;0,0)</f>
        <v>0</v>
      </c>
      <c r="H843" s="86">
        <f>F843*G843</f>
        <v>0</v>
      </c>
      <c r="I843" s="24" t="s">
        <v>30</v>
      </c>
    </row>
    <row r="844" spans="1:9" ht="34.5">
      <c r="A844" s="19"/>
      <c r="B844" s="27"/>
      <c r="C844" s="20"/>
      <c r="D844" s="28" t="s">
        <v>639</v>
      </c>
      <c r="E844" s="20"/>
      <c r="F844" s="69"/>
      <c r="G844" s="23"/>
      <c r="H844" s="23"/>
      <c r="I844" s="18"/>
    </row>
    <row r="845" spans="1:9" ht="15">
      <c r="A845" s="19"/>
      <c r="B845" s="20"/>
      <c r="C845" s="20"/>
      <c r="D845" s="28" t="s">
        <v>640</v>
      </c>
      <c r="E845" s="20"/>
      <c r="F845" s="29">
        <f>275.9*1.07</f>
        <v>295.21299999999997</v>
      </c>
      <c r="G845" s="23"/>
      <c r="H845" s="23"/>
      <c r="I845" s="26"/>
    </row>
    <row r="846" spans="1:9" ht="15">
      <c r="A846" s="19"/>
      <c r="B846" s="20"/>
      <c r="C846" s="20"/>
      <c r="D846" s="28" t="s">
        <v>641</v>
      </c>
      <c r="E846" s="20"/>
      <c r="F846" s="29">
        <f>123.6*1.07</f>
        <v>132.252</v>
      </c>
      <c r="G846" s="23"/>
      <c r="H846" s="23"/>
      <c r="I846" s="26"/>
    </row>
    <row r="847" spans="1:9" ht="23.25">
      <c r="A847" s="84">
        <v>169</v>
      </c>
      <c r="B847" s="21">
        <v>781</v>
      </c>
      <c r="C847" s="21" t="s">
        <v>642</v>
      </c>
      <c r="D847" s="21" t="s">
        <v>643</v>
      </c>
      <c r="E847" s="21" t="s">
        <v>35</v>
      </c>
      <c r="F847" s="85">
        <f>F849</f>
        <v>68.694</v>
      </c>
      <c r="G847" s="23">
        <f>IF(B847&gt;0,0)</f>
        <v>0</v>
      </c>
      <c r="H847" s="86">
        <f>F847*G847</f>
        <v>0</v>
      </c>
      <c r="I847" s="24" t="s">
        <v>30</v>
      </c>
    </row>
    <row r="848" spans="1:9" ht="34.5">
      <c r="A848" s="19"/>
      <c r="B848" s="27"/>
      <c r="C848" s="20"/>
      <c r="D848" s="28" t="s">
        <v>639</v>
      </c>
      <c r="E848" s="20"/>
      <c r="F848" s="69"/>
      <c r="G848" s="23"/>
      <c r="H848" s="23"/>
      <c r="I848" s="18"/>
    </row>
    <row r="849" spans="1:9" ht="15">
      <c r="A849" s="19"/>
      <c r="B849" s="20"/>
      <c r="C849" s="20"/>
      <c r="D849" s="28" t="s">
        <v>644</v>
      </c>
      <c r="E849" s="20"/>
      <c r="F849" s="29">
        <f>64.2*1.07</f>
        <v>68.694</v>
      </c>
      <c r="G849" s="23"/>
      <c r="H849" s="23"/>
      <c r="I849" s="26"/>
    </row>
    <row r="850" spans="1:9" ht="23.25">
      <c r="A850" s="19">
        <v>170</v>
      </c>
      <c r="B850" s="20" t="s">
        <v>635</v>
      </c>
      <c r="C850" s="20">
        <v>781479196</v>
      </c>
      <c r="D850" s="21" t="s">
        <v>645</v>
      </c>
      <c r="E850" s="20" t="s">
        <v>35</v>
      </c>
      <c r="F850" s="30">
        <f>F843</f>
        <v>427.465</v>
      </c>
      <c r="G850" s="23">
        <f aca="true" t="shared" si="12" ref="G850:G853">IF(B850&gt;0,0)</f>
        <v>0</v>
      </c>
      <c r="H850" s="23">
        <f>F850*G850</f>
        <v>0</v>
      </c>
      <c r="I850" s="26" t="s">
        <v>3278</v>
      </c>
    </row>
    <row r="851" spans="1:9" ht="15">
      <c r="A851" s="19">
        <v>171</v>
      </c>
      <c r="B851" s="20" t="s">
        <v>635</v>
      </c>
      <c r="C851" s="20">
        <v>781495111</v>
      </c>
      <c r="D851" s="21" t="s">
        <v>646</v>
      </c>
      <c r="E851" s="20" t="s">
        <v>35</v>
      </c>
      <c r="F851" s="30">
        <f>F850</f>
        <v>427.465</v>
      </c>
      <c r="G851" s="23">
        <f t="shared" si="12"/>
        <v>0</v>
      </c>
      <c r="H851" s="23">
        <f>F851*G851</f>
        <v>0</v>
      </c>
      <c r="I851" s="26" t="s">
        <v>3278</v>
      </c>
    </row>
    <row r="852" spans="1:9" s="150" customFormat="1" ht="15">
      <c r="A852" s="84">
        <v>172</v>
      </c>
      <c r="B852" s="21" t="s">
        <v>635</v>
      </c>
      <c r="C852" s="21" t="s">
        <v>3397</v>
      </c>
      <c r="D852" s="21" t="s">
        <v>3382</v>
      </c>
      <c r="E852" s="21" t="s">
        <v>93</v>
      </c>
      <c r="F852" s="85">
        <v>1</v>
      </c>
      <c r="G852" s="23">
        <f t="shared" si="12"/>
        <v>0</v>
      </c>
      <c r="H852" s="86">
        <f>F852*G852</f>
        <v>0</v>
      </c>
      <c r="I852" s="326" t="s">
        <v>30</v>
      </c>
    </row>
    <row r="853" spans="1:9" ht="15">
      <c r="A853" s="19">
        <v>173</v>
      </c>
      <c r="B853" s="20">
        <v>781</v>
      </c>
      <c r="C853" s="20">
        <v>999781</v>
      </c>
      <c r="D853" s="21" t="s">
        <v>647</v>
      </c>
      <c r="E853" s="20" t="s">
        <v>93</v>
      </c>
      <c r="F853" s="30">
        <f>F854</f>
        <v>1</v>
      </c>
      <c r="G853" s="23">
        <f t="shared" si="12"/>
        <v>0</v>
      </c>
      <c r="H853" s="23">
        <f>F853*G853</f>
        <v>0</v>
      </c>
      <c r="I853" s="80" t="s">
        <v>30</v>
      </c>
    </row>
    <row r="854" spans="1:9" ht="15">
      <c r="A854" s="19"/>
      <c r="B854" s="20"/>
      <c r="C854" s="20"/>
      <c r="D854" s="28" t="s">
        <v>648</v>
      </c>
      <c r="E854" s="20"/>
      <c r="F854" s="29">
        <v>1</v>
      </c>
      <c r="G854" s="23"/>
      <c r="H854" s="23"/>
      <c r="I854" s="26"/>
    </row>
    <row r="855" spans="1:9" ht="15">
      <c r="A855" s="13"/>
      <c r="B855" s="14"/>
      <c r="C855" s="14" t="s">
        <v>649</v>
      </c>
      <c r="D855" s="15" t="s">
        <v>650</v>
      </c>
      <c r="E855" s="14"/>
      <c r="F855" s="16"/>
      <c r="G855" s="23"/>
      <c r="H855" s="17">
        <f>SUM(H856:H883)</f>
        <v>0</v>
      </c>
      <c r="I855" s="26"/>
    </row>
    <row r="856" spans="1:9" ht="23.25">
      <c r="A856" s="19">
        <v>174</v>
      </c>
      <c r="B856" s="20" t="s">
        <v>649</v>
      </c>
      <c r="C856" s="20" t="s">
        <v>651</v>
      </c>
      <c r="D856" s="21" t="s">
        <v>652</v>
      </c>
      <c r="E856" s="20" t="s">
        <v>35</v>
      </c>
      <c r="F856" s="30">
        <f>SUM(F857:F872)</f>
        <v>7469.099999999999</v>
      </c>
      <c r="G856" s="23">
        <f>IF(B856&gt;0,0)</f>
        <v>0</v>
      </c>
      <c r="H856" s="23">
        <f>F856*G856</f>
        <v>0</v>
      </c>
      <c r="I856" s="80" t="s">
        <v>30</v>
      </c>
    </row>
    <row r="857" spans="1:9" ht="15">
      <c r="A857" s="19"/>
      <c r="B857" s="20"/>
      <c r="C857" s="20"/>
      <c r="D857" s="28" t="s">
        <v>653</v>
      </c>
      <c r="E857" s="20"/>
      <c r="F857" s="29">
        <v>37</v>
      </c>
      <c r="G857" s="23"/>
      <c r="H857" s="23"/>
      <c r="I857" s="26"/>
    </row>
    <row r="858" spans="1:9" ht="15">
      <c r="A858" s="19"/>
      <c r="B858" s="20"/>
      <c r="C858" s="20"/>
      <c r="D858" s="28" t="s">
        <v>654</v>
      </c>
      <c r="E858" s="20"/>
      <c r="F858" s="29">
        <v>132.6</v>
      </c>
      <c r="G858" s="23"/>
      <c r="H858" s="23"/>
      <c r="I858" s="26"/>
    </row>
    <row r="859" spans="1:9" ht="15">
      <c r="A859" s="19"/>
      <c r="B859" s="20"/>
      <c r="C859" s="20"/>
      <c r="D859" s="28" t="s">
        <v>655</v>
      </c>
      <c r="E859" s="20"/>
      <c r="F859" s="29">
        <v>38.4</v>
      </c>
      <c r="G859" s="23"/>
      <c r="H859" s="23"/>
      <c r="I859" s="26"/>
    </row>
    <row r="860" spans="1:9" ht="23.25">
      <c r="A860" s="19"/>
      <c r="B860" s="20"/>
      <c r="C860" s="20"/>
      <c r="D860" s="28" t="s">
        <v>656</v>
      </c>
      <c r="E860" s="20"/>
      <c r="F860" s="29">
        <f>27.3+60.3+14.2+18.3+14.2+18.1+8+11.1+17.4+10.1+108.8</f>
        <v>307.79999999999995</v>
      </c>
      <c r="G860" s="23"/>
      <c r="H860" s="23"/>
      <c r="I860" s="26"/>
    </row>
    <row r="861" spans="1:9" ht="15">
      <c r="A861" s="19"/>
      <c r="B861" s="20"/>
      <c r="C861" s="20"/>
      <c r="D861" s="28" t="s">
        <v>657</v>
      </c>
      <c r="E861" s="20"/>
      <c r="F861" s="29">
        <v>678.8</v>
      </c>
      <c r="G861" s="23"/>
      <c r="H861" s="23"/>
      <c r="I861" s="26"/>
    </row>
    <row r="862" spans="1:9" ht="15">
      <c r="A862" s="19"/>
      <c r="B862" s="20"/>
      <c r="C862" s="20"/>
      <c r="D862" s="28" t="s">
        <v>658</v>
      </c>
      <c r="E862" s="20"/>
      <c r="F862" s="29">
        <v>657.3</v>
      </c>
      <c r="G862" s="23"/>
      <c r="H862" s="23"/>
      <c r="I862" s="26"/>
    </row>
    <row r="863" spans="1:9" ht="15">
      <c r="A863" s="19"/>
      <c r="B863" s="20"/>
      <c r="C863" s="20"/>
      <c r="D863" s="28" t="s">
        <v>659</v>
      </c>
      <c r="E863" s="20"/>
      <c r="F863" s="29">
        <v>653.4</v>
      </c>
      <c r="G863" s="23"/>
      <c r="H863" s="23"/>
      <c r="I863" s="26"/>
    </row>
    <row r="864" spans="1:9" ht="15">
      <c r="A864" s="19"/>
      <c r="B864" s="20"/>
      <c r="C864" s="20"/>
      <c r="D864" s="28" t="s">
        <v>660</v>
      </c>
      <c r="E864" s="20"/>
      <c r="F864" s="29">
        <f>24.7+14.6</f>
        <v>39.3</v>
      </c>
      <c r="G864" s="23"/>
      <c r="H864" s="23"/>
      <c r="I864" s="26"/>
    </row>
    <row r="865" spans="1:9" ht="15">
      <c r="A865" s="19"/>
      <c r="B865" s="20"/>
      <c r="C865" s="20"/>
      <c r="D865" s="28" t="s">
        <v>661</v>
      </c>
      <c r="E865" s="20"/>
      <c r="F865" s="29">
        <f>25.1+16+20.3</f>
        <v>61.400000000000006</v>
      </c>
      <c r="G865" s="23"/>
      <c r="H865" s="23"/>
      <c r="I865" s="26"/>
    </row>
    <row r="866" spans="1:9" ht="15">
      <c r="A866" s="19"/>
      <c r="B866" s="20"/>
      <c r="C866" s="20"/>
      <c r="D866" s="28" t="s">
        <v>662</v>
      </c>
      <c r="E866" s="20"/>
      <c r="F866" s="29">
        <f>25.2+15.3+16</f>
        <v>56.5</v>
      </c>
      <c r="G866" s="23"/>
      <c r="H866" s="23"/>
      <c r="I866" s="26"/>
    </row>
    <row r="867" spans="1:9" ht="15">
      <c r="A867" s="19"/>
      <c r="B867" s="20"/>
      <c r="C867" s="20"/>
      <c r="D867" s="28" t="s">
        <v>663</v>
      </c>
      <c r="E867" s="20"/>
      <c r="F867" s="29">
        <f>6.1+6.1+4.2</f>
        <v>16.4</v>
      </c>
      <c r="G867" s="23"/>
      <c r="H867" s="23"/>
      <c r="I867" s="26"/>
    </row>
    <row r="868" spans="1:9" ht="15">
      <c r="A868" s="19"/>
      <c r="B868" s="20"/>
      <c r="C868" s="20"/>
      <c r="D868" s="28" t="s">
        <v>664</v>
      </c>
      <c r="E868" s="20"/>
      <c r="F868" s="29">
        <v>664.7</v>
      </c>
      <c r="G868" s="23"/>
      <c r="H868" s="23"/>
      <c r="I868" s="26"/>
    </row>
    <row r="869" spans="1:9" ht="15">
      <c r="A869" s="19"/>
      <c r="B869" s="20"/>
      <c r="C869" s="20"/>
      <c r="D869" s="28" t="s">
        <v>665</v>
      </c>
      <c r="E869" s="20"/>
      <c r="F869" s="29">
        <v>1150.2</v>
      </c>
      <c r="G869" s="23"/>
      <c r="H869" s="23"/>
      <c r="I869" s="26"/>
    </row>
    <row r="870" spans="1:9" ht="15">
      <c r="A870" s="19"/>
      <c r="B870" s="20"/>
      <c r="C870" s="20"/>
      <c r="D870" s="28" t="s">
        <v>666</v>
      </c>
      <c r="E870" s="20"/>
      <c r="F870" s="29">
        <v>1002.4</v>
      </c>
      <c r="G870" s="23"/>
      <c r="H870" s="23"/>
      <c r="I870" s="26"/>
    </row>
    <row r="871" spans="1:9" ht="15">
      <c r="A871" s="19"/>
      <c r="B871" s="20"/>
      <c r="C871" s="20"/>
      <c r="D871" s="28" t="s">
        <v>667</v>
      </c>
      <c r="E871" s="20"/>
      <c r="F871" s="29">
        <v>1002.4</v>
      </c>
      <c r="G871" s="23"/>
      <c r="H871" s="23"/>
      <c r="I871" s="26"/>
    </row>
    <row r="872" spans="1:9" ht="15">
      <c r="A872" s="19"/>
      <c r="B872" s="20"/>
      <c r="C872" s="20"/>
      <c r="D872" s="28" t="s">
        <v>668</v>
      </c>
      <c r="E872" s="20"/>
      <c r="F872" s="29">
        <v>970.5</v>
      </c>
      <c r="G872" s="23"/>
      <c r="H872" s="23"/>
      <c r="I872" s="26"/>
    </row>
    <row r="873" spans="1:9" ht="15">
      <c r="A873" s="19"/>
      <c r="B873" s="20"/>
      <c r="C873" s="20"/>
      <c r="D873" s="28" t="s">
        <v>305</v>
      </c>
      <c r="E873" s="20"/>
      <c r="F873" s="29"/>
      <c r="G873" s="23"/>
      <c r="H873" s="23"/>
      <c r="I873" s="80"/>
    </row>
    <row r="874" spans="1:9" ht="34.5">
      <c r="A874" s="19">
        <v>175</v>
      </c>
      <c r="B874" s="20" t="s">
        <v>649</v>
      </c>
      <c r="C874" s="20" t="s">
        <v>669</v>
      </c>
      <c r="D874" s="21" t="s">
        <v>670</v>
      </c>
      <c r="E874" s="20" t="s">
        <v>35</v>
      </c>
      <c r="F874" s="30">
        <f>SUM(F875:F880)</f>
        <v>13176.499999999998</v>
      </c>
      <c r="G874" s="23">
        <f>IF(B874&gt;0,0)</f>
        <v>0</v>
      </c>
      <c r="H874" s="23">
        <f>F874*G874</f>
        <v>0</v>
      </c>
      <c r="I874" s="80" t="s">
        <v>30</v>
      </c>
    </row>
    <row r="875" spans="1:9" ht="15">
      <c r="A875" s="19"/>
      <c r="B875" s="20"/>
      <c r="C875" s="20"/>
      <c r="D875" s="28" t="s">
        <v>671</v>
      </c>
      <c r="E875" s="20"/>
      <c r="F875" s="29">
        <f>434.7+40.1+74.6</f>
        <v>549.4</v>
      </c>
      <c r="G875" s="23"/>
      <c r="H875" s="23"/>
      <c r="I875" s="26"/>
    </row>
    <row r="876" spans="1:9" ht="15">
      <c r="A876" s="19"/>
      <c r="B876" s="20"/>
      <c r="C876" s="20"/>
      <c r="D876" s="28" t="s">
        <v>672</v>
      </c>
      <c r="E876" s="20"/>
      <c r="F876" s="29">
        <f>276.1+36.7+118</f>
        <v>430.8</v>
      </c>
      <c r="G876" s="23"/>
      <c r="H876" s="23"/>
      <c r="I876" s="26"/>
    </row>
    <row r="877" spans="1:9" ht="15">
      <c r="A877" s="19"/>
      <c r="B877" s="20"/>
      <c r="C877" s="20"/>
      <c r="D877" s="28" t="s">
        <v>673</v>
      </c>
      <c r="E877" s="20"/>
      <c r="F877" s="29">
        <f>300.4+36.2+118</f>
        <v>454.59999999999997</v>
      </c>
      <c r="G877" s="23"/>
      <c r="H877" s="23"/>
      <c r="I877" s="26"/>
    </row>
    <row r="878" spans="1:9" ht="15">
      <c r="A878" s="19"/>
      <c r="B878" s="20"/>
      <c r="C878" s="20"/>
      <c r="D878" s="28" t="s">
        <v>674</v>
      </c>
      <c r="E878" s="20"/>
      <c r="F878" s="29">
        <f>239.9+33.3+121.3</f>
        <v>394.5</v>
      </c>
      <c r="G878" s="23"/>
      <c r="H878" s="23"/>
      <c r="I878" s="26"/>
    </row>
    <row r="879" spans="1:9" ht="34.5">
      <c r="A879" s="19"/>
      <c r="B879" s="20"/>
      <c r="C879" s="20"/>
      <c r="D879" s="28" t="s">
        <v>675</v>
      </c>
      <c r="E879" s="20"/>
      <c r="F879" s="29">
        <f>855.1*2+9.7*2+1665*2+70.8*2+4.6*2+2328.2*2+4.2*2+13.9*2+145.1*2+16.7*2+15.4*2+192.1*2+4.3*2</f>
        <v>10650.199999999999</v>
      </c>
      <c r="G879" s="23"/>
      <c r="H879" s="23"/>
      <c r="I879" s="26"/>
    </row>
    <row r="880" spans="1:9" ht="15">
      <c r="A880" s="19"/>
      <c r="B880" s="20"/>
      <c r="C880" s="20"/>
      <c r="D880" s="28" t="s">
        <v>676</v>
      </c>
      <c r="E880" s="20"/>
      <c r="F880" s="29">
        <f>83.5+11.8+593.7+8</f>
        <v>697</v>
      </c>
      <c r="G880" s="23"/>
      <c r="H880" s="23"/>
      <c r="I880" s="26"/>
    </row>
    <row r="881" spans="1:9" ht="15">
      <c r="A881" s="19"/>
      <c r="B881" s="20"/>
      <c r="C881" s="20"/>
      <c r="D881" s="28" t="s">
        <v>305</v>
      </c>
      <c r="E881" s="20"/>
      <c r="F881" s="29"/>
      <c r="G881" s="23"/>
      <c r="H881" s="23"/>
      <c r="I881" s="80"/>
    </row>
    <row r="882" spans="1:9" ht="15">
      <c r="A882" s="19">
        <v>176</v>
      </c>
      <c r="B882" s="20" t="s">
        <v>649</v>
      </c>
      <c r="C882" s="20" t="s">
        <v>677</v>
      </c>
      <c r="D882" s="21" t="s">
        <v>678</v>
      </c>
      <c r="E882" s="20" t="s">
        <v>93</v>
      </c>
      <c r="F882" s="30">
        <f>F883</f>
        <v>1</v>
      </c>
      <c r="G882" s="23">
        <f>IF(B882&gt;0,0)</f>
        <v>0</v>
      </c>
      <c r="H882" s="23">
        <f>F882*G882</f>
        <v>0</v>
      </c>
      <c r="I882" s="80" t="s">
        <v>30</v>
      </c>
    </row>
    <row r="883" spans="1:9" ht="15">
      <c r="A883" s="19"/>
      <c r="B883" s="20"/>
      <c r="C883" s="20"/>
      <c r="D883" s="28" t="s">
        <v>679</v>
      </c>
      <c r="E883" s="20"/>
      <c r="F883" s="29">
        <v>1</v>
      </c>
      <c r="G883" s="23"/>
      <c r="H883" s="23"/>
      <c r="I883" s="26"/>
    </row>
    <row r="884" spans="1:9" ht="15">
      <c r="A884" s="13"/>
      <c r="B884" s="14"/>
      <c r="C884" s="14">
        <v>786</v>
      </c>
      <c r="D884" s="14" t="s">
        <v>680</v>
      </c>
      <c r="E884" s="14"/>
      <c r="F884" s="16"/>
      <c r="G884" s="23"/>
      <c r="H884" s="17">
        <f>SUM(H885:H893)</f>
        <v>0</v>
      </c>
      <c r="I884" s="26"/>
    </row>
    <row r="885" spans="1:9" ht="23.25">
      <c r="A885" s="625">
        <v>177</v>
      </c>
      <c r="B885" s="142">
        <v>786</v>
      </c>
      <c r="C885" s="20" t="s">
        <v>681</v>
      </c>
      <c r="D885" s="20" t="s">
        <v>682</v>
      </c>
      <c r="E885" s="20" t="s">
        <v>35</v>
      </c>
      <c r="F885" s="30">
        <f>SUM(F886:F889)</f>
        <v>390.2</v>
      </c>
      <c r="G885" s="23">
        <f>IF(B885&gt;0,0)</f>
        <v>0</v>
      </c>
      <c r="H885" s="143">
        <f>F885*G885</f>
        <v>0</v>
      </c>
      <c r="I885" s="26" t="s">
        <v>30</v>
      </c>
    </row>
    <row r="886" spans="1:9" ht="15">
      <c r="A886" s="19"/>
      <c r="B886" s="20"/>
      <c r="C886" s="20"/>
      <c r="D886" s="34" t="s">
        <v>683</v>
      </c>
      <c r="E886" s="20"/>
      <c r="F886" s="29">
        <v>137.5</v>
      </c>
      <c r="G886" s="23"/>
      <c r="H886" s="23"/>
      <c r="I886" s="26"/>
    </row>
    <row r="887" spans="1:9" ht="15">
      <c r="A887" s="19"/>
      <c r="B887" s="20"/>
      <c r="C887" s="20"/>
      <c r="D887" s="34" t="s">
        <v>684</v>
      </c>
      <c r="E887" s="20"/>
      <c r="F887" s="29">
        <v>83.5</v>
      </c>
      <c r="G887" s="23"/>
      <c r="H887" s="23"/>
      <c r="I887" s="26"/>
    </row>
    <row r="888" spans="1:9" ht="15">
      <c r="A888" s="19"/>
      <c r="B888" s="20"/>
      <c r="C888" s="20"/>
      <c r="D888" s="34" t="s">
        <v>685</v>
      </c>
      <c r="E888" s="20"/>
      <c r="F888" s="29">
        <v>83.5</v>
      </c>
      <c r="G888" s="23"/>
      <c r="H888" s="23"/>
      <c r="I888" s="26"/>
    </row>
    <row r="889" spans="1:9" ht="15">
      <c r="A889" s="19"/>
      <c r="B889" s="20"/>
      <c r="C889" s="20"/>
      <c r="D889" s="34" t="s">
        <v>686</v>
      </c>
      <c r="E889" s="20"/>
      <c r="F889" s="29">
        <v>85.7</v>
      </c>
      <c r="G889" s="23"/>
      <c r="H889" s="23"/>
      <c r="I889" s="26"/>
    </row>
    <row r="890" spans="1:9" ht="23.25">
      <c r="A890" s="19"/>
      <c r="B890" s="20"/>
      <c r="C890" s="20"/>
      <c r="D890" s="34" t="s">
        <v>687</v>
      </c>
      <c r="E890" s="20"/>
      <c r="F890" s="29"/>
      <c r="G890" s="23"/>
      <c r="H890" s="23"/>
      <c r="I890" s="26"/>
    </row>
    <row r="891" spans="1:9" s="150" customFormat="1" ht="15">
      <c r="A891" s="84">
        <v>178</v>
      </c>
      <c r="B891" s="21">
        <v>786</v>
      </c>
      <c r="C891" s="21" t="s">
        <v>3398</v>
      </c>
      <c r="D891" s="21" t="s">
        <v>3383</v>
      </c>
      <c r="E891" s="21" t="s">
        <v>93</v>
      </c>
      <c r="F891" s="85">
        <v>1</v>
      </c>
      <c r="G891" s="23">
        <f aca="true" t="shared" si="13" ref="G891:G892">IF(B891&gt;0,0)</f>
        <v>0</v>
      </c>
      <c r="H891" s="86">
        <f>F891*G891</f>
        <v>0</v>
      </c>
      <c r="I891" s="326" t="s">
        <v>30</v>
      </c>
    </row>
    <row r="892" spans="1:9" ht="15">
      <c r="A892" s="19">
        <v>179</v>
      </c>
      <c r="B892" s="20">
        <v>786</v>
      </c>
      <c r="C892" s="20">
        <v>999786</v>
      </c>
      <c r="D892" s="20" t="s">
        <v>688</v>
      </c>
      <c r="E892" s="20" t="s">
        <v>689</v>
      </c>
      <c r="F892" s="30">
        <f>F893</f>
        <v>1</v>
      </c>
      <c r="G892" s="23">
        <f t="shared" si="13"/>
        <v>0</v>
      </c>
      <c r="H892" s="23">
        <f>F892*G892</f>
        <v>0</v>
      </c>
      <c r="I892" s="80" t="s">
        <v>30</v>
      </c>
    </row>
    <row r="893" spans="1:9" ht="15">
      <c r="A893" s="19"/>
      <c r="B893" s="20"/>
      <c r="C893" s="20"/>
      <c r="D893" s="34" t="s">
        <v>679</v>
      </c>
      <c r="E893" s="20"/>
      <c r="F893" s="29">
        <v>1</v>
      </c>
      <c r="G893" s="23"/>
      <c r="H893" s="23"/>
      <c r="I893" s="26"/>
    </row>
    <row r="894" spans="1:9" ht="15">
      <c r="A894" s="13"/>
      <c r="B894" s="14"/>
      <c r="C894" s="14">
        <v>787</v>
      </c>
      <c r="D894" s="14" t="s">
        <v>690</v>
      </c>
      <c r="E894" s="14"/>
      <c r="F894" s="16"/>
      <c r="G894" s="23"/>
      <c r="H894" s="17">
        <f>SUM(H895:H917)</f>
        <v>0</v>
      </c>
      <c r="I894" s="26"/>
    </row>
    <row r="895" spans="1:9" s="3" customFormat="1" ht="13.5" customHeight="1">
      <c r="A895" s="19">
        <v>180</v>
      </c>
      <c r="B895" s="20">
        <v>787</v>
      </c>
      <c r="C895" s="20" t="s">
        <v>2971</v>
      </c>
      <c r="D895" s="20" t="s">
        <v>2966</v>
      </c>
      <c r="E895" s="20" t="s">
        <v>35</v>
      </c>
      <c r="F895" s="30">
        <f>SUM(F896:F899)</f>
        <v>114.80000000000001</v>
      </c>
      <c r="G895" s="23">
        <f>IF(B895&gt;0,0)</f>
        <v>0</v>
      </c>
      <c r="H895" s="23">
        <f>F895*G895</f>
        <v>0</v>
      </c>
      <c r="I895" s="80" t="s">
        <v>30</v>
      </c>
    </row>
    <row r="896" spans="1:9" s="3" customFormat="1" ht="13.5" customHeight="1">
      <c r="A896" s="19"/>
      <c r="B896" s="20"/>
      <c r="C896" s="20"/>
      <c r="D896" s="34" t="s">
        <v>2968</v>
      </c>
      <c r="E896" s="20"/>
      <c r="F896" s="29">
        <v>25.6</v>
      </c>
      <c r="G896" s="23"/>
      <c r="H896" s="23"/>
      <c r="I896" s="80"/>
    </row>
    <row r="897" spans="1:9" s="3" customFormat="1" ht="13.5" customHeight="1">
      <c r="A897" s="19"/>
      <c r="B897" s="20"/>
      <c r="C897" s="20"/>
      <c r="D897" s="34" t="s">
        <v>2967</v>
      </c>
      <c r="E897" s="20"/>
      <c r="F897" s="29">
        <v>29.9</v>
      </c>
      <c r="G897" s="23"/>
      <c r="H897" s="23"/>
      <c r="I897" s="26"/>
    </row>
    <row r="898" spans="1:9" s="3" customFormat="1" ht="13.5" customHeight="1">
      <c r="A898" s="19"/>
      <c r="B898" s="20"/>
      <c r="C898" s="20"/>
      <c r="D898" s="34" t="s">
        <v>2969</v>
      </c>
      <c r="E898" s="20"/>
      <c r="F898" s="29">
        <v>29.9</v>
      </c>
      <c r="G898" s="23"/>
      <c r="H898" s="23"/>
      <c r="I898" s="26"/>
    </row>
    <row r="899" spans="1:9" s="3" customFormat="1" ht="13.5" customHeight="1">
      <c r="A899" s="19"/>
      <c r="B899" s="20"/>
      <c r="C899" s="20"/>
      <c r="D899" s="34" t="s">
        <v>2970</v>
      </c>
      <c r="E899" s="20"/>
      <c r="F899" s="29">
        <v>29.4</v>
      </c>
      <c r="G899" s="23"/>
      <c r="H899" s="23"/>
      <c r="I899" s="26"/>
    </row>
    <row r="900" spans="1:9" s="3" customFormat="1" ht="25.5" customHeight="1">
      <c r="A900" s="19"/>
      <c r="B900" s="20"/>
      <c r="C900" s="20"/>
      <c r="D900" s="34" t="s">
        <v>2972</v>
      </c>
      <c r="E900" s="20"/>
      <c r="F900" s="29"/>
      <c r="G900" s="23"/>
      <c r="H900" s="23"/>
      <c r="I900" s="26"/>
    </row>
    <row r="901" spans="1:9" ht="15">
      <c r="A901" s="19">
        <v>181</v>
      </c>
      <c r="B901" s="20">
        <v>787</v>
      </c>
      <c r="C901" s="20" t="s">
        <v>691</v>
      </c>
      <c r="D901" s="20" t="s">
        <v>692</v>
      </c>
      <c r="E901" s="20" t="s">
        <v>35</v>
      </c>
      <c r="F901" s="30">
        <f>SUM(F902:F905)</f>
        <v>161.6</v>
      </c>
      <c r="G901" s="23">
        <f>IF(B901&gt;0,0)</f>
        <v>0</v>
      </c>
      <c r="H901" s="23">
        <f>F901*G901</f>
        <v>0</v>
      </c>
      <c r="I901" s="24" t="s">
        <v>30</v>
      </c>
    </row>
    <row r="902" spans="1:9" ht="15">
      <c r="A902" s="19"/>
      <c r="B902" s="20"/>
      <c r="C902" s="20"/>
      <c r="D902" s="34" t="s">
        <v>693</v>
      </c>
      <c r="E902" s="20"/>
      <c r="F902" s="29">
        <v>57</v>
      </c>
      <c r="G902" s="23"/>
      <c r="H902" s="23"/>
      <c r="I902" s="24"/>
    </row>
    <row r="903" spans="1:9" ht="15">
      <c r="A903" s="19"/>
      <c r="B903" s="20"/>
      <c r="C903" s="20"/>
      <c r="D903" s="34" t="s">
        <v>694</v>
      </c>
      <c r="E903" s="20"/>
      <c r="F903" s="29">
        <v>44.6</v>
      </c>
      <c r="G903" s="23"/>
      <c r="H903" s="23"/>
      <c r="I903" s="24"/>
    </row>
    <row r="904" spans="1:9" ht="15">
      <c r="A904" s="19"/>
      <c r="B904" s="20"/>
      <c r="C904" s="20"/>
      <c r="D904" s="34" t="s">
        <v>695</v>
      </c>
      <c r="E904" s="20"/>
      <c r="F904" s="29">
        <v>36</v>
      </c>
      <c r="G904" s="23"/>
      <c r="H904" s="23"/>
      <c r="I904" s="24"/>
    </row>
    <row r="905" spans="1:9" ht="15">
      <c r="A905" s="19"/>
      <c r="B905" s="20"/>
      <c r="C905" s="20"/>
      <c r="D905" s="34" t="s">
        <v>696</v>
      </c>
      <c r="E905" s="20"/>
      <c r="F905" s="29">
        <v>24</v>
      </c>
      <c r="G905" s="23"/>
      <c r="H905" s="23"/>
      <c r="I905" s="24"/>
    </row>
    <row r="906" spans="1:9" ht="45.75">
      <c r="A906" s="19"/>
      <c r="B906" s="20"/>
      <c r="C906" s="20"/>
      <c r="D906" s="34" t="s">
        <v>697</v>
      </c>
      <c r="E906" s="20"/>
      <c r="F906" s="29"/>
      <c r="G906" s="23"/>
      <c r="H906" s="23"/>
      <c r="I906" s="24"/>
    </row>
    <row r="907" spans="1:9" ht="15">
      <c r="A907" s="19"/>
      <c r="B907" s="20"/>
      <c r="C907" s="20"/>
      <c r="D907" s="34" t="s">
        <v>698</v>
      </c>
      <c r="E907" s="20"/>
      <c r="F907" s="29"/>
      <c r="G907" s="23"/>
      <c r="H907" s="23"/>
      <c r="I907" s="24"/>
    </row>
    <row r="908" spans="1:9" ht="15">
      <c r="A908" s="19"/>
      <c r="B908" s="20"/>
      <c r="C908" s="20"/>
      <c r="D908" s="34" t="s">
        <v>509</v>
      </c>
      <c r="E908" s="20"/>
      <c r="F908" s="29"/>
      <c r="G908" s="23"/>
      <c r="H908" s="23"/>
      <c r="I908" s="26"/>
    </row>
    <row r="909" spans="1:9" ht="23.25">
      <c r="A909" s="81" t="s">
        <v>3279</v>
      </c>
      <c r="B909" s="27" t="s">
        <v>426</v>
      </c>
      <c r="C909" s="20" t="s">
        <v>699</v>
      </c>
      <c r="D909" s="21" t="s">
        <v>700</v>
      </c>
      <c r="E909" s="20" t="s">
        <v>35</v>
      </c>
      <c r="F909" s="30">
        <v>25.3</v>
      </c>
      <c r="G909" s="23">
        <f>IF(B909&gt;0,0)</f>
        <v>0</v>
      </c>
      <c r="H909" s="23">
        <f>F909*G909</f>
        <v>0</v>
      </c>
      <c r="I909" s="26" t="s">
        <v>30</v>
      </c>
    </row>
    <row r="910" spans="1:9" ht="15">
      <c r="A910" s="112"/>
      <c r="B910" s="91"/>
      <c r="C910" s="91"/>
      <c r="D910" s="28" t="s">
        <v>381</v>
      </c>
      <c r="E910" s="91"/>
      <c r="F910" s="113"/>
      <c r="G910" s="23"/>
      <c r="H910" s="114"/>
      <c r="I910" s="107"/>
    </row>
    <row r="911" spans="1:9" ht="15">
      <c r="A911" s="108"/>
      <c r="B911" s="115"/>
      <c r="C911" s="109"/>
      <c r="D911" s="28" t="s">
        <v>701</v>
      </c>
      <c r="E911" s="109"/>
      <c r="F911" s="104"/>
      <c r="G911" s="23"/>
      <c r="H911" s="106"/>
      <c r="I911" s="116"/>
    </row>
    <row r="912" spans="1:9" ht="15">
      <c r="A912" s="108"/>
      <c r="B912" s="115"/>
      <c r="C912" s="109"/>
      <c r="D912" s="28" t="s">
        <v>702</v>
      </c>
      <c r="E912" s="109"/>
      <c r="F912" s="104"/>
      <c r="G912" s="23"/>
      <c r="H912" s="106"/>
      <c r="I912" s="116"/>
    </row>
    <row r="913" spans="1:9" ht="15">
      <c r="A913" s="108"/>
      <c r="B913" s="115"/>
      <c r="C913" s="109"/>
      <c r="D913" s="28" t="s">
        <v>703</v>
      </c>
      <c r="E913" s="109"/>
      <c r="F913" s="104"/>
      <c r="G913" s="23"/>
      <c r="H913" s="106"/>
      <c r="I913" s="116"/>
    </row>
    <row r="914" spans="1:9" ht="15">
      <c r="A914" s="19"/>
      <c r="B914" s="27"/>
      <c r="C914" s="20"/>
      <c r="D914" s="34" t="s">
        <v>704</v>
      </c>
      <c r="E914" s="20"/>
      <c r="F914" s="29">
        <v>25</v>
      </c>
      <c r="G914" s="23"/>
      <c r="H914" s="23"/>
      <c r="I914" s="35"/>
    </row>
    <row r="915" spans="1:9" s="150" customFormat="1" ht="15">
      <c r="A915" s="84">
        <v>183</v>
      </c>
      <c r="B915" s="21">
        <v>787</v>
      </c>
      <c r="C915" s="21" t="s">
        <v>3399</v>
      </c>
      <c r="D915" s="21" t="s">
        <v>3384</v>
      </c>
      <c r="E915" s="21" t="s">
        <v>93</v>
      </c>
      <c r="F915" s="85">
        <v>1</v>
      </c>
      <c r="G915" s="23">
        <f aca="true" t="shared" si="14" ref="G915:G916">IF(B915&gt;0,0)</f>
        <v>0</v>
      </c>
      <c r="H915" s="86">
        <f>F915*G915</f>
        <v>0</v>
      </c>
      <c r="I915" s="24" t="s">
        <v>3278</v>
      </c>
    </row>
    <row r="916" spans="1:9" ht="15">
      <c r="A916" s="19">
        <v>184</v>
      </c>
      <c r="B916" s="20">
        <v>787</v>
      </c>
      <c r="C916" s="20">
        <v>999787</v>
      </c>
      <c r="D916" s="20" t="s">
        <v>705</v>
      </c>
      <c r="E916" s="20" t="s">
        <v>93</v>
      </c>
      <c r="F916" s="30">
        <f>F917</f>
        <v>1</v>
      </c>
      <c r="G916" s="23">
        <f t="shared" si="14"/>
        <v>0</v>
      </c>
      <c r="H916" s="23">
        <f>F916*G916</f>
        <v>0</v>
      </c>
      <c r="I916" s="80" t="s">
        <v>30</v>
      </c>
    </row>
    <row r="917" spans="1:9" ht="15">
      <c r="A917" s="19"/>
      <c r="B917" s="20"/>
      <c r="C917" s="20"/>
      <c r="D917" s="34" t="s">
        <v>648</v>
      </c>
      <c r="E917" s="20"/>
      <c r="F917" s="29">
        <v>1</v>
      </c>
      <c r="G917" s="23"/>
      <c r="H917" s="23"/>
      <c r="I917" s="26"/>
    </row>
    <row r="918" spans="1:9" ht="15">
      <c r="A918" s="13"/>
      <c r="B918" s="14"/>
      <c r="C918" s="14">
        <v>790</v>
      </c>
      <c r="D918" s="15" t="s">
        <v>706</v>
      </c>
      <c r="E918" s="14"/>
      <c r="F918" s="16"/>
      <c r="G918" s="23"/>
      <c r="H918" s="17">
        <f>SUM(H919:H936)</f>
        <v>0</v>
      </c>
      <c r="I918" s="18"/>
    </row>
    <row r="919" spans="1:9" ht="15">
      <c r="A919" s="19">
        <v>185</v>
      </c>
      <c r="B919" s="20">
        <v>790</v>
      </c>
      <c r="C919" s="20" t="s">
        <v>707</v>
      </c>
      <c r="D919" s="21" t="s">
        <v>708</v>
      </c>
      <c r="E919" s="20" t="s">
        <v>35</v>
      </c>
      <c r="F919" s="30">
        <f>SUM(F922:F926)</f>
        <v>1919.58</v>
      </c>
      <c r="G919" s="23">
        <f>IF(B919&gt;0,0)</f>
        <v>0</v>
      </c>
      <c r="H919" s="23">
        <f>F919*G919</f>
        <v>0</v>
      </c>
      <c r="I919" s="80" t="s">
        <v>30</v>
      </c>
    </row>
    <row r="920" spans="1:9" ht="23.25">
      <c r="A920" s="19"/>
      <c r="B920" s="20"/>
      <c r="C920" s="20"/>
      <c r="D920" s="28" t="s">
        <v>709</v>
      </c>
      <c r="E920" s="20"/>
      <c r="F920" s="29"/>
      <c r="G920" s="23"/>
      <c r="H920" s="23"/>
      <c r="I920" s="26"/>
    </row>
    <row r="921" spans="1:9" ht="15">
      <c r="A921" s="19"/>
      <c r="B921" s="20"/>
      <c r="C921" s="20"/>
      <c r="D921" s="28" t="s">
        <v>710</v>
      </c>
      <c r="E921" s="20"/>
      <c r="F921" s="29"/>
      <c r="G921" s="23"/>
      <c r="H921" s="23"/>
      <c r="I921" s="26"/>
    </row>
    <row r="922" spans="1:9" ht="15">
      <c r="A922" s="19"/>
      <c r="B922" s="20"/>
      <c r="C922" s="20"/>
      <c r="D922" s="28" t="s">
        <v>711</v>
      </c>
      <c r="E922" s="20"/>
      <c r="F922" s="29">
        <f>1.07*67.6</f>
        <v>72.332</v>
      </c>
      <c r="G922" s="23"/>
      <c r="H922" s="23"/>
      <c r="I922" s="26"/>
    </row>
    <row r="923" spans="1:9" ht="15">
      <c r="A923" s="19"/>
      <c r="B923" s="20"/>
      <c r="C923" s="20"/>
      <c r="D923" s="28" t="s">
        <v>712</v>
      </c>
      <c r="E923" s="20"/>
      <c r="F923" s="29">
        <f>1.07*389</f>
        <v>416.23</v>
      </c>
      <c r="G923" s="23"/>
      <c r="H923" s="23"/>
      <c r="I923" s="26"/>
    </row>
    <row r="924" spans="1:9" ht="15">
      <c r="A924" s="19"/>
      <c r="B924" s="20"/>
      <c r="C924" s="20"/>
      <c r="D924" s="28" t="s">
        <v>713</v>
      </c>
      <c r="E924" s="20"/>
      <c r="F924" s="29">
        <f>1.07*440.4</f>
        <v>471.228</v>
      </c>
      <c r="G924" s="23"/>
      <c r="H924" s="23"/>
      <c r="I924" s="26"/>
    </row>
    <row r="925" spans="1:9" ht="15">
      <c r="A925" s="19"/>
      <c r="B925" s="20"/>
      <c r="C925" s="20"/>
      <c r="D925" s="28" t="s">
        <v>714</v>
      </c>
      <c r="E925" s="20"/>
      <c r="F925" s="29">
        <f>1.07*440.7</f>
        <v>471.54900000000004</v>
      </c>
      <c r="G925" s="23"/>
      <c r="H925" s="23"/>
      <c r="I925" s="26"/>
    </row>
    <row r="926" spans="1:9" ht="15">
      <c r="A926" s="19"/>
      <c r="B926" s="20"/>
      <c r="C926" s="20"/>
      <c r="D926" s="28" t="s">
        <v>715</v>
      </c>
      <c r="E926" s="20"/>
      <c r="F926" s="29">
        <f>1.07*456.3</f>
        <v>488.24100000000004</v>
      </c>
      <c r="G926" s="23"/>
      <c r="H926" s="23"/>
      <c r="I926" s="26"/>
    </row>
    <row r="927" spans="1:9" ht="23.25">
      <c r="A927" s="19">
        <v>186</v>
      </c>
      <c r="B927" s="20">
        <v>790</v>
      </c>
      <c r="C927" s="20" t="s">
        <v>716</v>
      </c>
      <c r="D927" s="21" t="s">
        <v>717</v>
      </c>
      <c r="E927" s="20" t="s">
        <v>35</v>
      </c>
      <c r="F927" s="30">
        <f>F930</f>
        <v>60.455000000000005</v>
      </c>
      <c r="G927" s="23">
        <f>IF(B927&gt;0,0)</f>
        <v>0</v>
      </c>
      <c r="H927" s="23">
        <f>F927*G927</f>
        <v>0</v>
      </c>
      <c r="I927" s="80" t="s">
        <v>30</v>
      </c>
    </row>
    <row r="928" spans="1:9" ht="23.25">
      <c r="A928" s="19"/>
      <c r="B928" s="20"/>
      <c r="C928" s="20"/>
      <c r="D928" s="28" t="s">
        <v>718</v>
      </c>
      <c r="E928" s="20"/>
      <c r="F928" s="29"/>
      <c r="G928" s="23"/>
      <c r="H928" s="23"/>
      <c r="I928" s="26"/>
    </row>
    <row r="929" spans="1:9" ht="15">
      <c r="A929" s="19"/>
      <c r="B929" s="20"/>
      <c r="C929" s="20"/>
      <c r="D929" s="28" t="s">
        <v>710</v>
      </c>
      <c r="E929" s="20"/>
      <c r="F929" s="29"/>
      <c r="G929" s="23"/>
      <c r="H929" s="23"/>
      <c r="I929" s="26"/>
    </row>
    <row r="930" spans="1:9" ht="15">
      <c r="A930" s="19"/>
      <c r="B930" s="20"/>
      <c r="C930" s="20"/>
      <c r="D930" s="28" t="s">
        <v>719</v>
      </c>
      <c r="E930" s="20"/>
      <c r="F930" s="29">
        <f>1.07*56.5</f>
        <v>60.455000000000005</v>
      </c>
      <c r="G930" s="23"/>
      <c r="H930" s="23"/>
      <c r="I930" s="26"/>
    </row>
    <row r="931" spans="1:9" ht="15">
      <c r="A931" s="19">
        <v>187</v>
      </c>
      <c r="B931" s="20">
        <v>790</v>
      </c>
      <c r="C931" s="20" t="s">
        <v>720</v>
      </c>
      <c r="D931" s="21" t="s">
        <v>721</v>
      </c>
      <c r="E931" s="20" t="s">
        <v>35</v>
      </c>
      <c r="F931" s="30">
        <f>F933</f>
        <v>4.2</v>
      </c>
      <c r="G931" s="23">
        <f>IF(B931&gt;0,0)</f>
        <v>0</v>
      </c>
      <c r="H931" s="23">
        <f>F931*G931</f>
        <v>0</v>
      </c>
      <c r="I931" s="80" t="s">
        <v>30</v>
      </c>
    </row>
    <row r="932" spans="1:9" ht="23.25">
      <c r="A932" s="19"/>
      <c r="B932" s="20"/>
      <c r="C932" s="20"/>
      <c r="D932" s="28" t="s">
        <v>722</v>
      </c>
      <c r="E932" s="20"/>
      <c r="F932" s="30"/>
      <c r="G932" s="23"/>
      <c r="H932" s="23"/>
      <c r="I932" s="80"/>
    </row>
    <row r="933" spans="1:9" ht="15">
      <c r="A933" s="19"/>
      <c r="B933" s="20"/>
      <c r="C933" s="20"/>
      <c r="D933" s="28" t="s">
        <v>723</v>
      </c>
      <c r="E933" s="20"/>
      <c r="F933" s="29">
        <v>4.2</v>
      </c>
      <c r="G933" s="23"/>
      <c r="H933" s="23"/>
      <c r="I933" s="26"/>
    </row>
    <row r="934" spans="1:9" s="150" customFormat="1" ht="15">
      <c r="A934" s="323">
        <v>188</v>
      </c>
      <c r="B934" s="324">
        <v>790</v>
      </c>
      <c r="C934" s="21" t="s">
        <v>724</v>
      </c>
      <c r="D934" s="21" t="s">
        <v>3385</v>
      </c>
      <c r="E934" s="21" t="s">
        <v>93</v>
      </c>
      <c r="F934" s="85">
        <v>1</v>
      </c>
      <c r="G934" s="23">
        <f aca="true" t="shared" si="15" ref="G934:G935">IF(B934&gt;0,0)</f>
        <v>0</v>
      </c>
      <c r="H934" s="325">
        <f>F934*G934</f>
        <v>0</v>
      </c>
      <c r="I934" s="326" t="s">
        <v>30</v>
      </c>
    </row>
    <row r="935" spans="1:9" ht="15">
      <c r="A935" s="19">
        <v>189</v>
      </c>
      <c r="B935" s="20">
        <v>790</v>
      </c>
      <c r="C935" s="20">
        <v>999790</v>
      </c>
      <c r="D935" s="21" t="s">
        <v>678</v>
      </c>
      <c r="E935" s="20" t="s">
        <v>93</v>
      </c>
      <c r="F935" s="30">
        <f>F936</f>
        <v>1</v>
      </c>
      <c r="G935" s="23">
        <f t="shared" si="15"/>
        <v>0</v>
      </c>
      <c r="H935" s="23">
        <f>F935*G935</f>
        <v>0</v>
      </c>
      <c r="I935" s="80" t="s">
        <v>30</v>
      </c>
    </row>
    <row r="936" spans="1:9" ht="15">
      <c r="A936" s="19"/>
      <c r="B936" s="20"/>
      <c r="C936" s="20"/>
      <c r="D936" s="28" t="s">
        <v>679</v>
      </c>
      <c r="E936" s="20"/>
      <c r="F936" s="29">
        <v>1</v>
      </c>
      <c r="G936" s="23"/>
      <c r="H936" s="23"/>
      <c r="I936" s="26"/>
    </row>
    <row r="937" spans="1:9" ht="15">
      <c r="A937" s="13"/>
      <c r="B937" s="83"/>
      <c r="C937" s="14" t="s">
        <v>725</v>
      </c>
      <c r="D937" s="15" t="s">
        <v>726</v>
      </c>
      <c r="E937" s="14"/>
      <c r="F937" s="16"/>
      <c r="G937" s="23"/>
      <c r="H937" s="17">
        <f>H938+H944</f>
        <v>0</v>
      </c>
      <c r="I937" s="35"/>
    </row>
    <row r="938" spans="1:9" ht="15">
      <c r="A938" s="13"/>
      <c r="B938" s="14"/>
      <c r="C938" s="14" t="s">
        <v>727</v>
      </c>
      <c r="D938" s="15" t="s">
        <v>706</v>
      </c>
      <c r="E938" s="14"/>
      <c r="F938" s="16"/>
      <c r="G938" s="23"/>
      <c r="H938" s="17">
        <f>SUM(H939:H943)</f>
        <v>0</v>
      </c>
      <c r="I938" s="35"/>
    </row>
    <row r="939" spans="1:9" ht="23.25">
      <c r="A939" s="19">
        <v>190</v>
      </c>
      <c r="B939" s="20" t="s">
        <v>728</v>
      </c>
      <c r="C939" s="20" t="s">
        <v>729</v>
      </c>
      <c r="D939" s="21" t="s">
        <v>730</v>
      </c>
      <c r="E939" s="20" t="s">
        <v>731</v>
      </c>
      <c r="F939" s="30">
        <v>1</v>
      </c>
      <c r="G939" s="23">
        <f aca="true" t="shared" si="16" ref="G939:G942">IF(B939&gt;0,0)</f>
        <v>0</v>
      </c>
      <c r="H939" s="23">
        <f>F939*G939</f>
        <v>0</v>
      </c>
      <c r="I939" s="80" t="s">
        <v>30</v>
      </c>
    </row>
    <row r="940" spans="1:9" ht="15">
      <c r="A940" s="19">
        <v>191</v>
      </c>
      <c r="B940" s="20">
        <v>922</v>
      </c>
      <c r="C940" s="20" t="s">
        <v>732</v>
      </c>
      <c r="D940" s="21" t="s">
        <v>733</v>
      </c>
      <c r="E940" s="20" t="s">
        <v>731</v>
      </c>
      <c r="F940" s="30">
        <v>1</v>
      </c>
      <c r="G940" s="23">
        <f t="shared" si="16"/>
        <v>0</v>
      </c>
      <c r="H940" s="23">
        <f>F940*G940</f>
        <v>0</v>
      </c>
      <c r="I940" s="80" t="s">
        <v>30</v>
      </c>
    </row>
    <row r="941" spans="1:9" ht="15">
      <c r="A941" s="108">
        <v>192</v>
      </c>
      <c r="B941" s="115" t="s">
        <v>734</v>
      </c>
      <c r="C941" s="109" t="s">
        <v>735</v>
      </c>
      <c r="D941" s="21" t="s">
        <v>736</v>
      </c>
      <c r="E941" s="109" t="s">
        <v>731</v>
      </c>
      <c r="F941" s="110">
        <v>1</v>
      </c>
      <c r="G941" s="23">
        <f t="shared" si="16"/>
        <v>0</v>
      </c>
      <c r="H941" s="106">
        <f>F941*G941</f>
        <v>0</v>
      </c>
      <c r="I941" s="80" t="s">
        <v>30</v>
      </c>
    </row>
    <row r="942" spans="1:9" ht="15">
      <c r="A942" s="19">
        <v>193</v>
      </c>
      <c r="B942" s="20" t="s">
        <v>728</v>
      </c>
      <c r="C942" s="20" t="s">
        <v>737</v>
      </c>
      <c r="D942" s="21" t="s">
        <v>738</v>
      </c>
      <c r="E942" s="20" t="s">
        <v>93</v>
      </c>
      <c r="F942" s="30">
        <f>F943</f>
        <v>1</v>
      </c>
      <c r="G942" s="23">
        <f t="shared" si="16"/>
        <v>0</v>
      </c>
      <c r="H942" s="23">
        <f>F942*G942</f>
        <v>0</v>
      </c>
      <c r="I942" s="80" t="s">
        <v>30</v>
      </c>
    </row>
    <row r="943" spans="1:9" ht="23.25">
      <c r="A943" s="19"/>
      <c r="B943" s="27"/>
      <c r="C943" s="20"/>
      <c r="D943" s="28" t="s">
        <v>504</v>
      </c>
      <c r="E943" s="20"/>
      <c r="F943" s="29">
        <v>1</v>
      </c>
      <c r="G943" s="23"/>
      <c r="H943" s="23"/>
      <c r="I943" s="35"/>
    </row>
    <row r="944" spans="1:9" ht="15">
      <c r="A944" s="144"/>
      <c r="B944" s="145"/>
      <c r="C944" s="146" t="s">
        <v>739</v>
      </c>
      <c r="D944" s="15" t="s">
        <v>740</v>
      </c>
      <c r="E944" s="146"/>
      <c r="F944" s="147"/>
      <c r="G944" s="23"/>
      <c r="H944" s="148">
        <f>SUM(H945:H951)</f>
        <v>0</v>
      </c>
      <c r="I944" s="116"/>
    </row>
    <row r="945" spans="1:9" ht="15">
      <c r="A945" s="108">
        <v>194</v>
      </c>
      <c r="B945" s="115" t="s">
        <v>734</v>
      </c>
      <c r="C945" s="109" t="s">
        <v>741</v>
      </c>
      <c r="D945" s="21" t="s">
        <v>742</v>
      </c>
      <c r="E945" s="109" t="s">
        <v>731</v>
      </c>
      <c r="F945" s="110">
        <f>F946</f>
        <v>2</v>
      </c>
      <c r="G945" s="23">
        <f>IF(B945&gt;0,0)</f>
        <v>0</v>
      </c>
      <c r="H945" s="106">
        <f>F945*G945</f>
        <v>0</v>
      </c>
      <c r="I945" s="80" t="s">
        <v>30</v>
      </c>
    </row>
    <row r="946" spans="1:9" ht="34.5">
      <c r="A946" s="19"/>
      <c r="B946" s="20"/>
      <c r="C946" s="20"/>
      <c r="D946" s="28" t="s">
        <v>743</v>
      </c>
      <c r="E946" s="20"/>
      <c r="F946" s="29">
        <v>2</v>
      </c>
      <c r="G946" s="23"/>
      <c r="H946" s="23"/>
      <c r="I946" s="26"/>
    </row>
    <row r="947" spans="1:9" ht="23.25">
      <c r="A947" s="19"/>
      <c r="B947" s="20"/>
      <c r="C947" s="20"/>
      <c r="D947" s="28" t="s">
        <v>744</v>
      </c>
      <c r="E947" s="20"/>
      <c r="F947" s="29"/>
      <c r="G947" s="23"/>
      <c r="H947" s="23"/>
      <c r="I947" s="26"/>
    </row>
    <row r="948" spans="1:9" ht="15">
      <c r="A948" s="108">
        <v>195</v>
      </c>
      <c r="B948" s="115" t="s">
        <v>734</v>
      </c>
      <c r="C948" s="109" t="s">
        <v>745</v>
      </c>
      <c r="D948" s="21" t="s">
        <v>746</v>
      </c>
      <c r="E948" s="109" t="s">
        <v>731</v>
      </c>
      <c r="F948" s="110">
        <f>F949</f>
        <v>1</v>
      </c>
      <c r="G948" s="23">
        <f>IF(B948&gt;0,0)</f>
        <v>0</v>
      </c>
      <c r="H948" s="106">
        <f>F948*G948</f>
        <v>0</v>
      </c>
      <c r="I948" s="80" t="s">
        <v>30</v>
      </c>
    </row>
    <row r="949" spans="1:9" ht="15">
      <c r="A949" s="19"/>
      <c r="B949" s="20"/>
      <c r="C949" s="20"/>
      <c r="D949" s="28" t="s">
        <v>747</v>
      </c>
      <c r="E949" s="20"/>
      <c r="F949" s="29">
        <v>1</v>
      </c>
      <c r="G949" s="23"/>
      <c r="H949" s="23"/>
      <c r="I949" s="26"/>
    </row>
    <row r="950" spans="1:9" ht="15">
      <c r="A950" s="19">
        <v>196</v>
      </c>
      <c r="B950" s="27" t="s">
        <v>748</v>
      </c>
      <c r="C950" s="20" t="s">
        <v>749</v>
      </c>
      <c r="D950" s="21" t="s">
        <v>750</v>
      </c>
      <c r="E950" s="20" t="s">
        <v>93</v>
      </c>
      <c r="F950" s="30">
        <f>F951</f>
        <v>1</v>
      </c>
      <c r="G950" s="23">
        <f>IF(B950&gt;0,0,".")</f>
        <v>0</v>
      </c>
      <c r="H950" s="23">
        <f>F950*G950</f>
        <v>0</v>
      </c>
      <c r="I950" s="80" t="s">
        <v>30</v>
      </c>
    </row>
    <row r="951" spans="1:9" ht="15">
      <c r="A951" s="19"/>
      <c r="B951" s="27"/>
      <c r="C951" s="20"/>
      <c r="D951" s="28" t="s">
        <v>751</v>
      </c>
      <c r="E951" s="20"/>
      <c r="F951" s="29">
        <v>1</v>
      </c>
      <c r="G951" s="23"/>
      <c r="H951" s="23"/>
      <c r="I951" s="35"/>
    </row>
    <row r="952" spans="1:9" ht="15">
      <c r="A952" s="38"/>
      <c r="B952" s="39"/>
      <c r="C952" s="39"/>
      <c r="D952" s="40" t="s">
        <v>3281</v>
      </c>
      <c r="E952" s="39"/>
      <c r="F952" s="41"/>
      <c r="G952" s="42"/>
      <c r="H952" s="42">
        <f>H9+H287+H937</f>
        <v>0</v>
      </c>
      <c r="I952" s="3"/>
    </row>
    <row r="953" spans="1:9" ht="15">
      <c r="A953" s="43"/>
      <c r="B953" s="44"/>
      <c r="C953" s="44"/>
      <c r="D953" s="45"/>
      <c r="E953" s="44"/>
      <c r="F953" s="46"/>
      <c r="G953" s="47"/>
      <c r="H953" s="47"/>
      <c r="I953" s="63"/>
    </row>
    <row r="954" spans="1:9" ht="15">
      <c r="A954" s="57" t="s">
        <v>95</v>
      </c>
      <c r="B954" s="58"/>
      <c r="C954" s="57"/>
      <c r="D954" s="59"/>
      <c r="E954" s="57"/>
      <c r="F954" s="57"/>
      <c r="G954" s="57"/>
      <c r="H954" s="57"/>
      <c r="I954" s="60"/>
    </row>
    <row r="955" spans="1:9" ht="24" customHeight="1">
      <c r="A955" s="683" t="s">
        <v>96</v>
      </c>
      <c r="B955" s="683"/>
      <c r="C955" s="683"/>
      <c r="D955" s="683"/>
      <c r="E955" s="683"/>
      <c r="F955" s="683"/>
      <c r="G955" s="683"/>
      <c r="H955" s="57"/>
      <c r="I955" s="56"/>
    </row>
    <row r="956" spans="1:9" ht="93.95" customHeight="1">
      <c r="A956" s="683" t="s">
        <v>97</v>
      </c>
      <c r="B956" s="683"/>
      <c r="C956" s="683"/>
      <c r="D956" s="683"/>
      <c r="E956" s="683"/>
      <c r="F956" s="683"/>
      <c r="G956" s="683"/>
      <c r="H956" s="57"/>
      <c r="I956" s="57"/>
    </row>
    <row r="957" spans="1:9" ht="15">
      <c r="A957" s="685" t="s">
        <v>98</v>
      </c>
      <c r="B957" s="685"/>
      <c r="C957" s="685"/>
      <c r="D957" s="685"/>
      <c r="E957" s="685"/>
      <c r="F957" s="685"/>
      <c r="G957" s="685"/>
      <c r="H957" s="61"/>
      <c r="I957" s="62"/>
    </row>
    <row r="958" spans="1:9" ht="15">
      <c r="A958" s="685" t="s">
        <v>99</v>
      </c>
      <c r="B958" s="685"/>
      <c r="C958" s="685"/>
      <c r="D958" s="685"/>
      <c r="E958" s="685"/>
      <c r="F958" s="685"/>
      <c r="G958" s="685"/>
      <c r="H958" s="61"/>
      <c r="I958" s="62"/>
    </row>
  </sheetData>
  <mergeCells count="4">
    <mergeCell ref="A955:G955"/>
    <mergeCell ref="A956:G956"/>
    <mergeCell ref="A957:G957"/>
    <mergeCell ref="A958:G95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 topLeftCell="A1">
      <selection activeCell="N20" sqref="N20"/>
    </sheetView>
  </sheetViews>
  <sheetFormatPr defaultColWidth="9.140625" defaultRowHeight="15"/>
  <cols>
    <col min="1" max="2" width="4.7109375" style="0" customWidth="1"/>
    <col min="3" max="3" width="15.7109375" style="0" customWidth="1"/>
    <col min="4" max="4" width="58.00390625" style="150" customWidth="1"/>
    <col min="5" max="5" width="7.7109375" style="0" customWidth="1"/>
    <col min="6" max="6" width="9.7109375" style="0" customWidth="1"/>
    <col min="7" max="7" width="11.7109375" style="0" customWidth="1"/>
    <col min="8" max="8" width="18.28125" style="0" customWidth="1"/>
    <col min="9" max="9" width="13.28125" style="0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752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H10+H37+H41+H49</f>
        <v>0</v>
      </c>
      <c r="I9" s="68"/>
    </row>
    <row r="10" spans="1:9" ht="15">
      <c r="A10" s="13"/>
      <c r="B10" s="14"/>
      <c r="C10" s="14">
        <v>1</v>
      </c>
      <c r="D10" s="15" t="s">
        <v>21</v>
      </c>
      <c r="E10" s="14"/>
      <c r="F10" s="16"/>
      <c r="G10" s="17"/>
      <c r="H10" s="17">
        <f>SUM(H11:H36)</f>
        <v>0</v>
      </c>
      <c r="I10" s="18"/>
    </row>
    <row r="11" spans="1:9" ht="15">
      <c r="A11" s="84">
        <v>1</v>
      </c>
      <c r="B11" s="109">
        <v>221</v>
      </c>
      <c r="C11" s="21">
        <v>115101201</v>
      </c>
      <c r="D11" s="21" t="s">
        <v>23</v>
      </c>
      <c r="E11" s="21" t="s">
        <v>24</v>
      </c>
      <c r="F11" s="151">
        <v>15</v>
      </c>
      <c r="G11" s="23">
        <v>0</v>
      </c>
      <c r="H11" s="86">
        <f>F11*G11</f>
        <v>0</v>
      </c>
      <c r="I11" s="24" t="s">
        <v>3278</v>
      </c>
    </row>
    <row r="12" spans="1:9" ht="15">
      <c r="A12" s="84">
        <v>2</v>
      </c>
      <c r="B12" s="109">
        <v>221</v>
      </c>
      <c r="C12" s="21">
        <v>115101301</v>
      </c>
      <c r="D12" s="21" t="s">
        <v>25</v>
      </c>
      <c r="E12" s="21" t="s">
        <v>26</v>
      </c>
      <c r="F12" s="151">
        <v>2</v>
      </c>
      <c r="G12" s="23">
        <v>0</v>
      </c>
      <c r="H12" s="86">
        <f>F12*G12</f>
        <v>0</v>
      </c>
      <c r="I12" s="24" t="s">
        <v>3278</v>
      </c>
    </row>
    <row r="13" spans="1:9" ht="15">
      <c r="A13" s="19">
        <v>3</v>
      </c>
      <c r="B13" s="20" t="s">
        <v>22</v>
      </c>
      <c r="C13" s="20" t="s">
        <v>27</v>
      </c>
      <c r="D13" s="21" t="s">
        <v>28</v>
      </c>
      <c r="E13" s="20" t="s">
        <v>29</v>
      </c>
      <c r="F13" s="25">
        <v>50</v>
      </c>
      <c r="G13" s="23">
        <v>0</v>
      </c>
      <c r="H13" s="23">
        <f>F13*G13</f>
        <v>0</v>
      </c>
      <c r="I13" s="26" t="s">
        <v>30</v>
      </c>
    </row>
    <row r="14" spans="1:9" ht="15">
      <c r="A14" s="19">
        <v>4</v>
      </c>
      <c r="B14" s="20" t="s">
        <v>22</v>
      </c>
      <c r="C14" s="20">
        <v>119001421</v>
      </c>
      <c r="D14" s="21" t="s">
        <v>31</v>
      </c>
      <c r="E14" s="20" t="s">
        <v>29</v>
      </c>
      <c r="F14" s="25">
        <v>45</v>
      </c>
      <c r="G14" s="23">
        <v>0</v>
      </c>
      <c r="H14" s="23">
        <f>F14*G14</f>
        <v>0</v>
      </c>
      <c r="I14" s="24" t="s">
        <v>3278</v>
      </c>
    </row>
    <row r="15" spans="1:9" ht="15">
      <c r="A15" s="19">
        <v>5</v>
      </c>
      <c r="B15" s="20" t="s">
        <v>22</v>
      </c>
      <c r="C15" s="20">
        <v>121101103</v>
      </c>
      <c r="D15" s="21" t="s">
        <v>753</v>
      </c>
      <c r="E15" s="20" t="s">
        <v>43</v>
      </c>
      <c r="F15" s="25">
        <f>F16</f>
        <v>401.31</v>
      </c>
      <c r="G15" s="23">
        <v>0</v>
      </c>
      <c r="H15" s="23">
        <f>F15*G15</f>
        <v>0</v>
      </c>
      <c r="I15" s="24" t="s">
        <v>3278</v>
      </c>
    </row>
    <row r="16" spans="1:9" ht="34.5">
      <c r="A16" s="19"/>
      <c r="B16" s="27"/>
      <c r="C16" s="20"/>
      <c r="D16" s="28" t="s">
        <v>754</v>
      </c>
      <c r="E16" s="20"/>
      <c r="F16" s="29">
        <v>401.31</v>
      </c>
      <c r="G16" s="23"/>
      <c r="H16" s="23"/>
      <c r="I16" s="26"/>
    </row>
    <row r="17" spans="1:9" ht="23.25">
      <c r="A17" s="19">
        <v>6</v>
      </c>
      <c r="B17" s="20" t="s">
        <v>22</v>
      </c>
      <c r="C17" s="20">
        <v>131301103</v>
      </c>
      <c r="D17" s="21" t="s">
        <v>755</v>
      </c>
      <c r="E17" s="20" t="s">
        <v>43</v>
      </c>
      <c r="F17" s="25">
        <f>F19</f>
        <v>2445.5</v>
      </c>
      <c r="G17" s="23">
        <v>0</v>
      </c>
      <c r="H17" s="23">
        <f>F17*G17</f>
        <v>0</v>
      </c>
      <c r="I17" s="24" t="s">
        <v>3278</v>
      </c>
    </row>
    <row r="18" spans="1:9" ht="34.5">
      <c r="A18" s="13"/>
      <c r="B18" s="14"/>
      <c r="C18" s="14"/>
      <c r="D18" s="28" t="s">
        <v>756</v>
      </c>
      <c r="E18" s="14"/>
      <c r="F18" s="29"/>
      <c r="G18" s="17"/>
      <c r="H18" s="17"/>
      <c r="I18" s="18"/>
    </row>
    <row r="19" spans="1:9" ht="15">
      <c r="A19" s="19"/>
      <c r="B19" s="20"/>
      <c r="C19" s="20"/>
      <c r="D19" s="28" t="s">
        <v>757</v>
      </c>
      <c r="E19" s="20"/>
      <c r="F19" s="29">
        <v>2445.5</v>
      </c>
      <c r="G19" s="23"/>
      <c r="H19" s="23"/>
      <c r="I19" s="26"/>
    </row>
    <row r="20" spans="1:9" ht="15">
      <c r="A20" s="81" t="s">
        <v>18</v>
      </c>
      <c r="B20" s="20">
        <v>131</v>
      </c>
      <c r="C20" s="20">
        <v>131301109</v>
      </c>
      <c r="D20" s="21" t="s">
        <v>758</v>
      </c>
      <c r="E20" s="20" t="s">
        <v>43</v>
      </c>
      <c r="F20" s="30">
        <f>F21</f>
        <v>1222.75</v>
      </c>
      <c r="G20" s="23">
        <v>0</v>
      </c>
      <c r="H20" s="23">
        <f>F20*G20</f>
        <v>0</v>
      </c>
      <c r="I20" s="24" t="s">
        <v>3278</v>
      </c>
    </row>
    <row r="21" spans="1:9" ht="15">
      <c r="A21" s="19"/>
      <c r="B21" s="20"/>
      <c r="C21" s="20"/>
      <c r="D21" s="28" t="s">
        <v>759</v>
      </c>
      <c r="E21" s="20"/>
      <c r="F21" s="29">
        <v>1222.75</v>
      </c>
      <c r="G21" s="23"/>
      <c r="H21" s="23"/>
      <c r="I21" s="26"/>
    </row>
    <row r="22" spans="1:9" ht="23.25">
      <c r="A22" s="698">
        <v>8</v>
      </c>
      <c r="B22" s="20" t="s">
        <v>22</v>
      </c>
      <c r="C22" s="20">
        <v>131301203</v>
      </c>
      <c r="D22" s="21" t="s">
        <v>760</v>
      </c>
      <c r="E22" s="20" t="s">
        <v>43</v>
      </c>
      <c r="F22" s="95">
        <f>F24</f>
        <v>993.8</v>
      </c>
      <c r="G22" s="23">
        <v>0</v>
      </c>
      <c r="H22" s="23">
        <f>F22*G22</f>
        <v>0</v>
      </c>
      <c r="I22" s="24" t="s">
        <v>3278</v>
      </c>
    </row>
    <row r="23" spans="1:9" ht="23.25">
      <c r="A23" s="19"/>
      <c r="B23" s="20"/>
      <c r="C23" s="20"/>
      <c r="D23" s="28" t="s">
        <v>761</v>
      </c>
      <c r="E23" s="20"/>
      <c r="F23" s="29"/>
      <c r="G23" s="23"/>
      <c r="H23" s="23"/>
      <c r="I23" s="26"/>
    </row>
    <row r="24" spans="1:9" ht="15">
      <c r="A24" s="19"/>
      <c r="B24" s="20"/>
      <c r="C24" s="20"/>
      <c r="D24" s="28" t="s">
        <v>757</v>
      </c>
      <c r="E24" s="20"/>
      <c r="F24" s="29">
        <v>993.8</v>
      </c>
      <c r="G24" s="23"/>
      <c r="H24" s="23"/>
      <c r="I24" s="26"/>
    </row>
    <row r="25" spans="1:9" ht="15">
      <c r="A25" s="81" t="s">
        <v>32</v>
      </c>
      <c r="B25" s="20">
        <v>131</v>
      </c>
      <c r="C25" s="20">
        <v>131301209</v>
      </c>
      <c r="D25" s="21" t="s">
        <v>762</v>
      </c>
      <c r="E25" s="20" t="s">
        <v>43</v>
      </c>
      <c r="F25" s="85">
        <f>F26</f>
        <v>496.9</v>
      </c>
      <c r="G25" s="23">
        <v>0</v>
      </c>
      <c r="H25" s="23">
        <f>F25*G25</f>
        <v>0</v>
      </c>
      <c r="I25" s="24" t="s">
        <v>3278</v>
      </c>
    </row>
    <row r="26" spans="1:9" ht="15">
      <c r="A26" s="19"/>
      <c r="B26" s="20"/>
      <c r="C26" s="20"/>
      <c r="D26" s="28" t="s">
        <v>763</v>
      </c>
      <c r="E26" s="20"/>
      <c r="F26" s="29">
        <f>993.8*0.5</f>
        <v>496.9</v>
      </c>
      <c r="G26" s="23"/>
      <c r="H26" s="23"/>
      <c r="I26" s="26"/>
    </row>
    <row r="27" spans="1:9" ht="15">
      <c r="A27" s="81" t="s">
        <v>764</v>
      </c>
      <c r="B27" s="20">
        <v>161</v>
      </c>
      <c r="C27" s="20">
        <v>161101107</v>
      </c>
      <c r="D27" s="21" t="s">
        <v>765</v>
      </c>
      <c r="E27" s="20" t="s">
        <v>43</v>
      </c>
      <c r="F27" s="30">
        <f>F29</f>
        <v>568.968</v>
      </c>
      <c r="G27" s="23">
        <v>0</v>
      </c>
      <c r="H27" s="23">
        <f>F27*G27</f>
        <v>0</v>
      </c>
      <c r="I27" s="24" t="s">
        <v>3278</v>
      </c>
    </row>
    <row r="28" spans="1:9" ht="34.5">
      <c r="A28" s="19"/>
      <c r="B28" s="20"/>
      <c r="C28" s="20"/>
      <c r="D28" s="28" t="s">
        <v>766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767</v>
      </c>
      <c r="E29" s="20"/>
      <c r="F29" s="29">
        <f>(2445.5+2295.9)*0.12</f>
        <v>568.968</v>
      </c>
      <c r="G29" s="23"/>
      <c r="H29" s="23"/>
      <c r="I29" s="26"/>
    </row>
    <row r="30" spans="1:9" ht="15">
      <c r="A30" s="81" t="s">
        <v>768</v>
      </c>
      <c r="B30" s="20">
        <v>171</v>
      </c>
      <c r="C30" s="20">
        <v>171201101</v>
      </c>
      <c r="D30" s="21" t="s">
        <v>769</v>
      </c>
      <c r="E30" s="20" t="s">
        <v>43</v>
      </c>
      <c r="F30" s="30">
        <f>F31</f>
        <v>401.31</v>
      </c>
      <c r="G30" s="23">
        <v>0</v>
      </c>
      <c r="H30" s="23">
        <f>F30*G30</f>
        <v>0</v>
      </c>
      <c r="I30" s="24" t="s">
        <v>3278</v>
      </c>
    </row>
    <row r="31" spans="1:9" ht="15">
      <c r="A31" s="81"/>
      <c r="B31" s="27"/>
      <c r="C31" s="20"/>
      <c r="D31" s="28" t="s">
        <v>770</v>
      </c>
      <c r="E31" s="20"/>
      <c r="F31" s="29">
        <f>F15</f>
        <v>401.31</v>
      </c>
      <c r="G31" s="23"/>
      <c r="H31" s="23"/>
      <c r="I31" s="26"/>
    </row>
    <row r="32" spans="1:9" ht="15">
      <c r="A32" s="19">
        <v>12</v>
      </c>
      <c r="B32" s="20">
        <v>174</v>
      </c>
      <c r="C32" s="20" t="s">
        <v>771</v>
      </c>
      <c r="D32" s="21" t="s">
        <v>772</v>
      </c>
      <c r="E32" s="20" t="s">
        <v>35</v>
      </c>
      <c r="F32" s="30">
        <f>F33</f>
        <v>180.31</v>
      </c>
      <c r="G32" s="23">
        <v>0</v>
      </c>
      <c r="H32" s="23">
        <f>F32*G32</f>
        <v>0</v>
      </c>
      <c r="I32" s="26" t="s">
        <v>30</v>
      </c>
    </row>
    <row r="33" spans="1:9" ht="45.75">
      <c r="A33" s="19"/>
      <c r="B33" s="20"/>
      <c r="C33" s="20"/>
      <c r="D33" s="28" t="s">
        <v>773</v>
      </c>
      <c r="E33" s="20"/>
      <c r="F33" s="29">
        <v>180.31</v>
      </c>
      <c r="G33" s="23"/>
      <c r="H33" s="23"/>
      <c r="I33" s="26"/>
    </row>
    <row r="34" spans="1:9" ht="34.5">
      <c r="A34" s="102"/>
      <c r="B34" s="117"/>
      <c r="C34" s="103"/>
      <c r="D34" s="28" t="s">
        <v>363</v>
      </c>
      <c r="E34" s="91"/>
      <c r="F34" s="29"/>
      <c r="G34" s="105"/>
      <c r="H34" s="106"/>
      <c r="I34" s="107"/>
    </row>
    <row r="35" spans="1:9" ht="15">
      <c r="A35" s="81" t="s">
        <v>774</v>
      </c>
      <c r="B35" s="27" t="s">
        <v>329</v>
      </c>
      <c r="C35" s="20">
        <v>174101101</v>
      </c>
      <c r="D35" s="21" t="s">
        <v>775</v>
      </c>
      <c r="E35" s="20" t="s">
        <v>43</v>
      </c>
      <c r="F35" s="30">
        <f>F36</f>
        <v>1298.3</v>
      </c>
      <c r="G35" s="23">
        <v>0</v>
      </c>
      <c r="H35" s="23">
        <f>F35*G35</f>
        <v>0</v>
      </c>
      <c r="I35" s="24" t="s">
        <v>3278</v>
      </c>
    </row>
    <row r="36" spans="1:9" ht="15">
      <c r="A36" s="19"/>
      <c r="B36" s="20"/>
      <c r="C36" s="20"/>
      <c r="D36" s="28" t="s">
        <v>776</v>
      </c>
      <c r="E36" s="20"/>
      <c r="F36" s="29">
        <v>1298.3</v>
      </c>
      <c r="G36" s="23"/>
      <c r="H36" s="23"/>
      <c r="I36" s="26"/>
    </row>
    <row r="37" spans="1:9" ht="15">
      <c r="A37" s="13"/>
      <c r="B37" s="14"/>
      <c r="C37" s="14">
        <v>2</v>
      </c>
      <c r="D37" s="15" t="s">
        <v>103</v>
      </c>
      <c r="E37" s="14"/>
      <c r="F37" s="16"/>
      <c r="G37" s="17"/>
      <c r="H37" s="17">
        <f>SUM(H38:H40)</f>
        <v>0</v>
      </c>
      <c r="I37" s="18"/>
    </row>
    <row r="38" spans="1:9" ht="23.25">
      <c r="A38" s="81" t="s">
        <v>777</v>
      </c>
      <c r="B38" s="27" t="s">
        <v>329</v>
      </c>
      <c r="C38" s="20" t="s">
        <v>778</v>
      </c>
      <c r="D38" s="21" t="s">
        <v>779</v>
      </c>
      <c r="E38" s="20" t="s">
        <v>43</v>
      </c>
      <c r="F38" s="30">
        <f>F39+F40</f>
        <v>948.1</v>
      </c>
      <c r="G38" s="23">
        <v>0</v>
      </c>
      <c r="H38" s="23">
        <f>F38*G38</f>
        <v>0</v>
      </c>
      <c r="I38" s="26" t="s">
        <v>30</v>
      </c>
    </row>
    <row r="39" spans="1:9" ht="15">
      <c r="A39" s="81"/>
      <c r="B39" s="27"/>
      <c r="C39" s="20"/>
      <c r="D39" s="28" t="s">
        <v>780</v>
      </c>
      <c r="E39" s="20"/>
      <c r="F39" s="29">
        <v>924.4</v>
      </c>
      <c r="G39" s="23"/>
      <c r="H39" s="23"/>
      <c r="I39" s="26"/>
    </row>
    <row r="40" spans="1:9" ht="15">
      <c r="A40" s="81"/>
      <c r="B40" s="27"/>
      <c r="C40" s="20"/>
      <c r="D40" s="28" t="s">
        <v>781</v>
      </c>
      <c r="E40" s="20"/>
      <c r="F40" s="29">
        <f>118.5*0.2</f>
        <v>23.700000000000003</v>
      </c>
      <c r="G40" s="23"/>
      <c r="H40" s="23"/>
      <c r="I40" s="26"/>
    </row>
    <row r="41" spans="1:9" ht="15">
      <c r="A41" s="13"/>
      <c r="B41" s="14"/>
      <c r="C41" s="14">
        <v>9</v>
      </c>
      <c r="D41" s="15" t="s">
        <v>33</v>
      </c>
      <c r="E41" s="14"/>
      <c r="F41" s="16"/>
      <c r="G41" s="17"/>
      <c r="H41" s="17">
        <f>SUM(H42:H48)</f>
        <v>0</v>
      </c>
      <c r="I41" s="18"/>
    </row>
    <row r="42" spans="1:9" ht="15">
      <c r="A42" s="19">
        <v>15</v>
      </c>
      <c r="B42" s="27" t="s">
        <v>84</v>
      </c>
      <c r="C42" s="20" t="s">
        <v>782</v>
      </c>
      <c r="D42" s="21" t="s">
        <v>783</v>
      </c>
      <c r="E42" s="20" t="s">
        <v>43</v>
      </c>
      <c r="F42" s="30">
        <f>F43</f>
        <v>3439.3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" t="s">
        <v>784</v>
      </c>
      <c r="E43" s="20"/>
      <c r="F43" s="29">
        <f>F17+F22</f>
        <v>3439.3</v>
      </c>
      <c r="G43" s="23"/>
      <c r="H43" s="23"/>
      <c r="I43" s="26"/>
    </row>
    <row r="44" spans="1:9" ht="15">
      <c r="A44" s="19">
        <v>16</v>
      </c>
      <c r="B44" s="27" t="s">
        <v>84</v>
      </c>
      <c r="C44" s="20" t="s">
        <v>785</v>
      </c>
      <c r="D44" s="21" t="s">
        <v>786</v>
      </c>
      <c r="E44" s="20" t="s">
        <v>43</v>
      </c>
      <c r="F44" s="30">
        <f>F45</f>
        <v>1298.3</v>
      </c>
      <c r="G44" s="23">
        <v>0</v>
      </c>
      <c r="H44" s="23">
        <f>F44*G44</f>
        <v>0</v>
      </c>
      <c r="I44" s="26" t="s">
        <v>30</v>
      </c>
    </row>
    <row r="45" spans="1:9" ht="23.25">
      <c r="A45" s="19"/>
      <c r="B45" s="20"/>
      <c r="C45" s="20"/>
      <c r="D45" s="28" t="s">
        <v>787</v>
      </c>
      <c r="E45" s="20"/>
      <c r="F45" s="29">
        <f>F36</f>
        <v>1298.3</v>
      </c>
      <c r="G45" s="23"/>
      <c r="H45" s="23"/>
      <c r="I45" s="26"/>
    </row>
    <row r="46" spans="1:9" ht="15">
      <c r="A46" s="19">
        <v>17</v>
      </c>
      <c r="B46" s="27" t="s">
        <v>65</v>
      </c>
      <c r="C46" s="20" t="s">
        <v>788</v>
      </c>
      <c r="D46" s="21" t="s">
        <v>789</v>
      </c>
      <c r="E46" s="20" t="s">
        <v>43</v>
      </c>
      <c r="F46" s="30">
        <f>F48</f>
        <v>2141</v>
      </c>
      <c r="G46" s="23">
        <v>0</v>
      </c>
      <c r="H46" s="23">
        <f>F46*G46</f>
        <v>0</v>
      </c>
      <c r="I46" s="26" t="s">
        <v>30</v>
      </c>
    </row>
    <row r="47" spans="1:9" ht="45.75">
      <c r="A47" s="31"/>
      <c r="B47" s="32"/>
      <c r="C47" s="33"/>
      <c r="D47" s="28" t="s">
        <v>790</v>
      </c>
      <c r="E47" s="34"/>
      <c r="F47" s="29"/>
      <c r="G47" s="23"/>
      <c r="H47" s="23"/>
      <c r="I47" s="35"/>
    </row>
    <row r="48" spans="1:9" ht="15">
      <c r="A48" s="81"/>
      <c r="B48" s="27"/>
      <c r="C48" s="20"/>
      <c r="D48" s="28" t="s">
        <v>791</v>
      </c>
      <c r="E48" s="20"/>
      <c r="F48" s="29">
        <f>(2445.5+993.8)-1298.3</f>
        <v>2141</v>
      </c>
      <c r="G48" s="23"/>
      <c r="H48" s="23"/>
      <c r="I48" s="26"/>
    </row>
    <row r="49" spans="1:9" ht="15">
      <c r="A49" s="81"/>
      <c r="B49" s="14"/>
      <c r="C49" s="14" t="s">
        <v>88</v>
      </c>
      <c r="D49" s="15" t="s">
        <v>89</v>
      </c>
      <c r="E49" s="14"/>
      <c r="F49" s="16"/>
      <c r="G49" s="17"/>
      <c r="H49" s="17">
        <f>SUM(H50:H51)</f>
        <v>0</v>
      </c>
      <c r="I49" s="35"/>
    </row>
    <row r="50" spans="1:9" ht="15">
      <c r="A50" s="19">
        <v>18</v>
      </c>
      <c r="B50" s="27">
        <v>998</v>
      </c>
      <c r="C50" s="20">
        <v>998012023</v>
      </c>
      <c r="D50" s="21" t="s">
        <v>364</v>
      </c>
      <c r="E50" s="20" t="s">
        <v>87</v>
      </c>
      <c r="F50" s="30">
        <v>2033.68</v>
      </c>
      <c r="G50" s="23">
        <v>0</v>
      </c>
      <c r="H50" s="23">
        <f>F50*G50</f>
        <v>0</v>
      </c>
      <c r="I50" s="24" t="s">
        <v>3278</v>
      </c>
    </row>
    <row r="51" spans="1:9" ht="23.25">
      <c r="A51" s="81" t="s">
        <v>792</v>
      </c>
      <c r="B51" s="20">
        <v>999</v>
      </c>
      <c r="C51" s="20" t="s">
        <v>91</v>
      </c>
      <c r="D51" s="21" t="s">
        <v>92</v>
      </c>
      <c r="E51" s="20" t="s">
        <v>93</v>
      </c>
      <c r="F51" s="30">
        <v>1</v>
      </c>
      <c r="G51" s="23">
        <v>0</v>
      </c>
      <c r="H51" s="23">
        <f>F51*G51</f>
        <v>0</v>
      </c>
      <c r="I51" s="26" t="s">
        <v>30</v>
      </c>
    </row>
    <row r="52" spans="1:9" ht="15">
      <c r="A52" s="38"/>
      <c r="B52" s="39"/>
      <c r="C52" s="39"/>
      <c r="D52" s="40" t="s">
        <v>3281</v>
      </c>
      <c r="E52" s="39"/>
      <c r="F52" s="41"/>
      <c r="G52" s="42"/>
      <c r="H52" s="42">
        <f>H9</f>
        <v>0</v>
      </c>
      <c r="I52" s="3"/>
    </row>
    <row r="53" spans="1:9" ht="15">
      <c r="A53" s="43"/>
      <c r="B53" s="44"/>
      <c r="C53" s="44"/>
      <c r="D53" s="45"/>
      <c r="E53" s="44"/>
      <c r="F53" s="46"/>
      <c r="G53" s="47"/>
      <c r="H53" s="47"/>
      <c r="I53" s="63"/>
    </row>
    <row r="54" spans="1:9" ht="15">
      <c r="A54" s="57" t="s">
        <v>95</v>
      </c>
      <c r="B54" s="58"/>
      <c r="C54" s="57"/>
      <c r="D54" s="59"/>
      <c r="E54" s="57"/>
      <c r="F54" s="57"/>
      <c r="G54" s="57"/>
      <c r="H54" s="57"/>
      <c r="I54" s="60"/>
    </row>
    <row r="55" spans="1:9" ht="24" customHeight="1">
      <c r="A55" s="683" t="s">
        <v>96</v>
      </c>
      <c r="B55" s="682"/>
      <c r="C55" s="682"/>
      <c r="D55" s="682"/>
      <c r="E55" s="682"/>
      <c r="F55" s="682"/>
      <c r="G55" s="682"/>
      <c r="H55" s="57"/>
      <c r="I55" s="56"/>
    </row>
    <row r="56" spans="1:9" ht="90" customHeight="1">
      <c r="A56" s="683" t="s">
        <v>97</v>
      </c>
      <c r="B56" s="684"/>
      <c r="C56" s="684"/>
      <c r="D56" s="684"/>
      <c r="E56" s="684"/>
      <c r="F56" s="684"/>
      <c r="G56" s="684"/>
      <c r="H56" s="57"/>
      <c r="I56" s="57"/>
    </row>
    <row r="57" spans="1:9" ht="15">
      <c r="A57" s="685" t="s">
        <v>98</v>
      </c>
      <c r="B57" s="667"/>
      <c r="C57" s="667"/>
      <c r="D57" s="667"/>
      <c r="E57" s="667"/>
      <c r="F57" s="667"/>
      <c r="G57" s="667"/>
      <c r="H57" s="61"/>
      <c r="I57" s="62"/>
    </row>
    <row r="58" spans="1:9" ht="15">
      <c r="A58" s="685" t="s">
        <v>99</v>
      </c>
      <c r="B58" s="667"/>
      <c r="C58" s="667"/>
      <c r="D58" s="667"/>
      <c r="E58" s="667"/>
      <c r="F58" s="667"/>
      <c r="G58" s="667"/>
      <c r="H58" s="61"/>
      <c r="I58" s="62"/>
    </row>
  </sheetData>
  <mergeCells count="4">
    <mergeCell ref="A55:G55"/>
    <mergeCell ref="A56:G56"/>
    <mergeCell ref="A57:G57"/>
    <mergeCell ref="A58:G5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7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8.7109375" style="46" customWidth="1"/>
    <col min="7" max="7" width="11.7109375" style="47" customWidth="1"/>
    <col min="8" max="8" width="15.7109375" style="47" customWidth="1"/>
    <col min="9" max="9" width="14.00390625" style="63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793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365</v>
      </c>
      <c r="D9" s="10" t="s">
        <v>366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794</v>
      </c>
      <c r="E10" s="14"/>
      <c r="F10" s="16"/>
      <c r="G10" s="17"/>
      <c r="H10" s="17">
        <f>SUM(H11:H760)</f>
        <v>0</v>
      </c>
      <c r="I10" s="152"/>
    </row>
    <row r="11" spans="1:9" ht="23.25">
      <c r="A11" s="94">
        <v>1</v>
      </c>
      <c r="B11" s="142">
        <v>766</v>
      </c>
      <c r="C11" s="20" t="s">
        <v>795</v>
      </c>
      <c r="D11" s="21" t="s">
        <v>2978</v>
      </c>
      <c r="E11" s="20" t="s">
        <v>151</v>
      </c>
      <c r="F11" s="30">
        <f>F12</f>
        <v>1</v>
      </c>
      <c r="G11" s="23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796</v>
      </c>
      <c r="E12" s="20"/>
      <c r="F12" s="29">
        <v>1</v>
      </c>
      <c r="G12" s="23"/>
      <c r="H12" s="23"/>
      <c r="I12" s="26"/>
    </row>
    <row r="13" spans="1:9" ht="15">
      <c r="A13" s="124"/>
      <c r="B13" s="125"/>
      <c r="C13" s="124"/>
      <c r="D13" s="28" t="s">
        <v>797</v>
      </c>
      <c r="E13" s="124"/>
      <c r="F13" s="29"/>
      <c r="G13" s="124"/>
      <c r="H13" s="23"/>
      <c r="I13" s="35"/>
    </row>
    <row r="14" spans="1:9" ht="34.5">
      <c r="A14" s="94">
        <v>2</v>
      </c>
      <c r="B14" s="142">
        <v>766</v>
      </c>
      <c r="C14" s="20" t="s">
        <v>798</v>
      </c>
      <c r="D14" s="21" t="s">
        <v>2979</v>
      </c>
      <c r="E14" s="20" t="s">
        <v>151</v>
      </c>
      <c r="F14" s="30">
        <f>F15</f>
        <v>1</v>
      </c>
      <c r="G14" s="23">
        <v>0</v>
      </c>
      <c r="H14" s="143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796</v>
      </c>
      <c r="E15" s="20"/>
      <c r="F15" s="29">
        <v>1</v>
      </c>
      <c r="G15" s="23"/>
      <c r="H15" s="23"/>
      <c r="I15" s="26"/>
    </row>
    <row r="16" spans="1:9" ht="15">
      <c r="A16" s="124"/>
      <c r="B16" s="125"/>
      <c r="C16" s="124"/>
      <c r="D16" s="28" t="s">
        <v>797</v>
      </c>
      <c r="E16" s="124"/>
      <c r="F16" s="29"/>
      <c r="G16" s="124"/>
      <c r="H16" s="23"/>
      <c r="I16" s="35"/>
    </row>
    <row r="17" spans="1:9" ht="23.25">
      <c r="A17" s="94">
        <v>3</v>
      </c>
      <c r="B17" s="142">
        <v>766</v>
      </c>
      <c r="C17" s="20" t="s">
        <v>799</v>
      </c>
      <c r="D17" s="21" t="s">
        <v>2980</v>
      </c>
      <c r="E17" s="20" t="s">
        <v>151</v>
      </c>
      <c r="F17" s="30">
        <f>F18</f>
        <v>1</v>
      </c>
      <c r="G17" s="23">
        <v>0</v>
      </c>
      <c r="H17" s="143">
        <f>F17*G17</f>
        <v>0</v>
      </c>
      <c r="I17" s="26" t="s">
        <v>30</v>
      </c>
    </row>
    <row r="18" spans="1:9" ht="15">
      <c r="A18" s="19"/>
      <c r="B18" s="20"/>
      <c r="C18" s="20"/>
      <c r="D18" s="28" t="s">
        <v>796</v>
      </c>
      <c r="E18" s="20"/>
      <c r="F18" s="29">
        <v>1</v>
      </c>
      <c r="G18" s="23"/>
      <c r="H18" s="23"/>
      <c r="I18" s="26"/>
    </row>
    <row r="19" spans="1:9" ht="15">
      <c r="A19" s="124"/>
      <c r="B19" s="125"/>
      <c r="C19" s="124"/>
      <c r="D19" s="28" t="s">
        <v>797</v>
      </c>
      <c r="E19" s="124"/>
      <c r="F19" s="29"/>
      <c r="G19" s="124"/>
      <c r="H19" s="23"/>
      <c r="I19" s="35"/>
    </row>
    <row r="20" spans="1:9" ht="23.25">
      <c r="A20" s="94">
        <v>4</v>
      </c>
      <c r="B20" s="142">
        <v>766</v>
      </c>
      <c r="C20" s="20" t="s">
        <v>800</v>
      </c>
      <c r="D20" s="21" t="s">
        <v>2981</v>
      </c>
      <c r="E20" s="20" t="s">
        <v>151</v>
      </c>
      <c r="F20" s="30">
        <f>F21</f>
        <v>1</v>
      </c>
      <c r="G20" s="23">
        <v>0</v>
      </c>
      <c r="H20" s="143">
        <f>F20*G20</f>
        <v>0</v>
      </c>
      <c r="I20" s="26" t="s">
        <v>30</v>
      </c>
    </row>
    <row r="21" spans="1:9" ht="15">
      <c r="A21" s="19"/>
      <c r="B21" s="20"/>
      <c r="C21" s="20"/>
      <c r="D21" s="28" t="s">
        <v>796</v>
      </c>
      <c r="E21" s="20"/>
      <c r="F21" s="29">
        <v>1</v>
      </c>
      <c r="G21" s="23"/>
      <c r="H21" s="23"/>
      <c r="I21" s="26"/>
    </row>
    <row r="22" spans="1:9" ht="15">
      <c r="A22" s="124"/>
      <c r="B22" s="125"/>
      <c r="C22" s="124"/>
      <c r="D22" s="28" t="s">
        <v>797</v>
      </c>
      <c r="E22" s="124"/>
      <c r="F22" s="29"/>
      <c r="G22" s="124"/>
      <c r="H22" s="23"/>
      <c r="I22" s="35"/>
    </row>
    <row r="23" spans="1:9" ht="23.25">
      <c r="A23" s="94">
        <v>5</v>
      </c>
      <c r="B23" s="142">
        <v>766</v>
      </c>
      <c r="C23" s="20" t="s">
        <v>801</v>
      </c>
      <c r="D23" s="21" t="s">
        <v>2982</v>
      </c>
      <c r="E23" s="20" t="s">
        <v>151</v>
      </c>
      <c r="F23" s="30">
        <f>F24</f>
        <v>1</v>
      </c>
      <c r="G23" s="23">
        <v>0</v>
      </c>
      <c r="H23" s="143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796</v>
      </c>
      <c r="E24" s="20"/>
      <c r="F24" s="29">
        <v>1</v>
      </c>
      <c r="G24" s="23"/>
      <c r="H24" s="23"/>
      <c r="I24" s="26"/>
    </row>
    <row r="25" spans="1:9" ht="15">
      <c r="A25" s="124"/>
      <c r="B25" s="125"/>
      <c r="C25" s="124"/>
      <c r="D25" s="28" t="s">
        <v>797</v>
      </c>
      <c r="E25" s="124"/>
      <c r="F25" s="29"/>
      <c r="G25" s="124"/>
      <c r="H25" s="23"/>
      <c r="I25" s="35"/>
    </row>
    <row r="26" spans="1:9" ht="23.25">
      <c r="A26" s="94">
        <v>6</v>
      </c>
      <c r="B26" s="142">
        <v>766</v>
      </c>
      <c r="C26" s="20" t="s">
        <v>802</v>
      </c>
      <c r="D26" s="21" t="s">
        <v>2983</v>
      </c>
      <c r="E26" s="20" t="s">
        <v>151</v>
      </c>
      <c r="F26" s="30">
        <f>F27</f>
        <v>1</v>
      </c>
      <c r="G26" s="23">
        <v>0</v>
      </c>
      <c r="H26" s="143">
        <f>F26*G26</f>
        <v>0</v>
      </c>
      <c r="I26" s="26" t="s">
        <v>30</v>
      </c>
    </row>
    <row r="27" spans="1:9" ht="15">
      <c r="A27" s="19"/>
      <c r="B27" s="20"/>
      <c r="C27" s="20"/>
      <c r="D27" s="28" t="s">
        <v>796</v>
      </c>
      <c r="E27" s="20"/>
      <c r="F27" s="29">
        <v>1</v>
      </c>
      <c r="G27" s="23"/>
      <c r="H27" s="23"/>
      <c r="I27" s="26"/>
    </row>
    <row r="28" spans="1:9" ht="15">
      <c r="A28" s="124"/>
      <c r="B28" s="125"/>
      <c r="C28" s="124"/>
      <c r="D28" s="28" t="s">
        <v>797</v>
      </c>
      <c r="E28" s="124"/>
      <c r="F28" s="29"/>
      <c r="G28" s="124"/>
      <c r="H28" s="23"/>
      <c r="I28" s="35"/>
    </row>
    <row r="29" spans="1:9" ht="23.25">
      <c r="A29" s="94">
        <v>7</v>
      </c>
      <c r="B29" s="142">
        <v>766</v>
      </c>
      <c r="C29" s="20" t="s">
        <v>803</v>
      </c>
      <c r="D29" s="21" t="s">
        <v>2984</v>
      </c>
      <c r="E29" s="20" t="s">
        <v>151</v>
      </c>
      <c r="F29" s="30">
        <f>F30</f>
        <v>1</v>
      </c>
      <c r="G29" s="23">
        <v>0</v>
      </c>
      <c r="H29" s="143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796</v>
      </c>
      <c r="E30" s="20"/>
      <c r="F30" s="29">
        <v>1</v>
      </c>
      <c r="G30" s="23"/>
      <c r="H30" s="23"/>
      <c r="I30" s="26"/>
    </row>
    <row r="31" spans="1:9" ht="15">
      <c r="A31" s="124"/>
      <c r="B31" s="125"/>
      <c r="C31" s="124"/>
      <c r="D31" s="28" t="s">
        <v>797</v>
      </c>
      <c r="E31" s="124"/>
      <c r="F31" s="29"/>
      <c r="G31" s="124"/>
      <c r="H31" s="23"/>
      <c r="I31" s="35"/>
    </row>
    <row r="32" spans="1:9" ht="23.25">
      <c r="A32" s="94">
        <v>8</v>
      </c>
      <c r="B32" s="142">
        <v>766</v>
      </c>
      <c r="C32" s="20" t="s">
        <v>804</v>
      </c>
      <c r="D32" s="21" t="s">
        <v>2985</v>
      </c>
      <c r="E32" s="20" t="s">
        <v>151</v>
      </c>
      <c r="F32" s="30">
        <f>F33</f>
        <v>1</v>
      </c>
      <c r="G32" s="23">
        <v>0</v>
      </c>
      <c r="H32" s="143">
        <f>F32*G32</f>
        <v>0</v>
      </c>
      <c r="I32" s="26" t="s">
        <v>30</v>
      </c>
    </row>
    <row r="33" spans="1:9" ht="15">
      <c r="A33" s="19"/>
      <c r="B33" s="20"/>
      <c r="C33" s="20"/>
      <c r="D33" s="28" t="s">
        <v>796</v>
      </c>
      <c r="E33" s="20"/>
      <c r="F33" s="29">
        <v>1</v>
      </c>
      <c r="G33" s="23"/>
      <c r="H33" s="23"/>
      <c r="I33" s="26"/>
    </row>
    <row r="34" spans="1:9" ht="15">
      <c r="A34" s="124"/>
      <c r="B34" s="125"/>
      <c r="C34" s="124"/>
      <c r="D34" s="28" t="s">
        <v>797</v>
      </c>
      <c r="E34" s="124"/>
      <c r="F34" s="29"/>
      <c r="G34" s="124"/>
      <c r="H34" s="23"/>
      <c r="I34" s="35"/>
    </row>
    <row r="35" spans="1:9" ht="23.25">
      <c r="A35" s="94">
        <v>9</v>
      </c>
      <c r="B35" s="142">
        <v>766</v>
      </c>
      <c r="C35" s="20" t="s">
        <v>805</v>
      </c>
      <c r="D35" s="21" t="s">
        <v>2986</v>
      </c>
      <c r="E35" s="20" t="s">
        <v>151</v>
      </c>
      <c r="F35" s="30">
        <f>F36</f>
        <v>1</v>
      </c>
      <c r="G35" s="23">
        <v>0</v>
      </c>
      <c r="H35" s="143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796</v>
      </c>
      <c r="E36" s="20"/>
      <c r="F36" s="29">
        <v>1</v>
      </c>
      <c r="G36" s="23"/>
      <c r="H36" s="23"/>
      <c r="I36" s="26"/>
    </row>
    <row r="37" spans="1:9" ht="15">
      <c r="A37" s="124"/>
      <c r="B37" s="125"/>
      <c r="C37" s="124"/>
      <c r="D37" s="28" t="s">
        <v>797</v>
      </c>
      <c r="E37" s="124"/>
      <c r="F37" s="29"/>
      <c r="G37" s="124"/>
      <c r="H37" s="23"/>
      <c r="I37" s="35"/>
    </row>
    <row r="38" spans="1:9" ht="23.25">
      <c r="A38" s="94">
        <v>10</v>
      </c>
      <c r="B38" s="142">
        <v>766</v>
      </c>
      <c r="C38" s="20" t="s">
        <v>806</v>
      </c>
      <c r="D38" s="21" t="s">
        <v>2987</v>
      </c>
      <c r="E38" s="20" t="s">
        <v>151</v>
      </c>
      <c r="F38" s="30">
        <f>F39</f>
        <v>1</v>
      </c>
      <c r="G38" s="23">
        <v>0</v>
      </c>
      <c r="H38" s="143">
        <f>F38*G38</f>
        <v>0</v>
      </c>
      <c r="I38" s="26" t="s">
        <v>30</v>
      </c>
    </row>
    <row r="39" spans="1:9" ht="15">
      <c r="A39" s="19"/>
      <c r="B39" s="20"/>
      <c r="C39" s="20"/>
      <c r="D39" s="28" t="s">
        <v>796</v>
      </c>
      <c r="E39" s="20"/>
      <c r="F39" s="29">
        <v>1</v>
      </c>
      <c r="G39" s="23"/>
      <c r="H39" s="23"/>
      <c r="I39" s="26"/>
    </row>
    <row r="40" spans="1:9" ht="15">
      <c r="A40" s="124"/>
      <c r="B40" s="125"/>
      <c r="C40" s="124"/>
      <c r="D40" s="28" t="s">
        <v>797</v>
      </c>
      <c r="E40" s="124"/>
      <c r="F40" s="29"/>
      <c r="G40" s="124"/>
      <c r="H40" s="23"/>
      <c r="I40" s="35"/>
    </row>
    <row r="41" spans="1:9" ht="23.25">
      <c r="A41" s="94">
        <v>11</v>
      </c>
      <c r="B41" s="142">
        <v>766</v>
      </c>
      <c r="C41" s="20" t="s">
        <v>807</v>
      </c>
      <c r="D41" s="21" t="s">
        <v>2988</v>
      </c>
      <c r="E41" s="20" t="s">
        <v>151</v>
      </c>
      <c r="F41" s="30">
        <f>F42</f>
        <v>1</v>
      </c>
      <c r="G41" s="23">
        <v>0</v>
      </c>
      <c r="H41" s="143">
        <f>F41*G41</f>
        <v>0</v>
      </c>
      <c r="I41" s="26" t="s">
        <v>30</v>
      </c>
    </row>
    <row r="42" spans="1:9" ht="15">
      <c r="A42" s="19"/>
      <c r="B42" s="20"/>
      <c r="C42" s="20"/>
      <c r="D42" s="28" t="s">
        <v>796</v>
      </c>
      <c r="E42" s="20"/>
      <c r="F42" s="29">
        <v>1</v>
      </c>
      <c r="G42" s="23"/>
      <c r="H42" s="23"/>
      <c r="I42" s="26"/>
    </row>
    <row r="43" spans="1:9" ht="15">
      <c r="A43" s="124"/>
      <c r="B43" s="125"/>
      <c r="C43" s="124"/>
      <c r="D43" s="28" t="s">
        <v>797</v>
      </c>
      <c r="E43" s="124"/>
      <c r="F43" s="29"/>
      <c r="G43" s="124"/>
      <c r="H43" s="23"/>
      <c r="I43" s="35"/>
    </row>
    <row r="44" spans="1:9" ht="23.25">
      <c r="A44" s="94">
        <v>12</v>
      </c>
      <c r="B44" s="142">
        <v>766</v>
      </c>
      <c r="C44" s="20" t="s">
        <v>808</v>
      </c>
      <c r="D44" s="21" t="s">
        <v>2989</v>
      </c>
      <c r="E44" s="20" t="s">
        <v>151</v>
      </c>
      <c r="F44" s="30">
        <f>F45</f>
        <v>1</v>
      </c>
      <c r="G44" s="23">
        <v>0</v>
      </c>
      <c r="H44" s="143">
        <f>F44*G44</f>
        <v>0</v>
      </c>
      <c r="I44" s="26" t="s">
        <v>30</v>
      </c>
    </row>
    <row r="45" spans="1:9" ht="15">
      <c r="A45" s="19"/>
      <c r="B45" s="20"/>
      <c r="C45" s="20"/>
      <c r="D45" s="28" t="s">
        <v>796</v>
      </c>
      <c r="E45" s="20"/>
      <c r="F45" s="29">
        <v>1</v>
      </c>
      <c r="G45" s="23"/>
      <c r="H45" s="23"/>
      <c r="I45" s="26"/>
    </row>
    <row r="46" spans="1:9" ht="15">
      <c r="A46" s="124"/>
      <c r="B46" s="125"/>
      <c r="C46" s="124"/>
      <c r="D46" s="28" t="s">
        <v>797</v>
      </c>
      <c r="E46" s="124"/>
      <c r="F46" s="29"/>
      <c r="G46" s="124"/>
      <c r="H46" s="23"/>
      <c r="I46" s="35"/>
    </row>
    <row r="47" spans="1:9" ht="23.25">
      <c r="A47" s="94">
        <v>13</v>
      </c>
      <c r="B47" s="142">
        <v>766</v>
      </c>
      <c r="C47" s="20" t="s">
        <v>809</v>
      </c>
      <c r="D47" s="21" t="s">
        <v>2990</v>
      </c>
      <c r="E47" s="20" t="s">
        <v>151</v>
      </c>
      <c r="F47" s="30">
        <f>F48</f>
        <v>1</v>
      </c>
      <c r="G47" s="23">
        <v>0</v>
      </c>
      <c r="H47" s="143">
        <f>F47*G47</f>
        <v>0</v>
      </c>
      <c r="I47" s="26" t="s">
        <v>30</v>
      </c>
    </row>
    <row r="48" spans="1:9" ht="15">
      <c r="A48" s="19"/>
      <c r="B48" s="20"/>
      <c r="C48" s="20"/>
      <c r="D48" s="28" t="s">
        <v>796</v>
      </c>
      <c r="E48" s="20"/>
      <c r="F48" s="29">
        <v>1</v>
      </c>
      <c r="G48" s="23"/>
      <c r="H48" s="23"/>
      <c r="I48" s="26"/>
    </row>
    <row r="49" spans="1:9" ht="15">
      <c r="A49" s="124"/>
      <c r="B49" s="125"/>
      <c r="C49" s="124"/>
      <c r="D49" s="28" t="s">
        <v>797</v>
      </c>
      <c r="E49" s="124"/>
      <c r="F49" s="29"/>
      <c r="G49" s="124"/>
      <c r="H49" s="23"/>
      <c r="I49" s="35"/>
    </row>
    <row r="50" spans="1:9" ht="23.25">
      <c r="A50" s="94">
        <v>14</v>
      </c>
      <c r="B50" s="142">
        <v>766</v>
      </c>
      <c r="C50" s="20" t="s">
        <v>810</v>
      </c>
      <c r="D50" s="21" t="s">
        <v>2991</v>
      </c>
      <c r="E50" s="20" t="s">
        <v>151</v>
      </c>
      <c r="F50" s="30">
        <f>F51</f>
        <v>1</v>
      </c>
      <c r="G50" s="23">
        <v>0</v>
      </c>
      <c r="H50" s="143">
        <f>F50*G50</f>
        <v>0</v>
      </c>
      <c r="I50" s="26" t="s">
        <v>30</v>
      </c>
    </row>
    <row r="51" spans="1:9" ht="15">
      <c r="A51" s="19"/>
      <c r="B51" s="20"/>
      <c r="C51" s="20"/>
      <c r="D51" s="28" t="s">
        <v>796</v>
      </c>
      <c r="E51" s="20"/>
      <c r="F51" s="29">
        <v>1</v>
      </c>
      <c r="G51" s="23"/>
      <c r="H51" s="23"/>
      <c r="I51" s="26"/>
    </row>
    <row r="52" spans="1:9" ht="15">
      <c r="A52" s="124"/>
      <c r="B52" s="125"/>
      <c r="C52" s="124"/>
      <c r="D52" s="28" t="s">
        <v>797</v>
      </c>
      <c r="E52" s="124"/>
      <c r="F52" s="29"/>
      <c r="G52" s="124"/>
      <c r="H52" s="23"/>
      <c r="I52" s="35"/>
    </row>
    <row r="53" spans="1:9" ht="23.25" customHeight="1">
      <c r="A53" s="94">
        <v>15</v>
      </c>
      <c r="B53" s="142">
        <v>766</v>
      </c>
      <c r="C53" s="20" t="s">
        <v>811</v>
      </c>
      <c r="D53" s="21" t="s">
        <v>2996</v>
      </c>
      <c r="E53" s="20" t="s">
        <v>151</v>
      </c>
      <c r="F53" s="30">
        <f>F54</f>
        <v>1</v>
      </c>
      <c r="G53" s="686" t="s">
        <v>812</v>
      </c>
      <c r="H53" s="687"/>
      <c r="I53" s="26" t="s">
        <v>30</v>
      </c>
    </row>
    <row r="54" spans="1:9" ht="15">
      <c r="A54" s="19"/>
      <c r="B54" s="20"/>
      <c r="C54" s="20"/>
      <c r="D54" s="28" t="s">
        <v>796</v>
      </c>
      <c r="E54" s="20"/>
      <c r="F54" s="29">
        <v>1</v>
      </c>
      <c r="G54" s="23"/>
      <c r="H54" s="23"/>
      <c r="I54" s="26"/>
    </row>
    <row r="55" spans="1:9" ht="15">
      <c r="A55" s="124"/>
      <c r="B55" s="125"/>
      <c r="C55" s="124"/>
      <c r="D55" s="28" t="s">
        <v>797</v>
      </c>
      <c r="E55" s="124"/>
      <c r="F55" s="29"/>
      <c r="G55" s="124"/>
      <c r="H55" s="23"/>
      <c r="I55" s="35"/>
    </row>
    <row r="56" spans="1:9" ht="23.25">
      <c r="A56" s="94">
        <v>16</v>
      </c>
      <c r="B56" s="142">
        <v>766</v>
      </c>
      <c r="C56" s="20" t="s">
        <v>813</v>
      </c>
      <c r="D56" s="21" t="s">
        <v>2992</v>
      </c>
      <c r="E56" s="20" t="s">
        <v>151</v>
      </c>
      <c r="F56" s="30">
        <f>F57</f>
        <v>1</v>
      </c>
      <c r="G56" s="23">
        <v>0</v>
      </c>
      <c r="H56" s="143">
        <f>F56*G56</f>
        <v>0</v>
      </c>
      <c r="I56" s="26" t="s">
        <v>30</v>
      </c>
    </row>
    <row r="57" spans="1:9" ht="15">
      <c r="A57" s="19"/>
      <c r="B57" s="20"/>
      <c r="C57" s="20"/>
      <c r="D57" s="28" t="s">
        <v>796</v>
      </c>
      <c r="E57" s="20"/>
      <c r="F57" s="29">
        <v>1</v>
      </c>
      <c r="G57" s="23"/>
      <c r="H57" s="23"/>
      <c r="I57" s="26"/>
    </row>
    <row r="58" spans="1:9" ht="15">
      <c r="A58" s="124"/>
      <c r="B58" s="125"/>
      <c r="C58" s="124"/>
      <c r="D58" s="28" t="s">
        <v>797</v>
      </c>
      <c r="E58" s="124"/>
      <c r="F58" s="29"/>
      <c r="G58" s="124"/>
      <c r="H58" s="23"/>
      <c r="I58" s="35"/>
    </row>
    <row r="59" spans="1:9" ht="23.25">
      <c r="A59" s="94">
        <v>17</v>
      </c>
      <c r="B59" s="142">
        <v>766</v>
      </c>
      <c r="C59" s="20" t="s">
        <v>814</v>
      </c>
      <c r="D59" s="21" t="s">
        <v>2993</v>
      </c>
      <c r="E59" s="20" t="s">
        <v>151</v>
      </c>
      <c r="F59" s="30">
        <f>F60</f>
        <v>1</v>
      </c>
      <c r="G59" s="23">
        <v>0</v>
      </c>
      <c r="H59" s="143">
        <f>F59*G59</f>
        <v>0</v>
      </c>
      <c r="I59" s="26" t="s">
        <v>30</v>
      </c>
    </row>
    <row r="60" spans="1:9" ht="15">
      <c r="A60" s="19"/>
      <c r="B60" s="20"/>
      <c r="C60" s="20"/>
      <c r="D60" s="28" t="s">
        <v>796</v>
      </c>
      <c r="E60" s="20"/>
      <c r="F60" s="29">
        <v>1</v>
      </c>
      <c r="G60" s="23"/>
      <c r="H60" s="23"/>
      <c r="I60" s="26"/>
    </row>
    <row r="61" spans="1:9" ht="15">
      <c r="A61" s="124"/>
      <c r="B61" s="125"/>
      <c r="C61" s="124"/>
      <c r="D61" s="28" t="s">
        <v>797</v>
      </c>
      <c r="E61" s="124"/>
      <c r="F61" s="29"/>
      <c r="G61" s="124"/>
      <c r="H61" s="23"/>
      <c r="I61" s="35"/>
    </row>
    <row r="62" spans="1:9" ht="23.25">
      <c r="A62" s="94">
        <v>18</v>
      </c>
      <c r="B62" s="142">
        <v>766</v>
      </c>
      <c r="C62" s="20" t="s">
        <v>815</v>
      </c>
      <c r="D62" s="21" t="s">
        <v>2994</v>
      </c>
      <c r="E62" s="20" t="s">
        <v>151</v>
      </c>
      <c r="F62" s="30">
        <f>F63</f>
        <v>1</v>
      </c>
      <c r="G62" s="23">
        <v>0</v>
      </c>
      <c r="H62" s="143">
        <f>F62*G62</f>
        <v>0</v>
      </c>
      <c r="I62" s="26" t="s">
        <v>30</v>
      </c>
    </row>
    <row r="63" spans="1:9" ht="15">
      <c r="A63" s="19"/>
      <c r="B63" s="20"/>
      <c r="C63" s="20"/>
      <c r="D63" s="28" t="s">
        <v>796</v>
      </c>
      <c r="E63" s="20"/>
      <c r="F63" s="29">
        <v>1</v>
      </c>
      <c r="G63" s="23"/>
      <c r="H63" s="23"/>
      <c r="I63" s="26"/>
    </row>
    <row r="64" spans="1:9" ht="15">
      <c r="A64" s="124"/>
      <c r="B64" s="125"/>
      <c r="C64" s="124"/>
      <c r="D64" s="28" t="s">
        <v>797</v>
      </c>
      <c r="E64" s="124"/>
      <c r="F64" s="29"/>
      <c r="G64" s="124"/>
      <c r="H64" s="23"/>
      <c r="I64" s="35"/>
    </row>
    <row r="65" spans="1:9" ht="23.25">
      <c r="A65" s="94">
        <v>19</v>
      </c>
      <c r="B65" s="142">
        <v>766</v>
      </c>
      <c r="C65" s="20" t="s">
        <v>816</v>
      </c>
      <c r="D65" s="21" t="s">
        <v>2995</v>
      </c>
      <c r="E65" s="20" t="s">
        <v>151</v>
      </c>
      <c r="F65" s="30">
        <f>F66</f>
        <v>1</v>
      </c>
      <c r="G65" s="86">
        <v>0</v>
      </c>
      <c r="H65" s="143">
        <f>F65*G65</f>
        <v>0</v>
      </c>
      <c r="I65" s="26" t="s">
        <v>30</v>
      </c>
    </row>
    <row r="66" spans="1:9" ht="15">
      <c r="A66" s="19"/>
      <c r="B66" s="20"/>
      <c r="C66" s="20"/>
      <c r="D66" s="28" t="s">
        <v>796</v>
      </c>
      <c r="E66" s="20"/>
      <c r="F66" s="29">
        <v>1</v>
      </c>
      <c r="G66" s="23"/>
      <c r="H66" s="23"/>
      <c r="I66" s="26"/>
    </row>
    <row r="67" spans="1:9" ht="15">
      <c r="A67" s="124"/>
      <c r="B67" s="125"/>
      <c r="C67" s="124"/>
      <c r="D67" s="28" t="s">
        <v>797</v>
      </c>
      <c r="E67" s="124"/>
      <c r="F67" s="29"/>
      <c r="G67" s="124"/>
      <c r="H67" s="23"/>
      <c r="I67" s="35"/>
    </row>
    <row r="68" spans="1:9" ht="23.25">
      <c r="A68" s="94">
        <v>20</v>
      </c>
      <c r="B68" s="142">
        <v>766</v>
      </c>
      <c r="C68" s="20" t="s">
        <v>817</v>
      </c>
      <c r="D68" s="21" t="s">
        <v>2997</v>
      </c>
      <c r="E68" s="20" t="s">
        <v>151</v>
      </c>
      <c r="F68" s="30">
        <f>F69</f>
        <v>1</v>
      </c>
      <c r="G68" s="23">
        <v>0</v>
      </c>
      <c r="H68" s="143">
        <f>F68*G68</f>
        <v>0</v>
      </c>
      <c r="I68" s="26" t="s">
        <v>30</v>
      </c>
    </row>
    <row r="69" spans="1:9" ht="15">
      <c r="A69" s="19"/>
      <c r="B69" s="20"/>
      <c r="C69" s="20"/>
      <c r="D69" s="28" t="s">
        <v>796</v>
      </c>
      <c r="E69" s="20"/>
      <c r="F69" s="29">
        <v>1</v>
      </c>
      <c r="G69" s="23"/>
      <c r="H69" s="23"/>
      <c r="I69" s="26"/>
    </row>
    <row r="70" spans="1:9" ht="15">
      <c r="A70" s="124"/>
      <c r="B70" s="125"/>
      <c r="C70" s="124"/>
      <c r="D70" s="28" t="s">
        <v>797</v>
      </c>
      <c r="E70" s="124"/>
      <c r="F70" s="29"/>
      <c r="G70" s="124"/>
      <c r="H70" s="23"/>
      <c r="I70" s="35"/>
    </row>
    <row r="71" spans="1:9" ht="23.25">
      <c r="A71" s="94">
        <v>21</v>
      </c>
      <c r="B71" s="142">
        <v>766</v>
      </c>
      <c r="C71" s="20" t="s">
        <v>818</v>
      </c>
      <c r="D71" s="21" t="s">
        <v>2998</v>
      </c>
      <c r="E71" s="20" t="s">
        <v>151</v>
      </c>
      <c r="F71" s="30">
        <f>F72</f>
        <v>1</v>
      </c>
      <c r="G71" s="23">
        <v>0</v>
      </c>
      <c r="H71" s="143">
        <f>F71*G71</f>
        <v>0</v>
      </c>
      <c r="I71" s="26" t="s">
        <v>30</v>
      </c>
    </row>
    <row r="72" spans="1:9" ht="15">
      <c r="A72" s="19"/>
      <c r="B72" s="20"/>
      <c r="C72" s="20"/>
      <c r="D72" s="28" t="s">
        <v>796</v>
      </c>
      <c r="E72" s="20"/>
      <c r="F72" s="29">
        <v>1</v>
      </c>
      <c r="G72" s="23"/>
      <c r="H72" s="23"/>
      <c r="I72" s="26"/>
    </row>
    <row r="73" spans="1:9" ht="15">
      <c r="A73" s="124"/>
      <c r="B73" s="125"/>
      <c r="C73" s="124"/>
      <c r="D73" s="28" t="s">
        <v>797</v>
      </c>
      <c r="E73" s="124"/>
      <c r="F73" s="29"/>
      <c r="G73" s="124"/>
      <c r="H73" s="23"/>
      <c r="I73" s="35"/>
    </row>
    <row r="74" spans="1:9" ht="23.25">
      <c r="A74" s="94">
        <v>22</v>
      </c>
      <c r="B74" s="142">
        <v>766</v>
      </c>
      <c r="C74" s="20" t="s">
        <v>819</v>
      </c>
      <c r="D74" s="21" t="s">
        <v>2999</v>
      </c>
      <c r="E74" s="20" t="s">
        <v>151</v>
      </c>
      <c r="F74" s="30">
        <f>F75</f>
        <v>1</v>
      </c>
      <c r="G74" s="23">
        <v>0</v>
      </c>
      <c r="H74" s="143">
        <f>F74*G74</f>
        <v>0</v>
      </c>
      <c r="I74" s="26" t="s">
        <v>30</v>
      </c>
    </row>
    <row r="75" spans="1:9" ht="15">
      <c r="A75" s="19"/>
      <c r="B75" s="20"/>
      <c r="C75" s="20"/>
      <c r="D75" s="28" t="s">
        <v>796</v>
      </c>
      <c r="E75" s="20"/>
      <c r="F75" s="29">
        <v>1</v>
      </c>
      <c r="G75" s="23"/>
      <c r="H75" s="23"/>
      <c r="I75" s="26"/>
    </row>
    <row r="76" spans="1:9" ht="15">
      <c r="A76" s="124"/>
      <c r="B76" s="125"/>
      <c r="C76" s="124"/>
      <c r="D76" s="28" t="s">
        <v>797</v>
      </c>
      <c r="E76" s="124"/>
      <c r="F76" s="29"/>
      <c r="G76" s="124"/>
      <c r="H76" s="23"/>
      <c r="I76" s="35"/>
    </row>
    <row r="77" spans="1:9" ht="23.25">
      <c r="A77" s="94">
        <v>23</v>
      </c>
      <c r="B77" s="142">
        <v>766</v>
      </c>
      <c r="C77" s="20" t="s">
        <v>820</v>
      </c>
      <c r="D77" s="21" t="s">
        <v>3000</v>
      </c>
      <c r="E77" s="20" t="s">
        <v>151</v>
      </c>
      <c r="F77" s="30">
        <f>F78</f>
        <v>1</v>
      </c>
      <c r="G77" s="23">
        <v>0</v>
      </c>
      <c r="H77" s="143">
        <f>F77*G77</f>
        <v>0</v>
      </c>
      <c r="I77" s="26" t="s">
        <v>30</v>
      </c>
    </row>
    <row r="78" spans="1:9" ht="15">
      <c r="A78" s="19"/>
      <c r="B78" s="20"/>
      <c r="C78" s="20"/>
      <c r="D78" s="28" t="s">
        <v>796</v>
      </c>
      <c r="E78" s="20"/>
      <c r="F78" s="29">
        <v>1</v>
      </c>
      <c r="G78" s="23"/>
      <c r="H78" s="23"/>
      <c r="I78" s="26"/>
    </row>
    <row r="79" spans="1:9" ht="15">
      <c r="A79" s="124"/>
      <c r="B79" s="125"/>
      <c r="C79" s="124"/>
      <c r="D79" s="28" t="s">
        <v>797</v>
      </c>
      <c r="E79" s="124"/>
      <c r="F79" s="29"/>
      <c r="G79" s="124"/>
      <c r="H79" s="23"/>
      <c r="I79" s="35"/>
    </row>
    <row r="80" spans="1:9" ht="23.25">
      <c r="A80" s="94">
        <v>24</v>
      </c>
      <c r="B80" s="142">
        <v>766</v>
      </c>
      <c r="C80" s="20" t="s">
        <v>821</v>
      </c>
      <c r="D80" s="21" t="s">
        <v>3001</v>
      </c>
      <c r="E80" s="20" t="s">
        <v>151</v>
      </c>
      <c r="F80" s="30">
        <f>F81</f>
        <v>1</v>
      </c>
      <c r="G80" s="23">
        <v>0</v>
      </c>
      <c r="H80" s="143">
        <f>F80*G80</f>
        <v>0</v>
      </c>
      <c r="I80" s="26" t="s">
        <v>30</v>
      </c>
    </row>
    <row r="81" spans="1:9" ht="15">
      <c r="A81" s="19"/>
      <c r="B81" s="20"/>
      <c r="C81" s="20"/>
      <c r="D81" s="28" t="s">
        <v>796</v>
      </c>
      <c r="E81" s="20"/>
      <c r="F81" s="29">
        <v>1</v>
      </c>
      <c r="G81" s="23"/>
      <c r="H81" s="23"/>
      <c r="I81" s="26"/>
    </row>
    <row r="82" spans="1:9" ht="15">
      <c r="A82" s="124"/>
      <c r="B82" s="125"/>
      <c r="C82" s="124"/>
      <c r="D82" s="28" t="s">
        <v>797</v>
      </c>
      <c r="E82" s="124"/>
      <c r="F82" s="29"/>
      <c r="G82" s="124"/>
      <c r="H82" s="23"/>
      <c r="I82" s="35"/>
    </row>
    <row r="83" spans="1:9" ht="23.25">
      <c r="A83" s="94">
        <v>25</v>
      </c>
      <c r="B83" s="142">
        <v>766</v>
      </c>
      <c r="C83" s="20" t="s">
        <v>822</v>
      </c>
      <c r="D83" s="21" t="s">
        <v>3002</v>
      </c>
      <c r="E83" s="20" t="s">
        <v>151</v>
      </c>
      <c r="F83" s="30">
        <f>F84</f>
        <v>1</v>
      </c>
      <c r="G83" s="23">
        <v>0</v>
      </c>
      <c r="H83" s="143">
        <f>F83*G83</f>
        <v>0</v>
      </c>
      <c r="I83" s="26" t="s">
        <v>30</v>
      </c>
    </row>
    <row r="84" spans="1:9" ht="15">
      <c r="A84" s="19"/>
      <c r="B84" s="20"/>
      <c r="C84" s="20"/>
      <c r="D84" s="28" t="s">
        <v>796</v>
      </c>
      <c r="E84" s="20"/>
      <c r="F84" s="29">
        <v>1</v>
      </c>
      <c r="G84" s="23"/>
      <c r="H84" s="23"/>
      <c r="I84" s="26"/>
    </row>
    <row r="85" spans="1:9" ht="15">
      <c r="A85" s="124"/>
      <c r="B85" s="125"/>
      <c r="C85" s="124"/>
      <c r="D85" s="28" t="s">
        <v>797</v>
      </c>
      <c r="E85" s="124"/>
      <c r="F85" s="29"/>
      <c r="G85" s="124"/>
      <c r="H85" s="23"/>
      <c r="I85" s="35"/>
    </row>
    <row r="86" spans="1:9" ht="23.25">
      <c r="A86" s="94">
        <v>26</v>
      </c>
      <c r="B86" s="142">
        <v>766</v>
      </c>
      <c r="C86" s="20" t="s">
        <v>823</v>
      </c>
      <c r="D86" s="21" t="s">
        <v>3003</v>
      </c>
      <c r="E86" s="20" t="s">
        <v>151</v>
      </c>
      <c r="F86" s="30">
        <f>F87</f>
        <v>1</v>
      </c>
      <c r="G86" s="23">
        <v>0</v>
      </c>
      <c r="H86" s="143">
        <f>F86*G86</f>
        <v>0</v>
      </c>
      <c r="I86" s="26" t="s">
        <v>30</v>
      </c>
    </row>
    <row r="87" spans="1:9" ht="15">
      <c r="A87" s="19"/>
      <c r="B87" s="20"/>
      <c r="C87" s="20"/>
      <c r="D87" s="28" t="s">
        <v>796</v>
      </c>
      <c r="E87" s="20"/>
      <c r="F87" s="29">
        <v>1</v>
      </c>
      <c r="G87" s="23"/>
      <c r="H87" s="23"/>
      <c r="I87" s="26"/>
    </row>
    <row r="88" spans="1:9" ht="15">
      <c r="A88" s="124"/>
      <c r="B88" s="125"/>
      <c r="C88" s="124"/>
      <c r="D88" s="28" t="s">
        <v>797</v>
      </c>
      <c r="E88" s="124"/>
      <c r="F88" s="29"/>
      <c r="G88" s="124"/>
      <c r="H88" s="23"/>
      <c r="I88" s="35"/>
    </row>
    <row r="89" spans="1:9" ht="23.25">
      <c r="A89" s="94">
        <v>27</v>
      </c>
      <c r="B89" s="142">
        <v>766</v>
      </c>
      <c r="C89" s="20" t="s">
        <v>824</v>
      </c>
      <c r="D89" s="21" t="s">
        <v>3004</v>
      </c>
      <c r="E89" s="20" t="s">
        <v>151</v>
      </c>
      <c r="F89" s="30">
        <f>F90</f>
        <v>1</v>
      </c>
      <c r="G89" s="23">
        <v>0</v>
      </c>
      <c r="H89" s="143">
        <f>F89*G89</f>
        <v>0</v>
      </c>
      <c r="I89" s="26" t="s">
        <v>30</v>
      </c>
    </row>
    <row r="90" spans="1:9" ht="15">
      <c r="A90" s="19"/>
      <c r="B90" s="20"/>
      <c r="C90" s="20"/>
      <c r="D90" s="28" t="s">
        <v>796</v>
      </c>
      <c r="E90" s="20"/>
      <c r="F90" s="29">
        <v>1</v>
      </c>
      <c r="G90" s="23"/>
      <c r="H90" s="23"/>
      <c r="I90" s="26"/>
    </row>
    <row r="91" spans="1:9" ht="15">
      <c r="A91" s="124"/>
      <c r="B91" s="125"/>
      <c r="C91" s="124"/>
      <c r="D91" s="28" t="s">
        <v>797</v>
      </c>
      <c r="E91" s="124"/>
      <c r="F91" s="29"/>
      <c r="G91" s="124"/>
      <c r="H91" s="23"/>
      <c r="I91" s="35"/>
    </row>
    <row r="92" spans="1:9" ht="23.25">
      <c r="A92" s="94">
        <v>28</v>
      </c>
      <c r="B92" s="142">
        <v>766</v>
      </c>
      <c r="C92" s="20" t="s">
        <v>825</v>
      </c>
      <c r="D92" s="21" t="s">
        <v>3005</v>
      </c>
      <c r="E92" s="20" t="s">
        <v>151</v>
      </c>
      <c r="F92" s="30">
        <f>F93</f>
        <v>1</v>
      </c>
      <c r="G92" s="23">
        <v>0</v>
      </c>
      <c r="H92" s="143">
        <f>F92*G92</f>
        <v>0</v>
      </c>
      <c r="I92" s="26" t="s">
        <v>30</v>
      </c>
    </row>
    <row r="93" spans="1:9" ht="15">
      <c r="A93" s="19"/>
      <c r="B93" s="20"/>
      <c r="C93" s="20"/>
      <c r="D93" s="28" t="s">
        <v>683</v>
      </c>
      <c r="E93" s="20"/>
      <c r="F93" s="29">
        <v>1</v>
      </c>
      <c r="G93" s="23"/>
      <c r="H93" s="23"/>
      <c r="I93" s="26"/>
    </row>
    <row r="94" spans="1:9" ht="15">
      <c r="A94" s="124"/>
      <c r="B94" s="125"/>
      <c r="C94" s="124"/>
      <c r="D94" s="28" t="s">
        <v>797</v>
      </c>
      <c r="E94" s="124"/>
      <c r="F94" s="29"/>
      <c r="G94" s="124"/>
      <c r="H94" s="23"/>
      <c r="I94" s="35"/>
    </row>
    <row r="95" spans="1:9" ht="23.25">
      <c r="A95" s="94">
        <v>29</v>
      </c>
      <c r="B95" s="142">
        <v>766</v>
      </c>
      <c r="C95" s="20" t="s">
        <v>826</v>
      </c>
      <c r="D95" s="21" t="s">
        <v>3006</v>
      </c>
      <c r="E95" s="20" t="s">
        <v>151</v>
      </c>
      <c r="F95" s="30">
        <f>F96</f>
        <v>1</v>
      </c>
      <c r="G95" s="23">
        <v>0</v>
      </c>
      <c r="H95" s="143">
        <f>F95*G95</f>
        <v>0</v>
      </c>
      <c r="I95" s="26" t="s">
        <v>30</v>
      </c>
    </row>
    <row r="96" spans="1:9" ht="15">
      <c r="A96" s="19"/>
      <c r="B96" s="20"/>
      <c r="C96" s="20"/>
      <c r="D96" s="28" t="s">
        <v>683</v>
      </c>
      <c r="E96" s="20"/>
      <c r="F96" s="29">
        <v>1</v>
      </c>
      <c r="G96" s="23"/>
      <c r="H96" s="23"/>
      <c r="I96" s="26"/>
    </row>
    <row r="97" spans="1:9" ht="15">
      <c r="A97" s="124"/>
      <c r="B97" s="125"/>
      <c r="C97" s="124"/>
      <c r="D97" s="28" t="s">
        <v>797</v>
      </c>
      <c r="E97" s="124"/>
      <c r="F97" s="29"/>
      <c r="G97" s="124"/>
      <c r="H97" s="23"/>
      <c r="I97" s="35"/>
    </row>
    <row r="98" spans="1:9" ht="23.25">
      <c r="A98" s="94">
        <v>30</v>
      </c>
      <c r="B98" s="142">
        <v>766</v>
      </c>
      <c r="C98" s="20" t="s">
        <v>827</v>
      </c>
      <c r="D98" s="21" t="s">
        <v>3007</v>
      </c>
      <c r="E98" s="20" t="s">
        <v>151</v>
      </c>
      <c r="F98" s="30">
        <f>F99</f>
        <v>1</v>
      </c>
      <c r="G98" s="23">
        <v>0</v>
      </c>
      <c r="H98" s="143">
        <f>F98*G98</f>
        <v>0</v>
      </c>
      <c r="I98" s="26" t="s">
        <v>30</v>
      </c>
    </row>
    <row r="99" spans="1:9" ht="15">
      <c r="A99" s="19"/>
      <c r="B99" s="20"/>
      <c r="C99" s="20"/>
      <c r="D99" s="28" t="s">
        <v>683</v>
      </c>
      <c r="E99" s="20"/>
      <c r="F99" s="29">
        <v>1</v>
      </c>
      <c r="G99" s="23"/>
      <c r="H99" s="23"/>
      <c r="I99" s="26"/>
    </row>
    <row r="100" spans="1:9" ht="15">
      <c r="A100" s="124"/>
      <c r="B100" s="125"/>
      <c r="C100" s="124"/>
      <c r="D100" s="28" t="s">
        <v>797</v>
      </c>
      <c r="E100" s="124"/>
      <c r="F100" s="29"/>
      <c r="G100" s="124"/>
      <c r="H100" s="23"/>
      <c r="I100" s="35"/>
    </row>
    <row r="101" spans="1:9" ht="23.25">
      <c r="A101" s="94">
        <v>31</v>
      </c>
      <c r="B101" s="142">
        <v>766</v>
      </c>
      <c r="C101" s="20" t="s">
        <v>828</v>
      </c>
      <c r="D101" s="21" t="s">
        <v>3008</v>
      </c>
      <c r="E101" s="20" t="s">
        <v>151</v>
      </c>
      <c r="F101" s="30">
        <f>F102</f>
        <v>1</v>
      </c>
      <c r="G101" s="23">
        <v>0</v>
      </c>
      <c r="H101" s="143">
        <f>F101*G101</f>
        <v>0</v>
      </c>
      <c r="I101" s="26" t="s">
        <v>30</v>
      </c>
    </row>
    <row r="102" spans="1:9" ht="15">
      <c r="A102" s="19"/>
      <c r="B102" s="20"/>
      <c r="C102" s="20"/>
      <c r="D102" s="28" t="s">
        <v>683</v>
      </c>
      <c r="E102" s="20"/>
      <c r="F102" s="29">
        <v>1</v>
      </c>
      <c r="G102" s="23"/>
      <c r="H102" s="23"/>
      <c r="I102" s="26"/>
    </row>
    <row r="103" spans="1:9" ht="15">
      <c r="A103" s="124"/>
      <c r="B103" s="125"/>
      <c r="C103" s="124"/>
      <c r="D103" s="28" t="s">
        <v>797</v>
      </c>
      <c r="E103" s="124"/>
      <c r="F103" s="29"/>
      <c r="G103" s="124"/>
      <c r="H103" s="23"/>
      <c r="I103" s="35"/>
    </row>
    <row r="104" spans="1:9" ht="23.25">
      <c r="A104" s="94">
        <v>32</v>
      </c>
      <c r="B104" s="142">
        <v>766</v>
      </c>
      <c r="C104" s="20" t="s">
        <v>829</v>
      </c>
      <c r="D104" s="21" t="s">
        <v>3009</v>
      </c>
      <c r="E104" s="20" t="s">
        <v>151</v>
      </c>
      <c r="F104" s="30">
        <f>F105</f>
        <v>1</v>
      </c>
      <c r="G104" s="23">
        <v>0</v>
      </c>
      <c r="H104" s="143">
        <f>F104*G104</f>
        <v>0</v>
      </c>
      <c r="I104" s="26" t="s">
        <v>30</v>
      </c>
    </row>
    <row r="105" spans="1:9" ht="15">
      <c r="A105" s="19"/>
      <c r="B105" s="20"/>
      <c r="C105" s="20"/>
      <c r="D105" s="28" t="s">
        <v>683</v>
      </c>
      <c r="E105" s="20"/>
      <c r="F105" s="29">
        <v>1</v>
      </c>
      <c r="G105" s="23"/>
      <c r="H105" s="23"/>
      <c r="I105" s="26"/>
    </row>
    <row r="106" spans="1:9" ht="15">
      <c r="A106" s="124"/>
      <c r="B106" s="125"/>
      <c r="C106" s="124"/>
      <c r="D106" s="28" t="s">
        <v>797</v>
      </c>
      <c r="E106" s="124"/>
      <c r="F106" s="29"/>
      <c r="G106" s="124"/>
      <c r="H106" s="23"/>
      <c r="I106" s="35"/>
    </row>
    <row r="107" spans="1:9" ht="23.25">
      <c r="A107" s="94">
        <v>33</v>
      </c>
      <c r="B107" s="142">
        <v>766</v>
      </c>
      <c r="C107" s="20" t="s">
        <v>830</v>
      </c>
      <c r="D107" s="21" t="s">
        <v>3010</v>
      </c>
      <c r="E107" s="20" t="s">
        <v>151</v>
      </c>
      <c r="F107" s="30">
        <f>F108</f>
        <v>1</v>
      </c>
      <c r="G107" s="23">
        <v>0</v>
      </c>
      <c r="H107" s="143">
        <f>F107*G107</f>
        <v>0</v>
      </c>
      <c r="I107" s="26" t="s">
        <v>30</v>
      </c>
    </row>
    <row r="108" spans="1:9" ht="15">
      <c r="A108" s="19"/>
      <c r="B108" s="20"/>
      <c r="C108" s="20"/>
      <c r="D108" s="28" t="s">
        <v>683</v>
      </c>
      <c r="E108" s="20"/>
      <c r="F108" s="29">
        <v>1</v>
      </c>
      <c r="G108" s="23"/>
      <c r="H108" s="23"/>
      <c r="I108" s="26"/>
    </row>
    <row r="109" spans="1:9" ht="15">
      <c r="A109" s="124"/>
      <c r="B109" s="125"/>
      <c r="C109" s="124"/>
      <c r="D109" s="28" t="s">
        <v>797</v>
      </c>
      <c r="E109" s="124"/>
      <c r="F109" s="29"/>
      <c r="G109" s="124"/>
      <c r="H109" s="23"/>
      <c r="I109" s="35"/>
    </row>
    <row r="110" spans="1:9" ht="23.25">
      <c r="A110" s="94">
        <v>34</v>
      </c>
      <c r="B110" s="142">
        <v>766</v>
      </c>
      <c r="C110" s="20" t="s">
        <v>831</v>
      </c>
      <c r="D110" s="21" t="s">
        <v>3011</v>
      </c>
      <c r="E110" s="20" t="s">
        <v>151</v>
      </c>
      <c r="F110" s="30">
        <f>F111</f>
        <v>1</v>
      </c>
      <c r="G110" s="23">
        <v>0</v>
      </c>
      <c r="H110" s="143">
        <f>F110*G110</f>
        <v>0</v>
      </c>
      <c r="I110" s="26" t="s">
        <v>30</v>
      </c>
    </row>
    <row r="111" spans="1:9" ht="15">
      <c r="A111" s="19"/>
      <c r="B111" s="20"/>
      <c r="C111" s="20"/>
      <c r="D111" s="28" t="s">
        <v>683</v>
      </c>
      <c r="E111" s="20"/>
      <c r="F111" s="29">
        <v>1</v>
      </c>
      <c r="G111" s="23"/>
      <c r="H111" s="23"/>
      <c r="I111" s="26"/>
    </row>
    <row r="112" spans="1:9" ht="15">
      <c r="A112" s="124"/>
      <c r="B112" s="125"/>
      <c r="C112" s="124"/>
      <c r="D112" s="28" t="s">
        <v>797</v>
      </c>
      <c r="E112" s="124"/>
      <c r="F112" s="29"/>
      <c r="G112" s="124"/>
      <c r="H112" s="23"/>
      <c r="I112" s="35"/>
    </row>
    <row r="113" spans="1:9" ht="23.25">
      <c r="A113" s="94">
        <v>35</v>
      </c>
      <c r="B113" s="142">
        <v>766</v>
      </c>
      <c r="C113" s="20" t="s">
        <v>832</v>
      </c>
      <c r="D113" s="21" t="s">
        <v>3012</v>
      </c>
      <c r="E113" s="20" t="s">
        <v>151</v>
      </c>
      <c r="F113" s="30">
        <f>F114</f>
        <v>1</v>
      </c>
      <c r="G113" s="23">
        <v>0</v>
      </c>
      <c r="H113" s="143">
        <f>F113*G113</f>
        <v>0</v>
      </c>
      <c r="I113" s="26" t="s">
        <v>30</v>
      </c>
    </row>
    <row r="114" spans="1:9" ht="15">
      <c r="A114" s="19"/>
      <c r="B114" s="20"/>
      <c r="C114" s="20"/>
      <c r="D114" s="28" t="s">
        <v>683</v>
      </c>
      <c r="E114" s="20"/>
      <c r="F114" s="29">
        <v>1</v>
      </c>
      <c r="G114" s="23"/>
      <c r="H114" s="23"/>
      <c r="I114" s="26"/>
    </row>
    <row r="115" spans="1:9" ht="15">
      <c r="A115" s="124"/>
      <c r="B115" s="125"/>
      <c r="C115" s="124"/>
      <c r="D115" s="28" t="s">
        <v>797</v>
      </c>
      <c r="E115" s="124"/>
      <c r="F115" s="29"/>
      <c r="G115" s="124"/>
      <c r="H115" s="23"/>
      <c r="I115" s="35"/>
    </row>
    <row r="116" spans="1:9" ht="23.25">
      <c r="A116" s="94">
        <v>36</v>
      </c>
      <c r="B116" s="142">
        <v>766</v>
      </c>
      <c r="C116" s="20" t="s">
        <v>833</v>
      </c>
      <c r="D116" s="21" t="s">
        <v>3013</v>
      </c>
      <c r="E116" s="20" t="s">
        <v>151</v>
      </c>
      <c r="F116" s="30">
        <f>F117</f>
        <v>1</v>
      </c>
      <c r="G116" s="23">
        <v>0</v>
      </c>
      <c r="H116" s="143">
        <f>F116*G116</f>
        <v>0</v>
      </c>
      <c r="I116" s="26" t="s">
        <v>30</v>
      </c>
    </row>
    <row r="117" spans="1:9" ht="15">
      <c r="A117" s="19"/>
      <c r="B117" s="20"/>
      <c r="C117" s="20"/>
      <c r="D117" s="28" t="s">
        <v>683</v>
      </c>
      <c r="E117" s="20"/>
      <c r="F117" s="29">
        <v>1</v>
      </c>
      <c r="G117" s="23"/>
      <c r="H117" s="23"/>
      <c r="I117" s="26"/>
    </row>
    <row r="118" spans="1:9" ht="15">
      <c r="A118" s="124"/>
      <c r="B118" s="125"/>
      <c r="C118" s="124"/>
      <c r="D118" s="28" t="s">
        <v>797</v>
      </c>
      <c r="E118" s="124"/>
      <c r="F118" s="29"/>
      <c r="G118" s="124"/>
      <c r="H118" s="23"/>
      <c r="I118" s="35"/>
    </row>
    <row r="119" spans="1:9" ht="23.25">
      <c r="A119" s="94">
        <v>37</v>
      </c>
      <c r="B119" s="142">
        <v>766</v>
      </c>
      <c r="C119" s="20" t="s">
        <v>834</v>
      </c>
      <c r="D119" s="21" t="s">
        <v>3014</v>
      </c>
      <c r="E119" s="20" t="s">
        <v>151</v>
      </c>
      <c r="F119" s="30">
        <f>F120</f>
        <v>1</v>
      </c>
      <c r="G119" s="23">
        <v>0</v>
      </c>
      <c r="H119" s="143">
        <f>F119*G119</f>
        <v>0</v>
      </c>
      <c r="I119" s="26" t="s">
        <v>30</v>
      </c>
    </row>
    <row r="120" spans="1:9" ht="15">
      <c r="A120" s="19"/>
      <c r="B120" s="20"/>
      <c r="C120" s="20"/>
      <c r="D120" s="28" t="s">
        <v>683</v>
      </c>
      <c r="E120" s="20"/>
      <c r="F120" s="29">
        <v>1</v>
      </c>
      <c r="G120" s="23"/>
      <c r="H120" s="23"/>
      <c r="I120" s="26"/>
    </row>
    <row r="121" spans="1:9" ht="15">
      <c r="A121" s="124"/>
      <c r="B121" s="125"/>
      <c r="C121" s="124"/>
      <c r="D121" s="28" t="s">
        <v>797</v>
      </c>
      <c r="E121" s="124"/>
      <c r="F121" s="29"/>
      <c r="G121" s="124"/>
      <c r="H121" s="23"/>
      <c r="I121" s="35"/>
    </row>
    <row r="122" spans="1:9" ht="23.25">
      <c r="A122" s="94">
        <v>38</v>
      </c>
      <c r="B122" s="142">
        <v>766</v>
      </c>
      <c r="C122" s="20" t="s">
        <v>835</v>
      </c>
      <c r="D122" s="21" t="s">
        <v>3015</v>
      </c>
      <c r="E122" s="20" t="s">
        <v>151</v>
      </c>
      <c r="F122" s="30">
        <f>F123</f>
        <v>1</v>
      </c>
      <c r="G122" s="23">
        <v>0</v>
      </c>
      <c r="H122" s="143">
        <f>F122*G122</f>
        <v>0</v>
      </c>
      <c r="I122" s="26" t="s">
        <v>30</v>
      </c>
    </row>
    <row r="123" spans="1:9" ht="15">
      <c r="A123" s="19"/>
      <c r="B123" s="20"/>
      <c r="C123" s="20"/>
      <c r="D123" s="28" t="s">
        <v>683</v>
      </c>
      <c r="E123" s="20"/>
      <c r="F123" s="29">
        <v>1</v>
      </c>
      <c r="G123" s="23"/>
      <c r="H123" s="23"/>
      <c r="I123" s="26"/>
    </row>
    <row r="124" spans="1:9" ht="15">
      <c r="A124" s="124"/>
      <c r="B124" s="125"/>
      <c r="C124" s="124"/>
      <c r="D124" s="28" t="s">
        <v>797</v>
      </c>
      <c r="E124" s="124"/>
      <c r="F124" s="29"/>
      <c r="G124" s="124"/>
      <c r="H124" s="23"/>
      <c r="I124" s="35"/>
    </row>
    <row r="125" spans="1:9" ht="23.25">
      <c r="A125" s="94">
        <v>39</v>
      </c>
      <c r="B125" s="142">
        <v>766</v>
      </c>
      <c r="C125" s="20" t="s">
        <v>836</v>
      </c>
      <c r="D125" s="21" t="s">
        <v>3016</v>
      </c>
      <c r="E125" s="20" t="s">
        <v>151</v>
      </c>
      <c r="F125" s="30">
        <f>F126</f>
        <v>1</v>
      </c>
      <c r="G125" s="23">
        <v>0</v>
      </c>
      <c r="H125" s="143">
        <f>F125*G125</f>
        <v>0</v>
      </c>
      <c r="I125" s="26" t="s">
        <v>30</v>
      </c>
    </row>
    <row r="126" spans="1:9" ht="15">
      <c r="A126" s="19"/>
      <c r="B126" s="20"/>
      <c r="C126" s="20"/>
      <c r="D126" s="28" t="s">
        <v>683</v>
      </c>
      <c r="E126" s="20"/>
      <c r="F126" s="29">
        <v>1</v>
      </c>
      <c r="G126" s="23"/>
      <c r="H126" s="23"/>
      <c r="I126" s="26"/>
    </row>
    <row r="127" spans="1:9" ht="15">
      <c r="A127" s="124"/>
      <c r="B127" s="125"/>
      <c r="C127" s="124"/>
      <c r="D127" s="28" t="s">
        <v>797</v>
      </c>
      <c r="E127" s="124"/>
      <c r="F127" s="29"/>
      <c r="G127" s="124"/>
      <c r="H127" s="23"/>
      <c r="I127" s="35"/>
    </row>
    <row r="128" spans="1:9" ht="23.25">
      <c r="A128" s="94">
        <v>40</v>
      </c>
      <c r="B128" s="142">
        <v>766</v>
      </c>
      <c r="C128" s="20" t="s">
        <v>837</v>
      </c>
      <c r="D128" s="21" t="s">
        <v>3017</v>
      </c>
      <c r="E128" s="20" t="s">
        <v>151</v>
      </c>
      <c r="F128" s="30">
        <f>F129</f>
        <v>1</v>
      </c>
      <c r="G128" s="23">
        <v>0</v>
      </c>
      <c r="H128" s="143">
        <f>F128*G128</f>
        <v>0</v>
      </c>
      <c r="I128" s="26" t="s">
        <v>30</v>
      </c>
    </row>
    <row r="129" spans="1:9" ht="15">
      <c r="A129" s="19"/>
      <c r="B129" s="20"/>
      <c r="C129" s="20"/>
      <c r="D129" s="28" t="s">
        <v>683</v>
      </c>
      <c r="E129" s="20"/>
      <c r="F129" s="29">
        <v>1</v>
      </c>
      <c r="G129" s="23"/>
      <c r="H129" s="23"/>
      <c r="I129" s="26"/>
    </row>
    <row r="130" spans="1:9" ht="15">
      <c r="A130" s="124"/>
      <c r="B130" s="125"/>
      <c r="C130" s="124"/>
      <c r="D130" s="28" t="s">
        <v>797</v>
      </c>
      <c r="E130" s="124"/>
      <c r="F130" s="29"/>
      <c r="G130" s="124"/>
      <c r="H130" s="23"/>
      <c r="I130" s="35"/>
    </row>
    <row r="131" spans="1:9" ht="23.25">
      <c r="A131" s="94">
        <v>41</v>
      </c>
      <c r="B131" s="142">
        <v>766</v>
      </c>
      <c r="C131" s="20" t="s">
        <v>838</v>
      </c>
      <c r="D131" s="21" t="s">
        <v>3018</v>
      </c>
      <c r="E131" s="20" t="s">
        <v>151</v>
      </c>
      <c r="F131" s="30">
        <f>F132</f>
        <v>1</v>
      </c>
      <c r="G131" s="23">
        <v>0</v>
      </c>
      <c r="H131" s="143">
        <f>F131*G131</f>
        <v>0</v>
      </c>
      <c r="I131" s="26" t="s">
        <v>30</v>
      </c>
    </row>
    <row r="132" spans="1:9" ht="15">
      <c r="A132" s="19"/>
      <c r="B132" s="20"/>
      <c r="C132" s="20"/>
      <c r="D132" s="28" t="s">
        <v>683</v>
      </c>
      <c r="E132" s="20"/>
      <c r="F132" s="29">
        <v>1</v>
      </c>
      <c r="G132" s="23"/>
      <c r="H132" s="23"/>
      <c r="I132" s="26"/>
    </row>
    <row r="133" spans="1:9" ht="15">
      <c r="A133" s="124"/>
      <c r="B133" s="125"/>
      <c r="C133" s="124"/>
      <c r="D133" s="28" t="s">
        <v>797</v>
      </c>
      <c r="E133" s="124"/>
      <c r="F133" s="29"/>
      <c r="G133" s="124"/>
      <c r="H133" s="23"/>
      <c r="I133" s="35"/>
    </row>
    <row r="134" spans="1:9" ht="23.25">
      <c r="A134" s="94">
        <v>42</v>
      </c>
      <c r="B134" s="142">
        <v>766</v>
      </c>
      <c r="C134" s="20" t="s">
        <v>839</v>
      </c>
      <c r="D134" s="21" t="s">
        <v>3019</v>
      </c>
      <c r="E134" s="20" t="s">
        <v>151</v>
      </c>
      <c r="F134" s="30">
        <f>F135</f>
        <v>1</v>
      </c>
      <c r="G134" s="23">
        <v>0</v>
      </c>
      <c r="H134" s="143">
        <f>F134*G134</f>
        <v>0</v>
      </c>
      <c r="I134" s="26" t="s">
        <v>30</v>
      </c>
    </row>
    <row r="135" spans="1:9" ht="15">
      <c r="A135" s="19"/>
      <c r="B135" s="20"/>
      <c r="C135" s="20"/>
      <c r="D135" s="28" t="s">
        <v>683</v>
      </c>
      <c r="E135" s="20"/>
      <c r="F135" s="29">
        <v>1</v>
      </c>
      <c r="G135" s="23"/>
      <c r="H135" s="23"/>
      <c r="I135" s="26"/>
    </row>
    <row r="136" spans="1:9" ht="15">
      <c r="A136" s="124"/>
      <c r="B136" s="125"/>
      <c r="C136" s="124"/>
      <c r="D136" s="28" t="s">
        <v>797</v>
      </c>
      <c r="E136" s="124"/>
      <c r="F136" s="29"/>
      <c r="G136" s="124"/>
      <c r="H136" s="23"/>
      <c r="I136" s="35"/>
    </row>
    <row r="137" spans="1:9" ht="23.25">
      <c r="A137" s="94">
        <v>43</v>
      </c>
      <c r="B137" s="142">
        <v>766</v>
      </c>
      <c r="C137" s="20" t="s">
        <v>840</v>
      </c>
      <c r="D137" s="21" t="s">
        <v>3020</v>
      </c>
      <c r="E137" s="20" t="s">
        <v>151</v>
      </c>
      <c r="F137" s="30">
        <f>F138</f>
        <v>1</v>
      </c>
      <c r="G137" s="23">
        <v>0</v>
      </c>
      <c r="H137" s="143">
        <f>F137*G137</f>
        <v>0</v>
      </c>
      <c r="I137" s="26" t="s">
        <v>30</v>
      </c>
    </row>
    <row r="138" spans="1:9" ht="15">
      <c r="A138" s="19"/>
      <c r="B138" s="20"/>
      <c r="C138" s="20"/>
      <c r="D138" s="28" t="s">
        <v>683</v>
      </c>
      <c r="E138" s="20"/>
      <c r="F138" s="29">
        <v>1</v>
      </c>
      <c r="G138" s="23"/>
      <c r="H138" s="23"/>
      <c r="I138" s="26"/>
    </row>
    <row r="139" spans="1:9" ht="15">
      <c r="A139" s="124"/>
      <c r="B139" s="125"/>
      <c r="C139" s="124"/>
      <c r="D139" s="28" t="s">
        <v>797</v>
      </c>
      <c r="E139" s="124"/>
      <c r="F139" s="29"/>
      <c r="G139" s="124"/>
      <c r="H139" s="23"/>
      <c r="I139" s="35"/>
    </row>
    <row r="140" spans="1:9" ht="23.25">
      <c r="A140" s="94">
        <v>44</v>
      </c>
      <c r="B140" s="142">
        <v>766</v>
      </c>
      <c r="C140" s="20" t="s">
        <v>841</v>
      </c>
      <c r="D140" s="21" t="s">
        <v>3021</v>
      </c>
      <c r="E140" s="20" t="s">
        <v>151</v>
      </c>
      <c r="F140" s="30">
        <f>F141</f>
        <v>1</v>
      </c>
      <c r="G140" s="23">
        <v>0</v>
      </c>
      <c r="H140" s="143">
        <f>F140*G140</f>
        <v>0</v>
      </c>
      <c r="I140" s="26" t="s">
        <v>30</v>
      </c>
    </row>
    <row r="141" spans="1:9" ht="15">
      <c r="A141" s="19"/>
      <c r="B141" s="20"/>
      <c r="C141" s="20"/>
      <c r="D141" s="28" t="s">
        <v>683</v>
      </c>
      <c r="E141" s="20"/>
      <c r="F141" s="29">
        <v>1</v>
      </c>
      <c r="G141" s="23"/>
      <c r="H141" s="23"/>
      <c r="I141" s="26"/>
    </row>
    <row r="142" spans="1:9" ht="15">
      <c r="A142" s="124"/>
      <c r="B142" s="125"/>
      <c r="C142" s="124"/>
      <c r="D142" s="28" t="s">
        <v>797</v>
      </c>
      <c r="E142" s="124"/>
      <c r="F142" s="29"/>
      <c r="G142" s="124"/>
      <c r="H142" s="23"/>
      <c r="I142" s="35"/>
    </row>
    <row r="143" spans="1:9" ht="23.25">
      <c r="A143" s="94">
        <v>45</v>
      </c>
      <c r="B143" s="142">
        <v>766</v>
      </c>
      <c r="C143" s="20" t="s">
        <v>842</v>
      </c>
      <c r="D143" s="21" t="s">
        <v>3022</v>
      </c>
      <c r="E143" s="20" t="s">
        <v>151</v>
      </c>
      <c r="F143" s="30">
        <f>F144</f>
        <v>1</v>
      </c>
      <c r="G143" s="23">
        <v>0</v>
      </c>
      <c r="H143" s="143">
        <f>F143*G143</f>
        <v>0</v>
      </c>
      <c r="I143" s="26" t="s">
        <v>30</v>
      </c>
    </row>
    <row r="144" spans="1:9" ht="15">
      <c r="A144" s="19"/>
      <c r="B144" s="20"/>
      <c r="C144" s="20"/>
      <c r="D144" s="28" t="s">
        <v>683</v>
      </c>
      <c r="E144" s="20"/>
      <c r="F144" s="29">
        <v>1</v>
      </c>
      <c r="G144" s="23"/>
      <c r="H144" s="23"/>
      <c r="I144" s="26"/>
    </row>
    <row r="145" spans="1:9" ht="15">
      <c r="A145" s="124"/>
      <c r="B145" s="125"/>
      <c r="C145" s="124"/>
      <c r="D145" s="28" t="s">
        <v>797</v>
      </c>
      <c r="E145" s="124"/>
      <c r="F145" s="29"/>
      <c r="G145" s="124"/>
      <c r="H145" s="23"/>
      <c r="I145" s="35"/>
    </row>
    <row r="146" spans="1:9" ht="23.25">
      <c r="A146" s="94">
        <v>46</v>
      </c>
      <c r="B146" s="142">
        <v>766</v>
      </c>
      <c r="C146" s="20" t="s">
        <v>843</v>
      </c>
      <c r="D146" s="21" t="s">
        <v>3023</v>
      </c>
      <c r="E146" s="20" t="s">
        <v>151</v>
      </c>
      <c r="F146" s="30">
        <f>F147</f>
        <v>1</v>
      </c>
      <c r="G146" s="23">
        <v>0</v>
      </c>
      <c r="H146" s="143">
        <f>F146*G146</f>
        <v>0</v>
      </c>
      <c r="I146" s="26" t="s">
        <v>30</v>
      </c>
    </row>
    <row r="147" spans="1:9" ht="15">
      <c r="A147" s="19"/>
      <c r="B147" s="20"/>
      <c r="C147" s="20"/>
      <c r="D147" s="28" t="s">
        <v>683</v>
      </c>
      <c r="E147" s="20"/>
      <c r="F147" s="29">
        <v>1</v>
      </c>
      <c r="G147" s="23"/>
      <c r="H147" s="23"/>
      <c r="I147" s="26"/>
    </row>
    <row r="148" spans="1:9" ht="15">
      <c r="A148" s="124"/>
      <c r="B148" s="125"/>
      <c r="C148" s="124"/>
      <c r="D148" s="28" t="s">
        <v>797</v>
      </c>
      <c r="E148" s="124"/>
      <c r="F148" s="29"/>
      <c r="G148" s="124"/>
      <c r="H148" s="23"/>
      <c r="I148" s="35"/>
    </row>
    <row r="149" spans="1:9" ht="23.25">
      <c r="A149" s="94">
        <v>47</v>
      </c>
      <c r="B149" s="142">
        <v>766</v>
      </c>
      <c r="C149" s="20" t="s">
        <v>844</v>
      </c>
      <c r="D149" s="21" t="s">
        <v>3024</v>
      </c>
      <c r="E149" s="20" t="s">
        <v>151</v>
      </c>
      <c r="F149" s="30">
        <f>F150</f>
        <v>1</v>
      </c>
      <c r="G149" s="23">
        <v>0</v>
      </c>
      <c r="H149" s="143">
        <f>F149*G149</f>
        <v>0</v>
      </c>
      <c r="I149" s="26" t="s">
        <v>30</v>
      </c>
    </row>
    <row r="150" spans="1:9" ht="15">
      <c r="A150" s="19"/>
      <c r="B150" s="20"/>
      <c r="C150" s="20"/>
      <c r="D150" s="28" t="s">
        <v>683</v>
      </c>
      <c r="E150" s="20"/>
      <c r="F150" s="29">
        <v>1</v>
      </c>
      <c r="G150" s="23"/>
      <c r="H150" s="23"/>
      <c r="I150" s="26"/>
    </row>
    <row r="151" spans="1:9" ht="15">
      <c r="A151" s="124"/>
      <c r="B151" s="125"/>
      <c r="C151" s="124"/>
      <c r="D151" s="28" t="s">
        <v>797</v>
      </c>
      <c r="E151" s="124"/>
      <c r="F151" s="29"/>
      <c r="G151" s="124"/>
      <c r="H151" s="23"/>
      <c r="I151" s="35"/>
    </row>
    <row r="152" spans="1:9" ht="23.25">
      <c r="A152" s="94">
        <v>48</v>
      </c>
      <c r="B152" s="142">
        <v>766</v>
      </c>
      <c r="C152" s="20" t="s">
        <v>845</v>
      </c>
      <c r="D152" s="21" t="s">
        <v>3025</v>
      </c>
      <c r="E152" s="20" t="s">
        <v>151</v>
      </c>
      <c r="F152" s="30">
        <f>F153</f>
        <v>1</v>
      </c>
      <c r="G152" s="23">
        <v>0</v>
      </c>
      <c r="H152" s="143">
        <f>F152*G152</f>
        <v>0</v>
      </c>
      <c r="I152" s="26" t="s">
        <v>30</v>
      </c>
    </row>
    <row r="153" spans="1:9" ht="15">
      <c r="A153" s="19"/>
      <c r="B153" s="20"/>
      <c r="C153" s="20"/>
      <c r="D153" s="28" t="s">
        <v>683</v>
      </c>
      <c r="E153" s="20"/>
      <c r="F153" s="29">
        <v>1</v>
      </c>
      <c r="G153" s="23"/>
      <c r="H153" s="23"/>
      <c r="I153" s="26"/>
    </row>
    <row r="154" spans="1:9" ht="15">
      <c r="A154" s="124"/>
      <c r="B154" s="125"/>
      <c r="C154" s="124"/>
      <c r="D154" s="28" t="s">
        <v>797</v>
      </c>
      <c r="E154" s="124"/>
      <c r="F154" s="29"/>
      <c r="G154" s="124"/>
      <c r="H154" s="23"/>
      <c r="I154" s="35"/>
    </row>
    <row r="155" spans="1:9" ht="23.25">
      <c r="A155" s="94">
        <v>49</v>
      </c>
      <c r="B155" s="142">
        <v>766</v>
      </c>
      <c r="C155" s="20" t="s">
        <v>846</v>
      </c>
      <c r="D155" s="21" t="s">
        <v>3026</v>
      </c>
      <c r="E155" s="20" t="s">
        <v>151</v>
      </c>
      <c r="F155" s="30">
        <f>F156</f>
        <v>1</v>
      </c>
      <c r="G155" s="23">
        <v>0</v>
      </c>
      <c r="H155" s="143">
        <f>F155*G155</f>
        <v>0</v>
      </c>
      <c r="I155" s="26" t="s">
        <v>30</v>
      </c>
    </row>
    <row r="156" spans="1:9" ht="15">
      <c r="A156" s="19"/>
      <c r="B156" s="20"/>
      <c r="C156" s="20"/>
      <c r="D156" s="28" t="s">
        <v>683</v>
      </c>
      <c r="E156" s="20"/>
      <c r="F156" s="29">
        <v>1</v>
      </c>
      <c r="G156" s="23"/>
      <c r="H156" s="23"/>
      <c r="I156" s="26"/>
    </row>
    <row r="157" spans="1:9" ht="15">
      <c r="A157" s="124"/>
      <c r="B157" s="125"/>
      <c r="C157" s="124"/>
      <c r="D157" s="28" t="s">
        <v>797</v>
      </c>
      <c r="E157" s="124"/>
      <c r="F157" s="29"/>
      <c r="G157" s="124"/>
      <c r="H157" s="23"/>
      <c r="I157" s="35"/>
    </row>
    <row r="158" spans="1:9" ht="23.25">
      <c r="A158" s="94">
        <v>50</v>
      </c>
      <c r="B158" s="142">
        <v>766</v>
      </c>
      <c r="C158" s="20" t="s">
        <v>847</v>
      </c>
      <c r="D158" s="21" t="s">
        <v>3027</v>
      </c>
      <c r="E158" s="20" t="s">
        <v>151</v>
      </c>
      <c r="F158" s="30">
        <f>F159</f>
        <v>1</v>
      </c>
      <c r="G158" s="23">
        <v>0</v>
      </c>
      <c r="H158" s="143">
        <f>F158*G158</f>
        <v>0</v>
      </c>
      <c r="I158" s="26" t="s">
        <v>30</v>
      </c>
    </row>
    <row r="159" spans="1:9" ht="15">
      <c r="A159" s="19"/>
      <c r="B159" s="20"/>
      <c r="C159" s="20"/>
      <c r="D159" s="28" t="s">
        <v>683</v>
      </c>
      <c r="E159" s="20"/>
      <c r="F159" s="29">
        <v>1</v>
      </c>
      <c r="G159" s="23"/>
      <c r="H159" s="23"/>
      <c r="I159" s="26"/>
    </row>
    <row r="160" spans="1:9" ht="15">
      <c r="A160" s="124"/>
      <c r="B160" s="125"/>
      <c r="C160" s="124"/>
      <c r="D160" s="28" t="s">
        <v>797</v>
      </c>
      <c r="E160" s="124"/>
      <c r="F160" s="29"/>
      <c r="G160" s="124"/>
      <c r="H160" s="23"/>
      <c r="I160" s="35"/>
    </row>
    <row r="161" spans="1:9" ht="23.25">
      <c r="A161" s="94">
        <v>51</v>
      </c>
      <c r="B161" s="142">
        <v>766</v>
      </c>
      <c r="C161" s="20" t="s">
        <v>848</v>
      </c>
      <c r="D161" s="21" t="s">
        <v>3028</v>
      </c>
      <c r="E161" s="20" t="s">
        <v>151</v>
      </c>
      <c r="F161" s="30">
        <f>F162</f>
        <v>1</v>
      </c>
      <c r="G161" s="23">
        <v>0</v>
      </c>
      <c r="H161" s="143">
        <f>F161*G161</f>
        <v>0</v>
      </c>
      <c r="I161" s="26" t="s">
        <v>30</v>
      </c>
    </row>
    <row r="162" spans="1:9" ht="15">
      <c r="A162" s="19"/>
      <c r="B162" s="20"/>
      <c r="C162" s="20"/>
      <c r="D162" s="28" t="s">
        <v>683</v>
      </c>
      <c r="E162" s="20"/>
      <c r="F162" s="29">
        <v>1</v>
      </c>
      <c r="G162" s="23"/>
      <c r="H162" s="23"/>
      <c r="I162" s="26"/>
    </row>
    <row r="163" spans="1:9" ht="15">
      <c r="A163" s="124"/>
      <c r="B163" s="125"/>
      <c r="C163" s="124"/>
      <c r="D163" s="28" t="s">
        <v>797</v>
      </c>
      <c r="E163" s="124"/>
      <c r="F163" s="29"/>
      <c r="G163" s="124"/>
      <c r="H163" s="23"/>
      <c r="I163" s="35"/>
    </row>
    <row r="164" spans="1:9" ht="23.25">
      <c r="A164" s="94">
        <v>52</v>
      </c>
      <c r="B164" s="142">
        <v>766</v>
      </c>
      <c r="C164" s="20" t="s">
        <v>849</v>
      </c>
      <c r="D164" s="21" t="s">
        <v>3029</v>
      </c>
      <c r="E164" s="20" t="s">
        <v>151</v>
      </c>
      <c r="F164" s="30">
        <f>F165</f>
        <v>1</v>
      </c>
      <c r="G164" s="23">
        <v>0</v>
      </c>
      <c r="H164" s="143">
        <f>F164*G164</f>
        <v>0</v>
      </c>
      <c r="I164" s="26" t="s">
        <v>30</v>
      </c>
    </row>
    <row r="165" spans="1:9" ht="15">
      <c r="A165" s="19"/>
      <c r="B165" s="20"/>
      <c r="C165" s="20"/>
      <c r="D165" s="28" t="s">
        <v>683</v>
      </c>
      <c r="E165" s="20"/>
      <c r="F165" s="29">
        <v>1</v>
      </c>
      <c r="G165" s="23"/>
      <c r="H165" s="23"/>
      <c r="I165" s="26"/>
    </row>
    <row r="166" spans="1:9" ht="15">
      <c r="A166" s="124"/>
      <c r="B166" s="125"/>
      <c r="C166" s="124"/>
      <c r="D166" s="28" t="s">
        <v>797</v>
      </c>
      <c r="E166" s="124"/>
      <c r="F166" s="29"/>
      <c r="G166" s="124"/>
      <c r="H166" s="23"/>
      <c r="I166" s="35"/>
    </row>
    <row r="167" spans="1:9" ht="23.25">
      <c r="A167" s="94">
        <v>53</v>
      </c>
      <c r="B167" s="142">
        <v>766</v>
      </c>
      <c r="C167" s="20" t="s">
        <v>850</v>
      </c>
      <c r="D167" s="21" t="s">
        <v>3030</v>
      </c>
      <c r="E167" s="20" t="s">
        <v>151</v>
      </c>
      <c r="F167" s="30">
        <f>F168</f>
        <v>1</v>
      </c>
      <c r="G167" s="23">
        <v>0</v>
      </c>
      <c r="H167" s="143">
        <f>F167*G167</f>
        <v>0</v>
      </c>
      <c r="I167" s="26" t="s">
        <v>30</v>
      </c>
    </row>
    <row r="168" spans="1:9" ht="15">
      <c r="A168" s="19"/>
      <c r="B168" s="20"/>
      <c r="C168" s="20"/>
      <c r="D168" s="28" t="s">
        <v>683</v>
      </c>
      <c r="E168" s="20"/>
      <c r="F168" s="29">
        <v>1</v>
      </c>
      <c r="G168" s="23"/>
      <c r="H168" s="23"/>
      <c r="I168" s="26"/>
    </row>
    <row r="169" spans="1:9" ht="15">
      <c r="A169" s="124"/>
      <c r="B169" s="125"/>
      <c r="C169" s="124"/>
      <c r="D169" s="28" t="s">
        <v>797</v>
      </c>
      <c r="E169" s="124"/>
      <c r="F169" s="29"/>
      <c r="G169" s="124"/>
      <c r="H169" s="23"/>
      <c r="I169" s="35"/>
    </row>
    <row r="170" spans="1:9" ht="23.25">
      <c r="A170" s="94">
        <v>54</v>
      </c>
      <c r="B170" s="142">
        <v>766</v>
      </c>
      <c r="C170" s="20" t="s">
        <v>851</v>
      </c>
      <c r="D170" s="21" t="s">
        <v>3031</v>
      </c>
      <c r="E170" s="20" t="s">
        <v>151</v>
      </c>
      <c r="F170" s="30">
        <f>F171</f>
        <v>1</v>
      </c>
      <c r="G170" s="23">
        <v>0</v>
      </c>
      <c r="H170" s="143">
        <f>F170*G170</f>
        <v>0</v>
      </c>
      <c r="I170" s="26" t="s">
        <v>30</v>
      </c>
    </row>
    <row r="171" spans="1:9" ht="15">
      <c r="A171" s="19"/>
      <c r="B171" s="20"/>
      <c r="C171" s="20"/>
      <c r="D171" s="28" t="s">
        <v>683</v>
      </c>
      <c r="E171" s="20"/>
      <c r="F171" s="29">
        <v>1</v>
      </c>
      <c r="G171" s="23"/>
      <c r="H171" s="23"/>
      <c r="I171" s="26"/>
    </row>
    <row r="172" spans="1:9" ht="15">
      <c r="A172" s="124"/>
      <c r="B172" s="125"/>
      <c r="C172" s="124"/>
      <c r="D172" s="28" t="s">
        <v>797</v>
      </c>
      <c r="E172" s="124"/>
      <c r="F172" s="29"/>
      <c r="G172" s="124"/>
      <c r="H172" s="23"/>
      <c r="I172" s="35"/>
    </row>
    <row r="173" spans="1:9" ht="23.25">
      <c r="A173" s="94">
        <v>55</v>
      </c>
      <c r="B173" s="142">
        <v>766</v>
      </c>
      <c r="C173" s="20" t="s">
        <v>852</v>
      </c>
      <c r="D173" s="21" t="s">
        <v>3032</v>
      </c>
      <c r="E173" s="20" t="s">
        <v>151</v>
      </c>
      <c r="F173" s="30">
        <f>F174</f>
        <v>1</v>
      </c>
      <c r="G173" s="23">
        <v>0</v>
      </c>
      <c r="H173" s="143">
        <f>F173*G173</f>
        <v>0</v>
      </c>
      <c r="I173" s="26" t="s">
        <v>30</v>
      </c>
    </row>
    <row r="174" spans="1:9" ht="15">
      <c r="A174" s="19"/>
      <c r="B174" s="20"/>
      <c r="C174" s="20"/>
      <c r="D174" s="28" t="s">
        <v>683</v>
      </c>
      <c r="E174" s="20"/>
      <c r="F174" s="29">
        <v>1</v>
      </c>
      <c r="G174" s="23"/>
      <c r="H174" s="23"/>
      <c r="I174" s="26"/>
    </row>
    <row r="175" spans="1:9" ht="15">
      <c r="A175" s="124"/>
      <c r="B175" s="125"/>
      <c r="C175" s="124"/>
      <c r="D175" s="28" t="s">
        <v>797</v>
      </c>
      <c r="E175" s="124"/>
      <c r="F175" s="29"/>
      <c r="G175" s="124"/>
      <c r="H175" s="23"/>
      <c r="I175" s="35"/>
    </row>
    <row r="176" spans="1:9" ht="23.25">
      <c r="A176" s="94">
        <v>56</v>
      </c>
      <c r="B176" s="142">
        <v>766</v>
      </c>
      <c r="C176" s="20" t="s">
        <v>853</v>
      </c>
      <c r="D176" s="21" t="s">
        <v>3033</v>
      </c>
      <c r="E176" s="20" t="s">
        <v>151</v>
      </c>
      <c r="F176" s="30">
        <f>F177</f>
        <v>1</v>
      </c>
      <c r="G176" s="23">
        <v>0</v>
      </c>
      <c r="H176" s="143">
        <f>F176*G176</f>
        <v>0</v>
      </c>
      <c r="I176" s="26" t="s">
        <v>30</v>
      </c>
    </row>
    <row r="177" spans="1:9" ht="15">
      <c r="A177" s="19"/>
      <c r="B177" s="20"/>
      <c r="C177" s="20"/>
      <c r="D177" s="28" t="s">
        <v>683</v>
      </c>
      <c r="E177" s="20"/>
      <c r="F177" s="29">
        <v>1</v>
      </c>
      <c r="G177" s="23"/>
      <c r="H177" s="23"/>
      <c r="I177" s="26"/>
    </row>
    <row r="178" spans="1:9" ht="15">
      <c r="A178" s="124"/>
      <c r="B178" s="125"/>
      <c r="C178" s="124"/>
      <c r="D178" s="28" t="s">
        <v>797</v>
      </c>
      <c r="E178" s="124"/>
      <c r="F178" s="29"/>
      <c r="G178" s="124"/>
      <c r="H178" s="23"/>
      <c r="I178" s="35"/>
    </row>
    <row r="179" spans="1:9" ht="23.25">
      <c r="A179" s="94">
        <v>57</v>
      </c>
      <c r="B179" s="142">
        <v>766</v>
      </c>
      <c r="C179" s="20" t="s">
        <v>854</v>
      </c>
      <c r="D179" s="21" t="s">
        <v>3034</v>
      </c>
      <c r="E179" s="20" t="s">
        <v>151</v>
      </c>
      <c r="F179" s="30">
        <f>F180</f>
        <v>1</v>
      </c>
      <c r="G179" s="23">
        <v>0</v>
      </c>
      <c r="H179" s="143">
        <f>F179*G179</f>
        <v>0</v>
      </c>
      <c r="I179" s="26" t="s">
        <v>30</v>
      </c>
    </row>
    <row r="180" spans="1:9" ht="15">
      <c r="A180" s="19"/>
      <c r="B180" s="20"/>
      <c r="C180" s="20"/>
      <c r="D180" s="28" t="s">
        <v>683</v>
      </c>
      <c r="E180" s="20"/>
      <c r="F180" s="29">
        <v>1</v>
      </c>
      <c r="G180" s="23"/>
      <c r="H180" s="23"/>
      <c r="I180" s="26"/>
    </row>
    <row r="181" spans="1:9" ht="15">
      <c r="A181" s="124"/>
      <c r="B181" s="125"/>
      <c r="C181" s="124"/>
      <c r="D181" s="28" t="s">
        <v>797</v>
      </c>
      <c r="E181" s="124"/>
      <c r="F181" s="29"/>
      <c r="G181" s="124"/>
      <c r="H181" s="23"/>
      <c r="I181" s="35"/>
    </row>
    <row r="182" spans="1:9" ht="23.25">
      <c r="A182" s="94">
        <v>58</v>
      </c>
      <c r="B182" s="142">
        <v>766</v>
      </c>
      <c r="C182" s="20" t="s">
        <v>855</v>
      </c>
      <c r="D182" s="21" t="s">
        <v>3035</v>
      </c>
      <c r="E182" s="20" t="s">
        <v>151</v>
      </c>
      <c r="F182" s="30">
        <f>F183</f>
        <v>1</v>
      </c>
      <c r="G182" s="23">
        <v>0</v>
      </c>
      <c r="H182" s="143">
        <f>F182*G182</f>
        <v>0</v>
      </c>
      <c r="I182" s="26" t="s">
        <v>30</v>
      </c>
    </row>
    <row r="183" spans="1:9" ht="15">
      <c r="A183" s="19"/>
      <c r="B183" s="20"/>
      <c r="C183" s="20"/>
      <c r="D183" s="28" t="s">
        <v>683</v>
      </c>
      <c r="E183" s="20"/>
      <c r="F183" s="29">
        <v>1</v>
      </c>
      <c r="G183" s="23"/>
      <c r="H183" s="23"/>
      <c r="I183" s="26"/>
    </row>
    <row r="184" spans="1:9" ht="15">
      <c r="A184" s="124"/>
      <c r="B184" s="125"/>
      <c r="C184" s="124"/>
      <c r="D184" s="28" t="s">
        <v>797</v>
      </c>
      <c r="E184" s="124"/>
      <c r="F184" s="29"/>
      <c r="G184" s="124"/>
      <c r="H184" s="23"/>
      <c r="I184" s="35"/>
    </row>
    <row r="185" spans="1:9" ht="23.25">
      <c r="A185" s="94">
        <v>59</v>
      </c>
      <c r="B185" s="142">
        <v>766</v>
      </c>
      <c r="C185" s="20" t="s">
        <v>856</v>
      </c>
      <c r="D185" s="21" t="s">
        <v>3036</v>
      </c>
      <c r="E185" s="20" t="s">
        <v>151</v>
      </c>
      <c r="F185" s="30">
        <f>F186</f>
        <v>1</v>
      </c>
      <c r="G185" s="23">
        <v>0</v>
      </c>
      <c r="H185" s="143">
        <f>F185*G185</f>
        <v>0</v>
      </c>
      <c r="I185" s="26" t="s">
        <v>30</v>
      </c>
    </row>
    <row r="186" spans="1:9" ht="15">
      <c r="A186" s="19"/>
      <c r="B186" s="20"/>
      <c r="C186" s="20"/>
      <c r="D186" s="28" t="s">
        <v>683</v>
      </c>
      <c r="E186" s="20"/>
      <c r="F186" s="29">
        <v>1</v>
      </c>
      <c r="G186" s="23"/>
      <c r="H186" s="23"/>
      <c r="I186" s="26"/>
    </row>
    <row r="187" spans="1:9" ht="15">
      <c r="A187" s="124"/>
      <c r="B187" s="125"/>
      <c r="C187" s="124"/>
      <c r="D187" s="28" t="s">
        <v>797</v>
      </c>
      <c r="E187" s="124"/>
      <c r="F187" s="29"/>
      <c r="G187" s="124"/>
      <c r="H187" s="23"/>
      <c r="I187" s="35"/>
    </row>
    <row r="188" spans="1:9" ht="23.25">
      <c r="A188" s="94">
        <v>60</v>
      </c>
      <c r="B188" s="142">
        <v>766</v>
      </c>
      <c r="C188" s="20" t="s">
        <v>857</v>
      </c>
      <c r="D188" s="21" t="s">
        <v>3037</v>
      </c>
      <c r="E188" s="20" t="s">
        <v>151</v>
      </c>
      <c r="F188" s="30">
        <f>F189</f>
        <v>1</v>
      </c>
      <c r="G188" s="23">
        <v>0</v>
      </c>
      <c r="H188" s="143">
        <f>F188*G188</f>
        <v>0</v>
      </c>
      <c r="I188" s="26" t="s">
        <v>30</v>
      </c>
    </row>
    <row r="189" spans="1:9" ht="15">
      <c r="A189" s="19"/>
      <c r="B189" s="20"/>
      <c r="C189" s="20"/>
      <c r="D189" s="28" t="s">
        <v>683</v>
      </c>
      <c r="E189" s="20"/>
      <c r="F189" s="29">
        <v>1</v>
      </c>
      <c r="G189" s="23"/>
      <c r="H189" s="23"/>
      <c r="I189" s="26"/>
    </row>
    <row r="190" spans="1:9" ht="15">
      <c r="A190" s="124"/>
      <c r="B190" s="125"/>
      <c r="C190" s="124"/>
      <c r="D190" s="28" t="s">
        <v>797</v>
      </c>
      <c r="E190" s="124"/>
      <c r="F190" s="29"/>
      <c r="G190" s="124"/>
      <c r="H190" s="23"/>
      <c r="I190" s="35"/>
    </row>
    <row r="191" spans="1:9" ht="23.25">
      <c r="A191" s="94">
        <v>61</v>
      </c>
      <c r="B191" s="142">
        <v>766</v>
      </c>
      <c r="C191" s="20" t="s">
        <v>858</v>
      </c>
      <c r="D191" s="21" t="s">
        <v>3038</v>
      </c>
      <c r="E191" s="20" t="s">
        <v>151</v>
      </c>
      <c r="F191" s="30">
        <f>F192</f>
        <v>1</v>
      </c>
      <c r="G191" s="23">
        <v>0</v>
      </c>
      <c r="H191" s="143">
        <f>F191*G191</f>
        <v>0</v>
      </c>
      <c r="I191" s="26" t="s">
        <v>30</v>
      </c>
    </row>
    <row r="192" spans="1:9" ht="15">
      <c r="A192" s="19"/>
      <c r="B192" s="20"/>
      <c r="C192" s="20"/>
      <c r="D192" s="28" t="s">
        <v>683</v>
      </c>
      <c r="E192" s="20"/>
      <c r="F192" s="29">
        <v>1</v>
      </c>
      <c r="G192" s="23"/>
      <c r="H192" s="23"/>
      <c r="I192" s="26"/>
    </row>
    <row r="193" spans="1:9" ht="15">
      <c r="A193" s="124"/>
      <c r="B193" s="125"/>
      <c r="C193" s="124"/>
      <c r="D193" s="28" t="s">
        <v>797</v>
      </c>
      <c r="E193" s="124"/>
      <c r="F193" s="29"/>
      <c r="G193" s="124"/>
      <c r="H193" s="23"/>
      <c r="I193" s="35"/>
    </row>
    <row r="194" spans="1:9" ht="23.25">
      <c r="A194" s="94">
        <v>62</v>
      </c>
      <c r="B194" s="142">
        <v>766</v>
      </c>
      <c r="C194" s="20" t="s">
        <v>859</v>
      </c>
      <c r="D194" s="21" t="s">
        <v>3039</v>
      </c>
      <c r="E194" s="20" t="s">
        <v>151</v>
      </c>
      <c r="F194" s="30">
        <f>F195</f>
        <v>1</v>
      </c>
      <c r="G194" s="23">
        <v>0</v>
      </c>
      <c r="H194" s="143">
        <f>F194*G194</f>
        <v>0</v>
      </c>
      <c r="I194" s="26" t="s">
        <v>30</v>
      </c>
    </row>
    <row r="195" spans="1:9" ht="15">
      <c r="A195" s="19"/>
      <c r="B195" s="20"/>
      <c r="C195" s="20"/>
      <c r="D195" s="28" t="s">
        <v>683</v>
      </c>
      <c r="E195" s="20"/>
      <c r="F195" s="29">
        <v>1</v>
      </c>
      <c r="G195" s="23"/>
      <c r="H195" s="23"/>
      <c r="I195" s="26"/>
    </row>
    <row r="196" spans="1:9" ht="15">
      <c r="A196" s="124"/>
      <c r="B196" s="125"/>
      <c r="C196" s="124"/>
      <c r="D196" s="28" t="s">
        <v>797</v>
      </c>
      <c r="E196" s="124"/>
      <c r="F196" s="29"/>
      <c r="G196" s="124"/>
      <c r="H196" s="23"/>
      <c r="I196" s="35"/>
    </row>
    <row r="197" spans="1:9" ht="23.25">
      <c r="A197" s="94">
        <v>63</v>
      </c>
      <c r="B197" s="142">
        <v>766</v>
      </c>
      <c r="C197" s="20" t="s">
        <v>860</v>
      </c>
      <c r="D197" s="21" t="s">
        <v>3040</v>
      </c>
      <c r="E197" s="20" t="s">
        <v>151</v>
      </c>
      <c r="F197" s="30">
        <f>F198</f>
        <v>1</v>
      </c>
      <c r="G197" s="23">
        <v>0</v>
      </c>
      <c r="H197" s="143">
        <f>F197*G197</f>
        <v>0</v>
      </c>
      <c r="I197" s="26" t="s">
        <v>30</v>
      </c>
    </row>
    <row r="198" spans="1:9" ht="15">
      <c r="A198" s="19"/>
      <c r="B198" s="20"/>
      <c r="C198" s="20"/>
      <c r="D198" s="28" t="s">
        <v>683</v>
      </c>
      <c r="E198" s="20"/>
      <c r="F198" s="29">
        <v>1</v>
      </c>
      <c r="G198" s="23"/>
      <c r="H198" s="23"/>
      <c r="I198" s="26"/>
    </row>
    <row r="199" spans="1:9" ht="15">
      <c r="A199" s="124"/>
      <c r="B199" s="125"/>
      <c r="C199" s="124"/>
      <c r="D199" s="28" t="s">
        <v>797</v>
      </c>
      <c r="E199" s="124"/>
      <c r="F199" s="29"/>
      <c r="G199" s="124"/>
      <c r="H199" s="23"/>
      <c r="I199" s="35"/>
    </row>
    <row r="200" spans="1:9" ht="23.25">
      <c r="A200" s="94">
        <v>64</v>
      </c>
      <c r="B200" s="142">
        <v>766</v>
      </c>
      <c r="C200" s="20" t="s">
        <v>861</v>
      </c>
      <c r="D200" s="21" t="s">
        <v>3041</v>
      </c>
      <c r="E200" s="20" t="s">
        <v>151</v>
      </c>
      <c r="F200" s="30">
        <f>F201</f>
        <v>1</v>
      </c>
      <c r="G200" s="23">
        <v>0</v>
      </c>
      <c r="H200" s="143">
        <f>F200*G200</f>
        <v>0</v>
      </c>
      <c r="I200" s="26" t="s">
        <v>30</v>
      </c>
    </row>
    <row r="201" spans="1:9" ht="15">
      <c r="A201" s="19"/>
      <c r="B201" s="20"/>
      <c r="C201" s="20"/>
      <c r="D201" s="28" t="s">
        <v>683</v>
      </c>
      <c r="E201" s="20"/>
      <c r="F201" s="29">
        <v>1</v>
      </c>
      <c r="G201" s="23"/>
      <c r="H201" s="23"/>
      <c r="I201" s="26"/>
    </row>
    <row r="202" spans="1:9" ht="15">
      <c r="A202" s="124"/>
      <c r="B202" s="125"/>
      <c r="C202" s="124"/>
      <c r="D202" s="28" t="s">
        <v>797</v>
      </c>
      <c r="E202" s="124"/>
      <c r="F202" s="29"/>
      <c r="G202" s="124"/>
      <c r="H202" s="23"/>
      <c r="I202" s="35"/>
    </row>
    <row r="203" spans="1:9" ht="23.25">
      <c r="A203" s="94">
        <v>65</v>
      </c>
      <c r="B203" s="142">
        <v>766</v>
      </c>
      <c r="C203" s="20" t="s">
        <v>862</v>
      </c>
      <c r="D203" s="21" t="s">
        <v>3042</v>
      </c>
      <c r="E203" s="20" t="s">
        <v>151</v>
      </c>
      <c r="F203" s="30">
        <f>F204</f>
        <v>1</v>
      </c>
      <c r="G203" s="23">
        <v>0</v>
      </c>
      <c r="H203" s="143">
        <f>F203*G203</f>
        <v>0</v>
      </c>
      <c r="I203" s="26" t="s">
        <v>30</v>
      </c>
    </row>
    <row r="204" spans="1:9" ht="15">
      <c r="A204" s="19"/>
      <c r="B204" s="20"/>
      <c r="C204" s="20"/>
      <c r="D204" s="28" t="s">
        <v>683</v>
      </c>
      <c r="E204" s="20"/>
      <c r="F204" s="29">
        <v>1</v>
      </c>
      <c r="G204" s="23"/>
      <c r="H204" s="23"/>
      <c r="I204" s="26"/>
    </row>
    <row r="205" spans="1:9" ht="15">
      <c r="A205" s="124"/>
      <c r="B205" s="125"/>
      <c r="C205" s="124"/>
      <c r="D205" s="28" t="s">
        <v>797</v>
      </c>
      <c r="E205" s="124"/>
      <c r="F205" s="29"/>
      <c r="G205" s="124"/>
      <c r="H205" s="23"/>
      <c r="I205" s="35"/>
    </row>
    <row r="206" spans="1:9" ht="23.25">
      <c r="A206" s="94">
        <v>66</v>
      </c>
      <c r="B206" s="142">
        <v>766</v>
      </c>
      <c r="C206" s="20" t="s">
        <v>863</v>
      </c>
      <c r="D206" s="21" t="s">
        <v>3043</v>
      </c>
      <c r="E206" s="20" t="s">
        <v>151</v>
      </c>
      <c r="F206" s="30">
        <f>F207</f>
        <v>1</v>
      </c>
      <c r="G206" s="23">
        <v>0</v>
      </c>
      <c r="H206" s="143">
        <f>F206*G206</f>
        <v>0</v>
      </c>
      <c r="I206" s="26" t="s">
        <v>30</v>
      </c>
    </row>
    <row r="207" spans="1:9" ht="15">
      <c r="A207" s="19"/>
      <c r="B207" s="20"/>
      <c r="C207" s="20"/>
      <c r="D207" s="28" t="s">
        <v>683</v>
      </c>
      <c r="E207" s="20"/>
      <c r="F207" s="29">
        <v>1</v>
      </c>
      <c r="G207" s="23"/>
      <c r="H207" s="23"/>
      <c r="I207" s="26"/>
    </row>
    <row r="208" spans="1:9" ht="15">
      <c r="A208" s="124"/>
      <c r="B208" s="125"/>
      <c r="C208" s="124"/>
      <c r="D208" s="28" t="s">
        <v>797</v>
      </c>
      <c r="E208" s="124"/>
      <c r="F208" s="29"/>
      <c r="G208" s="124"/>
      <c r="H208" s="23"/>
      <c r="I208" s="35"/>
    </row>
    <row r="209" spans="1:9" ht="23.25">
      <c r="A209" s="94">
        <v>67</v>
      </c>
      <c r="B209" s="142">
        <v>766</v>
      </c>
      <c r="C209" s="20" t="s">
        <v>864</v>
      </c>
      <c r="D209" s="21" t="s">
        <v>3044</v>
      </c>
      <c r="E209" s="20" t="s">
        <v>151</v>
      </c>
      <c r="F209" s="30">
        <f>F210</f>
        <v>1</v>
      </c>
      <c r="G209" s="23">
        <v>0</v>
      </c>
      <c r="H209" s="143">
        <f>F209*G209</f>
        <v>0</v>
      </c>
      <c r="I209" s="26" t="s">
        <v>30</v>
      </c>
    </row>
    <row r="210" spans="1:9" ht="15">
      <c r="A210" s="19"/>
      <c r="B210" s="20"/>
      <c r="C210" s="20"/>
      <c r="D210" s="28" t="s">
        <v>683</v>
      </c>
      <c r="E210" s="20"/>
      <c r="F210" s="29">
        <v>1</v>
      </c>
      <c r="G210" s="23"/>
      <c r="H210" s="23"/>
      <c r="I210" s="26"/>
    </row>
    <row r="211" spans="1:9" ht="15">
      <c r="A211" s="124"/>
      <c r="B211" s="125"/>
      <c r="C211" s="124"/>
      <c r="D211" s="28" t="s">
        <v>797</v>
      </c>
      <c r="E211" s="124"/>
      <c r="F211" s="29"/>
      <c r="G211" s="124"/>
      <c r="H211" s="23"/>
      <c r="I211" s="35"/>
    </row>
    <row r="212" spans="1:9" ht="23.25">
      <c r="A212" s="94">
        <v>68</v>
      </c>
      <c r="B212" s="142">
        <v>766</v>
      </c>
      <c r="C212" s="20" t="s">
        <v>865</v>
      </c>
      <c r="D212" s="21" t="s">
        <v>3045</v>
      </c>
      <c r="E212" s="20" t="s">
        <v>151</v>
      </c>
      <c r="F212" s="30">
        <f>F213</f>
        <v>1</v>
      </c>
      <c r="G212" s="23">
        <v>0</v>
      </c>
      <c r="H212" s="143">
        <f>F212*G212</f>
        <v>0</v>
      </c>
      <c r="I212" s="26" t="s">
        <v>30</v>
      </c>
    </row>
    <row r="213" spans="1:9" ht="15">
      <c r="A213" s="19"/>
      <c r="B213" s="20"/>
      <c r="C213" s="20"/>
      <c r="D213" s="28" t="s">
        <v>683</v>
      </c>
      <c r="E213" s="20"/>
      <c r="F213" s="29">
        <v>1</v>
      </c>
      <c r="G213" s="23"/>
      <c r="H213" s="23"/>
      <c r="I213" s="26"/>
    </row>
    <row r="214" spans="1:9" ht="15">
      <c r="A214" s="124"/>
      <c r="B214" s="125"/>
      <c r="C214" s="124"/>
      <c r="D214" s="28" t="s">
        <v>797</v>
      </c>
      <c r="E214" s="124"/>
      <c r="F214" s="29"/>
      <c r="G214" s="124"/>
      <c r="H214" s="23"/>
      <c r="I214" s="35"/>
    </row>
    <row r="215" spans="1:9" ht="23.25">
      <c r="A215" s="94">
        <v>69</v>
      </c>
      <c r="B215" s="142">
        <v>766</v>
      </c>
      <c r="C215" s="20" t="s">
        <v>866</v>
      </c>
      <c r="D215" s="21" t="s">
        <v>3046</v>
      </c>
      <c r="E215" s="20" t="s">
        <v>151</v>
      </c>
      <c r="F215" s="30">
        <f>F216</f>
        <v>1</v>
      </c>
      <c r="G215" s="23">
        <v>0</v>
      </c>
      <c r="H215" s="143">
        <f>F215*G215</f>
        <v>0</v>
      </c>
      <c r="I215" s="26" t="s">
        <v>30</v>
      </c>
    </row>
    <row r="216" spans="1:9" ht="15">
      <c r="A216" s="19"/>
      <c r="B216" s="20"/>
      <c r="C216" s="20"/>
      <c r="D216" s="28" t="s">
        <v>683</v>
      </c>
      <c r="E216" s="20"/>
      <c r="F216" s="29">
        <v>1</v>
      </c>
      <c r="G216" s="23"/>
      <c r="H216" s="23"/>
      <c r="I216" s="26"/>
    </row>
    <row r="217" spans="1:9" ht="15">
      <c r="A217" s="124"/>
      <c r="B217" s="125"/>
      <c r="C217" s="124"/>
      <c r="D217" s="28" t="s">
        <v>797</v>
      </c>
      <c r="E217" s="124"/>
      <c r="F217" s="29"/>
      <c r="G217" s="124"/>
      <c r="H217" s="23"/>
      <c r="I217" s="35"/>
    </row>
    <row r="218" spans="1:9" ht="23.25">
      <c r="A218" s="94">
        <v>70</v>
      </c>
      <c r="B218" s="142">
        <v>766</v>
      </c>
      <c r="C218" s="20" t="s">
        <v>867</v>
      </c>
      <c r="D218" s="21" t="s">
        <v>3047</v>
      </c>
      <c r="E218" s="20" t="s">
        <v>151</v>
      </c>
      <c r="F218" s="30">
        <f>F219</f>
        <v>1</v>
      </c>
      <c r="G218" s="23">
        <v>0</v>
      </c>
      <c r="H218" s="143">
        <f>F218*G218</f>
        <v>0</v>
      </c>
      <c r="I218" s="26" t="s">
        <v>30</v>
      </c>
    </row>
    <row r="219" spans="1:9" ht="15">
      <c r="A219" s="19"/>
      <c r="B219" s="20"/>
      <c r="C219" s="20"/>
      <c r="D219" s="28" t="s">
        <v>683</v>
      </c>
      <c r="E219" s="20"/>
      <c r="F219" s="29">
        <v>1</v>
      </c>
      <c r="G219" s="23"/>
      <c r="H219" s="23"/>
      <c r="I219" s="26"/>
    </row>
    <row r="220" spans="1:9" ht="15">
      <c r="A220" s="124"/>
      <c r="B220" s="125"/>
      <c r="C220" s="124"/>
      <c r="D220" s="28" t="s">
        <v>797</v>
      </c>
      <c r="E220" s="124"/>
      <c r="F220" s="29"/>
      <c r="G220" s="124"/>
      <c r="H220" s="23"/>
      <c r="I220" s="35"/>
    </row>
    <row r="221" spans="1:9" ht="23.25">
      <c r="A221" s="94">
        <v>71</v>
      </c>
      <c r="B221" s="142">
        <v>766</v>
      </c>
      <c r="C221" s="20" t="s">
        <v>868</v>
      </c>
      <c r="D221" s="21" t="s">
        <v>3048</v>
      </c>
      <c r="E221" s="20" t="s">
        <v>151</v>
      </c>
      <c r="F221" s="30">
        <f>F222</f>
        <v>1</v>
      </c>
      <c r="G221" s="23">
        <v>0</v>
      </c>
      <c r="H221" s="143">
        <f>F221*G221</f>
        <v>0</v>
      </c>
      <c r="I221" s="26" t="s">
        <v>30</v>
      </c>
    </row>
    <row r="222" spans="1:9" ht="15">
      <c r="A222" s="19"/>
      <c r="B222" s="20"/>
      <c r="C222" s="20"/>
      <c r="D222" s="28" t="s">
        <v>683</v>
      </c>
      <c r="E222" s="20"/>
      <c r="F222" s="29">
        <v>1</v>
      </c>
      <c r="G222" s="23"/>
      <c r="H222" s="23"/>
      <c r="I222" s="26"/>
    </row>
    <row r="223" spans="1:9" ht="15">
      <c r="A223" s="124"/>
      <c r="B223" s="125"/>
      <c r="C223" s="124"/>
      <c r="D223" s="28" t="s">
        <v>797</v>
      </c>
      <c r="E223" s="124"/>
      <c r="F223" s="29"/>
      <c r="G223" s="124"/>
      <c r="H223" s="23"/>
      <c r="I223" s="35"/>
    </row>
    <row r="224" spans="1:9" ht="23.25">
      <c r="A224" s="94">
        <v>72</v>
      </c>
      <c r="B224" s="142">
        <v>766</v>
      </c>
      <c r="C224" s="20" t="s">
        <v>869</v>
      </c>
      <c r="D224" s="21" t="s">
        <v>3049</v>
      </c>
      <c r="E224" s="20" t="s">
        <v>151</v>
      </c>
      <c r="F224" s="30">
        <f>F225</f>
        <v>1</v>
      </c>
      <c r="G224" s="23">
        <v>0</v>
      </c>
      <c r="H224" s="143">
        <f>F224*G224</f>
        <v>0</v>
      </c>
      <c r="I224" s="26" t="s">
        <v>30</v>
      </c>
    </row>
    <row r="225" spans="1:9" ht="15">
      <c r="A225" s="19"/>
      <c r="B225" s="20"/>
      <c r="C225" s="20"/>
      <c r="D225" s="28" t="s">
        <v>683</v>
      </c>
      <c r="E225" s="20"/>
      <c r="F225" s="29">
        <v>1</v>
      </c>
      <c r="G225" s="23"/>
      <c r="H225" s="23"/>
      <c r="I225" s="26"/>
    </row>
    <row r="226" spans="1:9" ht="15">
      <c r="A226" s="124"/>
      <c r="B226" s="125"/>
      <c r="C226" s="124"/>
      <c r="D226" s="28" t="s">
        <v>797</v>
      </c>
      <c r="E226" s="124"/>
      <c r="F226" s="29"/>
      <c r="G226" s="124"/>
      <c r="H226" s="23"/>
      <c r="I226" s="35"/>
    </row>
    <row r="227" spans="1:9" ht="23.25">
      <c r="A227" s="94">
        <v>73</v>
      </c>
      <c r="B227" s="142">
        <v>766</v>
      </c>
      <c r="C227" s="20" t="s">
        <v>870</v>
      </c>
      <c r="D227" s="21" t="s">
        <v>3050</v>
      </c>
      <c r="E227" s="20" t="s">
        <v>151</v>
      </c>
      <c r="F227" s="30">
        <f>F228</f>
        <v>1</v>
      </c>
      <c r="G227" s="23">
        <v>0</v>
      </c>
      <c r="H227" s="143">
        <f>F227*G227</f>
        <v>0</v>
      </c>
      <c r="I227" s="26" t="s">
        <v>30</v>
      </c>
    </row>
    <row r="228" spans="1:9" ht="15">
      <c r="A228" s="19"/>
      <c r="B228" s="20"/>
      <c r="C228" s="20"/>
      <c r="D228" s="28" t="s">
        <v>683</v>
      </c>
      <c r="E228" s="20"/>
      <c r="F228" s="29">
        <v>1</v>
      </c>
      <c r="G228" s="23"/>
      <c r="H228" s="23"/>
      <c r="I228" s="26"/>
    </row>
    <row r="229" spans="1:9" ht="15">
      <c r="A229" s="124"/>
      <c r="B229" s="125"/>
      <c r="C229" s="124"/>
      <c r="D229" s="28" t="s">
        <v>797</v>
      </c>
      <c r="E229" s="124"/>
      <c r="F229" s="29"/>
      <c r="G229" s="124"/>
      <c r="H229" s="23"/>
      <c r="I229" s="35"/>
    </row>
    <row r="230" spans="1:9" ht="23.25">
      <c r="A230" s="94">
        <v>74</v>
      </c>
      <c r="B230" s="142">
        <v>766</v>
      </c>
      <c r="C230" s="20" t="s">
        <v>871</v>
      </c>
      <c r="D230" s="21" t="s">
        <v>3051</v>
      </c>
      <c r="E230" s="20" t="s">
        <v>151</v>
      </c>
      <c r="F230" s="30">
        <f>F231</f>
        <v>1</v>
      </c>
      <c r="G230" s="23">
        <v>0</v>
      </c>
      <c r="H230" s="143">
        <f>F230*G230</f>
        <v>0</v>
      </c>
      <c r="I230" s="26" t="s">
        <v>30</v>
      </c>
    </row>
    <row r="231" spans="1:9" ht="15">
      <c r="A231" s="19"/>
      <c r="B231" s="20"/>
      <c r="C231" s="20"/>
      <c r="D231" s="28" t="s">
        <v>683</v>
      </c>
      <c r="E231" s="20"/>
      <c r="F231" s="29">
        <v>1</v>
      </c>
      <c r="G231" s="23"/>
      <c r="H231" s="23"/>
      <c r="I231" s="26"/>
    </row>
    <row r="232" spans="1:9" ht="15">
      <c r="A232" s="124"/>
      <c r="B232" s="125"/>
      <c r="C232" s="124"/>
      <c r="D232" s="28" t="s">
        <v>797</v>
      </c>
      <c r="E232" s="124"/>
      <c r="F232" s="29"/>
      <c r="G232" s="124"/>
      <c r="H232" s="23"/>
      <c r="I232" s="35"/>
    </row>
    <row r="233" spans="1:9" ht="23.25">
      <c r="A233" s="94">
        <v>75</v>
      </c>
      <c r="B233" s="142">
        <v>766</v>
      </c>
      <c r="C233" s="20" t="s">
        <v>872</v>
      </c>
      <c r="D233" s="21" t="s">
        <v>3052</v>
      </c>
      <c r="E233" s="20" t="s">
        <v>151</v>
      </c>
      <c r="F233" s="30">
        <f>F234</f>
        <v>1</v>
      </c>
      <c r="G233" s="23">
        <v>0</v>
      </c>
      <c r="H233" s="143">
        <f>F233*G233</f>
        <v>0</v>
      </c>
      <c r="I233" s="26" t="s">
        <v>30</v>
      </c>
    </row>
    <row r="234" spans="1:9" ht="15">
      <c r="A234" s="19"/>
      <c r="B234" s="20"/>
      <c r="C234" s="20"/>
      <c r="D234" s="28" t="s">
        <v>683</v>
      </c>
      <c r="E234" s="20"/>
      <c r="F234" s="29">
        <v>1</v>
      </c>
      <c r="G234" s="23"/>
      <c r="H234" s="23"/>
      <c r="I234" s="26"/>
    </row>
    <row r="235" spans="1:9" ht="15">
      <c r="A235" s="124"/>
      <c r="B235" s="125"/>
      <c r="C235" s="124"/>
      <c r="D235" s="28" t="s">
        <v>797</v>
      </c>
      <c r="E235" s="124"/>
      <c r="F235" s="29"/>
      <c r="G235" s="124"/>
      <c r="H235" s="23"/>
      <c r="I235" s="35"/>
    </row>
    <row r="236" spans="1:9" ht="23.25">
      <c r="A236" s="94">
        <v>76</v>
      </c>
      <c r="B236" s="142">
        <v>766</v>
      </c>
      <c r="C236" s="20" t="s">
        <v>873</v>
      </c>
      <c r="D236" s="21" t="s">
        <v>3053</v>
      </c>
      <c r="E236" s="20" t="s">
        <v>151</v>
      </c>
      <c r="F236" s="30">
        <f>F237</f>
        <v>1</v>
      </c>
      <c r="G236" s="23">
        <v>0</v>
      </c>
      <c r="H236" s="143">
        <f>F236*G236</f>
        <v>0</v>
      </c>
      <c r="I236" s="26" t="s">
        <v>30</v>
      </c>
    </row>
    <row r="237" spans="1:9" ht="15">
      <c r="A237" s="19"/>
      <c r="B237" s="20"/>
      <c r="C237" s="20"/>
      <c r="D237" s="28" t="s">
        <v>683</v>
      </c>
      <c r="E237" s="20"/>
      <c r="F237" s="29">
        <v>1</v>
      </c>
      <c r="G237" s="23"/>
      <c r="H237" s="23"/>
      <c r="I237" s="26"/>
    </row>
    <row r="238" spans="1:9" ht="15">
      <c r="A238" s="124"/>
      <c r="B238" s="125"/>
      <c r="C238" s="124"/>
      <c r="D238" s="28" t="s">
        <v>797</v>
      </c>
      <c r="E238" s="124"/>
      <c r="F238" s="29"/>
      <c r="G238" s="124"/>
      <c r="H238" s="23"/>
      <c r="I238" s="35"/>
    </row>
    <row r="239" spans="1:9" ht="23.25">
      <c r="A239" s="94">
        <v>77</v>
      </c>
      <c r="B239" s="142">
        <v>766</v>
      </c>
      <c r="C239" s="20" t="s">
        <v>874</v>
      </c>
      <c r="D239" s="21" t="s">
        <v>3054</v>
      </c>
      <c r="E239" s="20" t="s">
        <v>151</v>
      </c>
      <c r="F239" s="30">
        <f>F240</f>
        <v>1</v>
      </c>
      <c r="G239" s="23">
        <v>0</v>
      </c>
      <c r="H239" s="143">
        <f>F239*G239</f>
        <v>0</v>
      </c>
      <c r="I239" s="26" t="s">
        <v>30</v>
      </c>
    </row>
    <row r="240" spans="1:9" ht="15">
      <c r="A240" s="19"/>
      <c r="B240" s="20"/>
      <c r="C240" s="20"/>
      <c r="D240" s="28" t="s">
        <v>683</v>
      </c>
      <c r="E240" s="20"/>
      <c r="F240" s="29">
        <v>1</v>
      </c>
      <c r="G240" s="23"/>
      <c r="H240" s="23"/>
      <c r="I240" s="26"/>
    </row>
    <row r="241" spans="1:9" ht="15">
      <c r="A241" s="124"/>
      <c r="B241" s="125"/>
      <c r="C241" s="124"/>
      <c r="D241" s="28" t="s">
        <v>797</v>
      </c>
      <c r="E241" s="124"/>
      <c r="F241" s="29"/>
      <c r="G241" s="124"/>
      <c r="H241" s="23"/>
      <c r="I241" s="35"/>
    </row>
    <row r="242" spans="1:9" ht="23.25">
      <c r="A242" s="94">
        <v>78</v>
      </c>
      <c r="B242" s="142">
        <v>766</v>
      </c>
      <c r="C242" s="20" t="s">
        <v>875</v>
      </c>
      <c r="D242" s="21" t="s">
        <v>3055</v>
      </c>
      <c r="E242" s="20" t="s">
        <v>151</v>
      </c>
      <c r="F242" s="30">
        <f>F243</f>
        <v>1</v>
      </c>
      <c r="G242" s="23">
        <v>0</v>
      </c>
      <c r="H242" s="143">
        <f>F242*G242</f>
        <v>0</v>
      </c>
      <c r="I242" s="26" t="s">
        <v>30</v>
      </c>
    </row>
    <row r="243" spans="1:9" ht="15">
      <c r="A243" s="19"/>
      <c r="B243" s="20"/>
      <c r="C243" s="20"/>
      <c r="D243" s="28" t="s">
        <v>683</v>
      </c>
      <c r="E243" s="20"/>
      <c r="F243" s="29">
        <v>1</v>
      </c>
      <c r="G243" s="23"/>
      <c r="H243" s="23"/>
      <c r="I243" s="26"/>
    </row>
    <row r="244" spans="1:9" ht="15">
      <c r="A244" s="124"/>
      <c r="B244" s="125"/>
      <c r="C244" s="124"/>
      <c r="D244" s="28" t="s">
        <v>797</v>
      </c>
      <c r="E244" s="124"/>
      <c r="F244" s="29"/>
      <c r="G244" s="124"/>
      <c r="H244" s="23"/>
      <c r="I244" s="35"/>
    </row>
    <row r="245" spans="1:9" ht="23.25">
      <c r="A245" s="94">
        <v>79</v>
      </c>
      <c r="B245" s="142">
        <v>766</v>
      </c>
      <c r="C245" s="20" t="s">
        <v>876</v>
      </c>
      <c r="D245" s="21" t="s">
        <v>3056</v>
      </c>
      <c r="E245" s="20" t="s">
        <v>151</v>
      </c>
      <c r="F245" s="30">
        <f>F246</f>
        <v>1</v>
      </c>
      <c r="G245" s="23">
        <v>0</v>
      </c>
      <c r="H245" s="143">
        <f>F245*G245</f>
        <v>0</v>
      </c>
      <c r="I245" s="26" t="s">
        <v>30</v>
      </c>
    </row>
    <row r="246" spans="1:9" ht="15">
      <c r="A246" s="19"/>
      <c r="B246" s="20"/>
      <c r="C246" s="20"/>
      <c r="D246" s="28" t="s">
        <v>683</v>
      </c>
      <c r="E246" s="20"/>
      <c r="F246" s="29">
        <v>1</v>
      </c>
      <c r="G246" s="23"/>
      <c r="H246" s="23"/>
      <c r="I246" s="26"/>
    </row>
    <row r="247" spans="1:9" ht="15">
      <c r="A247" s="124"/>
      <c r="B247" s="125"/>
      <c r="C247" s="124"/>
      <c r="D247" s="28" t="s">
        <v>797</v>
      </c>
      <c r="E247" s="124"/>
      <c r="F247" s="29"/>
      <c r="G247" s="124"/>
      <c r="H247" s="23"/>
      <c r="I247" s="35"/>
    </row>
    <row r="248" spans="1:9" ht="23.25">
      <c r="A248" s="94">
        <v>80</v>
      </c>
      <c r="B248" s="142">
        <v>766</v>
      </c>
      <c r="C248" s="20" t="s">
        <v>877</v>
      </c>
      <c r="D248" s="21" t="s">
        <v>3057</v>
      </c>
      <c r="E248" s="20" t="s">
        <v>151</v>
      </c>
      <c r="F248" s="30">
        <f>F249</f>
        <v>1</v>
      </c>
      <c r="G248" s="86">
        <v>0</v>
      </c>
      <c r="H248" s="143">
        <f>F248*G248</f>
        <v>0</v>
      </c>
      <c r="I248" s="26" t="s">
        <v>30</v>
      </c>
    </row>
    <row r="249" spans="1:9" ht="15">
      <c r="A249" s="19"/>
      <c r="B249" s="20"/>
      <c r="C249" s="20"/>
      <c r="D249" s="28" t="s">
        <v>683</v>
      </c>
      <c r="E249" s="20"/>
      <c r="F249" s="29">
        <v>1</v>
      </c>
      <c r="G249" s="23"/>
      <c r="H249" s="23"/>
      <c r="I249" s="26"/>
    </row>
    <row r="250" spans="1:9" ht="15">
      <c r="A250" s="124"/>
      <c r="B250" s="125"/>
      <c r="C250" s="124"/>
      <c r="D250" s="28" t="s">
        <v>797</v>
      </c>
      <c r="E250" s="124"/>
      <c r="F250" s="29"/>
      <c r="G250" s="124"/>
      <c r="H250" s="23"/>
      <c r="I250" s="35"/>
    </row>
    <row r="251" spans="1:9" ht="23.25">
      <c r="A251" s="94">
        <v>81</v>
      </c>
      <c r="B251" s="142">
        <v>766</v>
      </c>
      <c r="C251" s="20" t="s">
        <v>878</v>
      </c>
      <c r="D251" s="21" t="s">
        <v>3058</v>
      </c>
      <c r="E251" s="20" t="s">
        <v>151</v>
      </c>
      <c r="F251" s="30">
        <f>F252</f>
        <v>1</v>
      </c>
      <c r="G251" s="23">
        <v>0</v>
      </c>
      <c r="H251" s="143">
        <f>F251*G251</f>
        <v>0</v>
      </c>
      <c r="I251" s="26" t="s">
        <v>30</v>
      </c>
    </row>
    <row r="252" spans="1:9" ht="15">
      <c r="A252" s="19"/>
      <c r="B252" s="20"/>
      <c r="C252" s="20"/>
      <c r="D252" s="28" t="s">
        <v>684</v>
      </c>
      <c r="E252" s="20"/>
      <c r="F252" s="29">
        <v>1</v>
      </c>
      <c r="G252" s="23"/>
      <c r="H252" s="23"/>
      <c r="I252" s="26"/>
    </row>
    <row r="253" spans="1:9" ht="15">
      <c r="A253" s="124"/>
      <c r="B253" s="125"/>
      <c r="C253" s="124"/>
      <c r="D253" s="28" t="s">
        <v>797</v>
      </c>
      <c r="E253" s="124"/>
      <c r="F253" s="29"/>
      <c r="G253" s="124"/>
      <c r="H253" s="23"/>
      <c r="I253" s="35"/>
    </row>
    <row r="254" spans="1:9" ht="23.25">
      <c r="A254" s="94">
        <v>82</v>
      </c>
      <c r="B254" s="142">
        <v>766</v>
      </c>
      <c r="C254" s="20" t="s">
        <v>879</v>
      </c>
      <c r="D254" s="21" t="s">
        <v>3059</v>
      </c>
      <c r="E254" s="20" t="s">
        <v>151</v>
      </c>
      <c r="F254" s="30">
        <f>F255</f>
        <v>1</v>
      </c>
      <c r="G254" s="23">
        <v>0</v>
      </c>
      <c r="H254" s="143">
        <f>F254*G254</f>
        <v>0</v>
      </c>
      <c r="I254" s="26" t="s">
        <v>30</v>
      </c>
    </row>
    <row r="255" spans="1:9" ht="15">
      <c r="A255" s="19"/>
      <c r="B255" s="20"/>
      <c r="C255" s="20"/>
      <c r="D255" s="28" t="s">
        <v>684</v>
      </c>
      <c r="E255" s="20"/>
      <c r="F255" s="29">
        <v>1</v>
      </c>
      <c r="G255" s="23"/>
      <c r="H255" s="23"/>
      <c r="I255" s="26"/>
    </row>
    <row r="256" spans="1:9" ht="15">
      <c r="A256" s="124"/>
      <c r="B256" s="125"/>
      <c r="C256" s="124"/>
      <c r="D256" s="28" t="s">
        <v>797</v>
      </c>
      <c r="E256" s="124"/>
      <c r="F256" s="29"/>
      <c r="G256" s="124"/>
      <c r="H256" s="23"/>
      <c r="I256" s="35"/>
    </row>
    <row r="257" spans="1:9" ht="23.25">
      <c r="A257" s="94">
        <v>83</v>
      </c>
      <c r="B257" s="142">
        <v>766</v>
      </c>
      <c r="C257" s="20" t="s">
        <v>880</v>
      </c>
      <c r="D257" s="21" t="s">
        <v>3060</v>
      </c>
      <c r="E257" s="20" t="s">
        <v>151</v>
      </c>
      <c r="F257" s="30">
        <f>F258</f>
        <v>1</v>
      </c>
      <c r="G257" s="23">
        <v>0</v>
      </c>
      <c r="H257" s="143">
        <f>F257*G257</f>
        <v>0</v>
      </c>
      <c r="I257" s="26" t="s">
        <v>30</v>
      </c>
    </row>
    <row r="258" spans="1:9" ht="15">
      <c r="A258" s="19"/>
      <c r="B258" s="20"/>
      <c r="C258" s="20"/>
      <c r="D258" s="28" t="s">
        <v>684</v>
      </c>
      <c r="E258" s="20"/>
      <c r="F258" s="29">
        <v>1</v>
      </c>
      <c r="G258" s="23"/>
      <c r="H258" s="23"/>
      <c r="I258" s="26"/>
    </row>
    <row r="259" spans="1:9" ht="15">
      <c r="A259" s="124"/>
      <c r="B259" s="125"/>
      <c r="C259" s="124"/>
      <c r="D259" s="28" t="s">
        <v>797</v>
      </c>
      <c r="E259" s="124"/>
      <c r="F259" s="29"/>
      <c r="G259" s="124"/>
      <c r="H259" s="23"/>
      <c r="I259" s="35"/>
    </row>
    <row r="260" spans="1:9" ht="23.25">
      <c r="A260" s="94">
        <v>84</v>
      </c>
      <c r="B260" s="142">
        <v>766</v>
      </c>
      <c r="C260" s="20" t="s">
        <v>881</v>
      </c>
      <c r="D260" s="21" t="s">
        <v>3061</v>
      </c>
      <c r="E260" s="20" t="s">
        <v>151</v>
      </c>
      <c r="F260" s="30">
        <f>F261</f>
        <v>1</v>
      </c>
      <c r="G260" s="23">
        <v>0</v>
      </c>
      <c r="H260" s="143">
        <f>F260*G260</f>
        <v>0</v>
      </c>
      <c r="I260" s="26" t="s">
        <v>30</v>
      </c>
    </row>
    <row r="261" spans="1:9" ht="15">
      <c r="A261" s="19"/>
      <c r="B261" s="20"/>
      <c r="C261" s="20"/>
      <c r="D261" s="28" t="s">
        <v>684</v>
      </c>
      <c r="E261" s="20"/>
      <c r="F261" s="29">
        <v>1</v>
      </c>
      <c r="G261" s="23"/>
      <c r="H261" s="23"/>
      <c r="I261" s="26"/>
    </row>
    <row r="262" spans="1:9" ht="15">
      <c r="A262" s="124"/>
      <c r="B262" s="125"/>
      <c r="C262" s="124"/>
      <c r="D262" s="28" t="s">
        <v>797</v>
      </c>
      <c r="E262" s="124"/>
      <c r="F262" s="29"/>
      <c r="G262" s="124"/>
      <c r="H262" s="23"/>
      <c r="I262" s="35"/>
    </row>
    <row r="263" spans="1:9" ht="23.25">
      <c r="A263" s="94">
        <v>85</v>
      </c>
      <c r="B263" s="142">
        <v>766</v>
      </c>
      <c r="C263" s="20" t="s">
        <v>882</v>
      </c>
      <c r="D263" s="21" t="s">
        <v>3062</v>
      </c>
      <c r="E263" s="20" t="s">
        <v>151</v>
      </c>
      <c r="F263" s="30">
        <f>F264</f>
        <v>1</v>
      </c>
      <c r="G263" s="23">
        <v>0</v>
      </c>
      <c r="H263" s="143">
        <f>F263*G263</f>
        <v>0</v>
      </c>
      <c r="I263" s="26" t="s">
        <v>30</v>
      </c>
    </row>
    <row r="264" spans="1:9" ht="15">
      <c r="A264" s="19"/>
      <c r="B264" s="20"/>
      <c r="C264" s="20"/>
      <c r="D264" s="28" t="s">
        <v>684</v>
      </c>
      <c r="E264" s="20"/>
      <c r="F264" s="29">
        <v>1</v>
      </c>
      <c r="G264" s="23"/>
      <c r="H264" s="23"/>
      <c r="I264" s="26"/>
    </row>
    <row r="265" spans="1:9" ht="15">
      <c r="A265" s="124"/>
      <c r="B265" s="125"/>
      <c r="C265" s="124"/>
      <c r="D265" s="28" t="s">
        <v>797</v>
      </c>
      <c r="E265" s="124"/>
      <c r="F265" s="29"/>
      <c r="G265" s="124"/>
      <c r="H265" s="23"/>
      <c r="I265" s="35"/>
    </row>
    <row r="266" spans="1:9" ht="23.25">
      <c r="A266" s="94">
        <v>86</v>
      </c>
      <c r="B266" s="142">
        <v>766</v>
      </c>
      <c r="C266" s="20" t="s">
        <v>883</v>
      </c>
      <c r="D266" s="21" t="s">
        <v>3063</v>
      </c>
      <c r="E266" s="20" t="s">
        <v>151</v>
      </c>
      <c r="F266" s="30">
        <f>F267</f>
        <v>1</v>
      </c>
      <c r="G266" s="23">
        <v>0</v>
      </c>
      <c r="H266" s="143">
        <f>F266*G266</f>
        <v>0</v>
      </c>
      <c r="I266" s="26" t="s">
        <v>30</v>
      </c>
    </row>
    <row r="267" spans="1:9" ht="15">
      <c r="A267" s="19"/>
      <c r="B267" s="20"/>
      <c r="C267" s="20"/>
      <c r="D267" s="28" t="s">
        <v>684</v>
      </c>
      <c r="E267" s="20"/>
      <c r="F267" s="29">
        <v>1</v>
      </c>
      <c r="G267" s="23"/>
      <c r="H267" s="23"/>
      <c r="I267" s="26"/>
    </row>
    <row r="268" spans="1:9" ht="15">
      <c r="A268" s="124"/>
      <c r="B268" s="125"/>
      <c r="C268" s="124"/>
      <c r="D268" s="28" t="s">
        <v>797</v>
      </c>
      <c r="E268" s="124"/>
      <c r="F268" s="29"/>
      <c r="G268" s="124"/>
      <c r="H268" s="23"/>
      <c r="I268" s="35"/>
    </row>
    <row r="269" spans="1:9" ht="23.25">
      <c r="A269" s="94">
        <v>87</v>
      </c>
      <c r="B269" s="142">
        <v>766</v>
      </c>
      <c r="C269" s="20" t="s">
        <v>884</v>
      </c>
      <c r="D269" s="21" t="s">
        <v>3064</v>
      </c>
      <c r="E269" s="20" t="s">
        <v>151</v>
      </c>
      <c r="F269" s="30">
        <f>F270</f>
        <v>1</v>
      </c>
      <c r="G269" s="23">
        <v>0</v>
      </c>
      <c r="H269" s="143">
        <f>F269*G269</f>
        <v>0</v>
      </c>
      <c r="I269" s="26" t="s">
        <v>30</v>
      </c>
    </row>
    <row r="270" spans="1:9" ht="15">
      <c r="A270" s="19"/>
      <c r="B270" s="20"/>
      <c r="C270" s="20"/>
      <c r="D270" s="28" t="s">
        <v>684</v>
      </c>
      <c r="E270" s="20"/>
      <c r="F270" s="29">
        <v>1</v>
      </c>
      <c r="G270" s="23"/>
      <c r="H270" s="23"/>
      <c r="I270" s="26"/>
    </row>
    <row r="271" spans="1:9" ht="15">
      <c r="A271" s="124"/>
      <c r="B271" s="125"/>
      <c r="C271" s="124"/>
      <c r="D271" s="28" t="s">
        <v>797</v>
      </c>
      <c r="E271" s="124"/>
      <c r="F271" s="29"/>
      <c r="G271" s="124"/>
      <c r="H271" s="23"/>
      <c r="I271" s="35"/>
    </row>
    <row r="272" spans="1:9" ht="23.25">
      <c r="A272" s="94">
        <v>88</v>
      </c>
      <c r="B272" s="142">
        <v>766</v>
      </c>
      <c r="C272" s="20" t="s">
        <v>885</v>
      </c>
      <c r="D272" s="21" t="s">
        <v>3065</v>
      </c>
      <c r="E272" s="20" t="s">
        <v>151</v>
      </c>
      <c r="F272" s="30">
        <f>F273</f>
        <v>1</v>
      </c>
      <c r="G272" s="23">
        <v>0</v>
      </c>
      <c r="H272" s="143">
        <f>F272*G272</f>
        <v>0</v>
      </c>
      <c r="I272" s="26" t="s">
        <v>30</v>
      </c>
    </row>
    <row r="273" spans="1:9" ht="15">
      <c r="A273" s="19"/>
      <c r="B273" s="20"/>
      <c r="C273" s="20"/>
      <c r="D273" s="28" t="s">
        <v>684</v>
      </c>
      <c r="E273" s="20"/>
      <c r="F273" s="29">
        <v>1</v>
      </c>
      <c r="G273" s="23"/>
      <c r="H273" s="23"/>
      <c r="I273" s="26"/>
    </row>
    <row r="274" spans="1:9" ht="15">
      <c r="A274" s="124"/>
      <c r="B274" s="125"/>
      <c r="C274" s="124"/>
      <c r="D274" s="28" t="s">
        <v>797</v>
      </c>
      <c r="E274" s="124"/>
      <c r="F274" s="29"/>
      <c r="G274" s="124"/>
      <c r="H274" s="23"/>
      <c r="I274" s="35"/>
    </row>
    <row r="275" spans="1:9" ht="23.25">
      <c r="A275" s="94">
        <v>89</v>
      </c>
      <c r="B275" s="142">
        <v>766</v>
      </c>
      <c r="C275" s="20" t="s">
        <v>886</v>
      </c>
      <c r="D275" s="21" t="s">
        <v>3066</v>
      </c>
      <c r="E275" s="20" t="s">
        <v>151</v>
      </c>
      <c r="F275" s="30">
        <f>F276</f>
        <v>1</v>
      </c>
      <c r="G275" s="23">
        <v>0</v>
      </c>
      <c r="H275" s="143">
        <f>F275*G275</f>
        <v>0</v>
      </c>
      <c r="I275" s="26" t="s">
        <v>30</v>
      </c>
    </row>
    <row r="276" spans="1:9" ht="15">
      <c r="A276" s="19"/>
      <c r="B276" s="20"/>
      <c r="C276" s="20"/>
      <c r="D276" s="28" t="s">
        <v>684</v>
      </c>
      <c r="E276" s="20"/>
      <c r="F276" s="29">
        <v>1</v>
      </c>
      <c r="G276" s="23"/>
      <c r="H276" s="23"/>
      <c r="I276" s="26"/>
    </row>
    <row r="277" spans="1:9" ht="15">
      <c r="A277" s="124"/>
      <c r="B277" s="125"/>
      <c r="C277" s="124"/>
      <c r="D277" s="28" t="s">
        <v>797</v>
      </c>
      <c r="E277" s="124"/>
      <c r="F277" s="29"/>
      <c r="G277" s="124"/>
      <c r="H277" s="23"/>
      <c r="I277" s="35"/>
    </row>
    <row r="278" spans="1:9" ht="23.25">
      <c r="A278" s="94">
        <v>90</v>
      </c>
      <c r="B278" s="142">
        <v>766</v>
      </c>
      <c r="C278" s="20" t="s">
        <v>887</v>
      </c>
      <c r="D278" s="21" t="s">
        <v>3067</v>
      </c>
      <c r="E278" s="20" t="s">
        <v>151</v>
      </c>
      <c r="F278" s="30">
        <f>F279</f>
        <v>1</v>
      </c>
      <c r="G278" s="23">
        <v>0</v>
      </c>
      <c r="H278" s="143">
        <f>F278*G278</f>
        <v>0</v>
      </c>
      <c r="I278" s="26" t="s">
        <v>30</v>
      </c>
    </row>
    <row r="279" spans="1:9" ht="15">
      <c r="A279" s="19"/>
      <c r="B279" s="20"/>
      <c r="C279" s="20"/>
      <c r="D279" s="28" t="s">
        <v>684</v>
      </c>
      <c r="E279" s="20"/>
      <c r="F279" s="29">
        <v>1</v>
      </c>
      <c r="G279" s="23"/>
      <c r="H279" s="23"/>
      <c r="I279" s="26"/>
    </row>
    <row r="280" spans="1:9" ht="15">
      <c r="A280" s="124"/>
      <c r="B280" s="125"/>
      <c r="C280" s="124"/>
      <c r="D280" s="28" t="s">
        <v>797</v>
      </c>
      <c r="E280" s="124"/>
      <c r="F280" s="29"/>
      <c r="G280" s="124"/>
      <c r="H280" s="23"/>
      <c r="I280" s="35"/>
    </row>
    <row r="281" spans="1:9" ht="23.25">
      <c r="A281" s="94">
        <v>91</v>
      </c>
      <c r="B281" s="142">
        <v>766</v>
      </c>
      <c r="C281" s="20" t="s">
        <v>888</v>
      </c>
      <c r="D281" s="21" t="s">
        <v>3068</v>
      </c>
      <c r="E281" s="20" t="s">
        <v>151</v>
      </c>
      <c r="F281" s="30">
        <f>F282</f>
        <v>1</v>
      </c>
      <c r="G281" s="23">
        <v>0</v>
      </c>
      <c r="H281" s="143">
        <f>F281*G281</f>
        <v>0</v>
      </c>
      <c r="I281" s="26" t="s">
        <v>30</v>
      </c>
    </row>
    <row r="282" spans="1:9" ht="15">
      <c r="A282" s="19"/>
      <c r="B282" s="20"/>
      <c r="C282" s="20"/>
      <c r="D282" s="28" t="s">
        <v>684</v>
      </c>
      <c r="E282" s="20"/>
      <c r="F282" s="29">
        <v>1</v>
      </c>
      <c r="G282" s="23"/>
      <c r="H282" s="23"/>
      <c r="I282" s="26"/>
    </row>
    <row r="283" spans="1:9" ht="15">
      <c r="A283" s="124"/>
      <c r="B283" s="125"/>
      <c r="C283" s="124"/>
      <c r="D283" s="28" t="s">
        <v>797</v>
      </c>
      <c r="E283" s="124"/>
      <c r="F283" s="29"/>
      <c r="G283" s="124"/>
      <c r="H283" s="23"/>
      <c r="I283" s="35"/>
    </row>
    <row r="284" spans="1:9" ht="23.25">
      <c r="A284" s="94">
        <v>92</v>
      </c>
      <c r="B284" s="142">
        <v>766</v>
      </c>
      <c r="C284" s="20" t="s">
        <v>889</v>
      </c>
      <c r="D284" s="21" t="s">
        <v>3069</v>
      </c>
      <c r="E284" s="20" t="s">
        <v>151</v>
      </c>
      <c r="F284" s="30">
        <f>F285</f>
        <v>1</v>
      </c>
      <c r="G284" s="23">
        <v>0</v>
      </c>
      <c r="H284" s="143">
        <f>F284*G284</f>
        <v>0</v>
      </c>
      <c r="I284" s="26" t="s">
        <v>30</v>
      </c>
    </row>
    <row r="285" spans="1:9" ht="15">
      <c r="A285" s="19"/>
      <c r="B285" s="20"/>
      <c r="C285" s="20"/>
      <c r="D285" s="28" t="s">
        <v>684</v>
      </c>
      <c r="E285" s="20"/>
      <c r="F285" s="29">
        <v>1</v>
      </c>
      <c r="G285" s="23"/>
      <c r="H285" s="23"/>
      <c r="I285" s="26"/>
    </row>
    <row r="286" spans="1:9" ht="15">
      <c r="A286" s="124"/>
      <c r="B286" s="125"/>
      <c r="C286" s="124"/>
      <c r="D286" s="28" t="s">
        <v>797</v>
      </c>
      <c r="E286" s="124"/>
      <c r="F286" s="29"/>
      <c r="G286" s="124"/>
      <c r="H286" s="23"/>
      <c r="I286" s="35"/>
    </row>
    <row r="287" spans="1:9" ht="23.25">
      <c r="A287" s="94">
        <v>93</v>
      </c>
      <c r="B287" s="142">
        <v>766</v>
      </c>
      <c r="C287" s="20" t="s">
        <v>890</v>
      </c>
      <c r="D287" s="21" t="s">
        <v>3070</v>
      </c>
      <c r="E287" s="20" t="s">
        <v>151</v>
      </c>
      <c r="F287" s="30">
        <f>F288</f>
        <v>1</v>
      </c>
      <c r="G287" s="23">
        <v>0</v>
      </c>
      <c r="H287" s="143">
        <f>F287*G287</f>
        <v>0</v>
      </c>
      <c r="I287" s="26" t="s">
        <v>30</v>
      </c>
    </row>
    <row r="288" spans="1:9" ht="15">
      <c r="A288" s="19"/>
      <c r="B288" s="20"/>
      <c r="C288" s="20"/>
      <c r="D288" s="28" t="s">
        <v>684</v>
      </c>
      <c r="E288" s="20"/>
      <c r="F288" s="29">
        <v>1</v>
      </c>
      <c r="G288" s="23"/>
      <c r="H288" s="23"/>
      <c r="I288" s="26"/>
    </row>
    <row r="289" spans="1:9" ht="15">
      <c r="A289" s="124"/>
      <c r="B289" s="125"/>
      <c r="C289" s="124"/>
      <c r="D289" s="28" t="s">
        <v>797</v>
      </c>
      <c r="E289" s="124"/>
      <c r="F289" s="29"/>
      <c r="G289" s="124"/>
      <c r="H289" s="23"/>
      <c r="I289" s="35"/>
    </row>
    <row r="290" spans="1:9" ht="23.25">
      <c r="A290" s="94">
        <v>94</v>
      </c>
      <c r="B290" s="142">
        <v>766</v>
      </c>
      <c r="C290" s="20" t="s">
        <v>891</v>
      </c>
      <c r="D290" s="21" t="s">
        <v>3071</v>
      </c>
      <c r="E290" s="20" t="s">
        <v>151</v>
      </c>
      <c r="F290" s="30">
        <f>F291</f>
        <v>1</v>
      </c>
      <c r="G290" s="23">
        <v>0</v>
      </c>
      <c r="H290" s="143">
        <f>F290*G290</f>
        <v>0</v>
      </c>
      <c r="I290" s="26" t="s">
        <v>30</v>
      </c>
    </row>
    <row r="291" spans="1:9" ht="15">
      <c r="A291" s="19"/>
      <c r="B291" s="20"/>
      <c r="C291" s="20"/>
      <c r="D291" s="28" t="s">
        <v>684</v>
      </c>
      <c r="E291" s="20"/>
      <c r="F291" s="29">
        <v>1</v>
      </c>
      <c r="G291" s="23"/>
      <c r="H291" s="23"/>
      <c r="I291" s="26"/>
    </row>
    <row r="292" spans="1:9" ht="15">
      <c r="A292" s="124"/>
      <c r="B292" s="125"/>
      <c r="C292" s="124"/>
      <c r="D292" s="28" t="s">
        <v>797</v>
      </c>
      <c r="E292" s="124"/>
      <c r="F292" s="29"/>
      <c r="G292" s="124"/>
      <c r="H292" s="23"/>
      <c r="I292" s="35"/>
    </row>
    <row r="293" spans="1:9" ht="23.25">
      <c r="A293" s="94">
        <v>95</v>
      </c>
      <c r="B293" s="142">
        <v>766</v>
      </c>
      <c r="C293" s="20" t="s">
        <v>892</v>
      </c>
      <c r="D293" s="21" t="s">
        <v>3072</v>
      </c>
      <c r="E293" s="20" t="s">
        <v>151</v>
      </c>
      <c r="F293" s="30">
        <f>F294</f>
        <v>1</v>
      </c>
      <c r="G293" s="23">
        <v>0</v>
      </c>
      <c r="H293" s="143">
        <f>F293*G293</f>
        <v>0</v>
      </c>
      <c r="I293" s="26" t="s">
        <v>30</v>
      </c>
    </row>
    <row r="294" spans="1:9" ht="15">
      <c r="A294" s="19"/>
      <c r="B294" s="20"/>
      <c r="C294" s="20"/>
      <c r="D294" s="28" t="s">
        <v>684</v>
      </c>
      <c r="E294" s="20"/>
      <c r="F294" s="29">
        <v>1</v>
      </c>
      <c r="G294" s="23"/>
      <c r="H294" s="23"/>
      <c r="I294" s="26"/>
    </row>
    <row r="295" spans="1:9" ht="15">
      <c r="A295" s="124"/>
      <c r="B295" s="125"/>
      <c r="C295" s="124"/>
      <c r="D295" s="28" t="s">
        <v>797</v>
      </c>
      <c r="E295" s="124"/>
      <c r="F295" s="29"/>
      <c r="G295" s="124"/>
      <c r="H295" s="23"/>
      <c r="I295" s="35"/>
    </row>
    <row r="296" spans="1:9" ht="23.25">
      <c r="A296" s="94">
        <v>96</v>
      </c>
      <c r="B296" s="142">
        <v>766</v>
      </c>
      <c r="C296" s="20" t="s">
        <v>893</v>
      </c>
      <c r="D296" s="21" t="s">
        <v>3073</v>
      </c>
      <c r="E296" s="20" t="s">
        <v>151</v>
      </c>
      <c r="F296" s="30">
        <f>F297</f>
        <v>1</v>
      </c>
      <c r="G296" s="23">
        <v>0</v>
      </c>
      <c r="H296" s="143">
        <f>F296*G296</f>
        <v>0</v>
      </c>
      <c r="I296" s="26" t="s">
        <v>30</v>
      </c>
    </row>
    <row r="297" spans="1:9" ht="15">
      <c r="A297" s="19"/>
      <c r="B297" s="20"/>
      <c r="C297" s="20"/>
      <c r="D297" s="28" t="s">
        <v>684</v>
      </c>
      <c r="E297" s="20"/>
      <c r="F297" s="29">
        <v>1</v>
      </c>
      <c r="G297" s="23"/>
      <c r="H297" s="23"/>
      <c r="I297" s="26"/>
    </row>
    <row r="298" spans="1:9" ht="15">
      <c r="A298" s="124"/>
      <c r="B298" s="125"/>
      <c r="C298" s="124"/>
      <c r="D298" s="28" t="s">
        <v>797</v>
      </c>
      <c r="E298" s="124"/>
      <c r="F298" s="29"/>
      <c r="G298" s="124"/>
      <c r="H298" s="23"/>
      <c r="I298" s="35"/>
    </row>
    <row r="299" spans="1:9" ht="23.25">
      <c r="A299" s="94">
        <v>97</v>
      </c>
      <c r="B299" s="142">
        <v>766</v>
      </c>
      <c r="C299" s="20" t="s">
        <v>894</v>
      </c>
      <c r="D299" s="21" t="s">
        <v>3074</v>
      </c>
      <c r="E299" s="20" t="s">
        <v>151</v>
      </c>
      <c r="F299" s="30">
        <f>F300</f>
        <v>1</v>
      </c>
      <c r="G299" s="23">
        <v>0</v>
      </c>
      <c r="H299" s="143">
        <f>F299*G299</f>
        <v>0</v>
      </c>
      <c r="I299" s="26" t="s">
        <v>30</v>
      </c>
    </row>
    <row r="300" spans="1:9" ht="15">
      <c r="A300" s="19"/>
      <c r="B300" s="20"/>
      <c r="C300" s="20"/>
      <c r="D300" s="28" t="s">
        <v>684</v>
      </c>
      <c r="E300" s="20"/>
      <c r="F300" s="29">
        <v>1</v>
      </c>
      <c r="G300" s="23"/>
      <c r="H300" s="23"/>
      <c r="I300" s="26"/>
    </row>
    <row r="301" spans="1:9" ht="15">
      <c r="A301" s="124"/>
      <c r="B301" s="125"/>
      <c r="C301" s="124"/>
      <c r="D301" s="28" t="s">
        <v>797</v>
      </c>
      <c r="E301" s="124"/>
      <c r="F301" s="29"/>
      <c r="G301" s="124"/>
      <c r="H301" s="23"/>
      <c r="I301" s="35"/>
    </row>
    <row r="302" spans="1:9" ht="23.25">
      <c r="A302" s="94">
        <v>98</v>
      </c>
      <c r="B302" s="142">
        <v>766</v>
      </c>
      <c r="C302" s="20" t="s">
        <v>895</v>
      </c>
      <c r="D302" s="21" t="s">
        <v>3075</v>
      </c>
      <c r="E302" s="20" t="s">
        <v>151</v>
      </c>
      <c r="F302" s="30">
        <f>F303</f>
        <v>1</v>
      </c>
      <c r="G302" s="23">
        <v>0</v>
      </c>
      <c r="H302" s="143">
        <f>F302*G302</f>
        <v>0</v>
      </c>
      <c r="I302" s="26" t="s">
        <v>30</v>
      </c>
    </row>
    <row r="303" spans="1:9" ht="15">
      <c r="A303" s="19"/>
      <c r="B303" s="20"/>
      <c r="C303" s="20"/>
      <c r="D303" s="28" t="s">
        <v>684</v>
      </c>
      <c r="E303" s="20"/>
      <c r="F303" s="29">
        <v>1</v>
      </c>
      <c r="G303" s="23"/>
      <c r="H303" s="23"/>
      <c r="I303" s="26"/>
    </row>
    <row r="304" spans="1:9" ht="15">
      <c r="A304" s="124"/>
      <c r="B304" s="125"/>
      <c r="C304" s="124"/>
      <c r="D304" s="28" t="s">
        <v>797</v>
      </c>
      <c r="E304" s="124"/>
      <c r="F304" s="29"/>
      <c r="G304" s="124"/>
      <c r="H304" s="23"/>
      <c r="I304" s="35"/>
    </row>
    <row r="305" spans="1:9" ht="23.25">
      <c r="A305" s="94">
        <v>99</v>
      </c>
      <c r="B305" s="142">
        <v>766</v>
      </c>
      <c r="C305" s="20" t="s">
        <v>896</v>
      </c>
      <c r="D305" s="21" t="s">
        <v>3076</v>
      </c>
      <c r="E305" s="20" t="s">
        <v>151</v>
      </c>
      <c r="F305" s="30">
        <f>F306</f>
        <v>1</v>
      </c>
      <c r="G305" s="23">
        <v>0</v>
      </c>
      <c r="H305" s="143">
        <f>F305*G305</f>
        <v>0</v>
      </c>
      <c r="I305" s="26" t="s">
        <v>30</v>
      </c>
    </row>
    <row r="306" spans="1:9" ht="15">
      <c r="A306" s="19"/>
      <c r="B306" s="20"/>
      <c r="C306" s="20"/>
      <c r="D306" s="28" t="s">
        <v>684</v>
      </c>
      <c r="E306" s="20"/>
      <c r="F306" s="29">
        <v>1</v>
      </c>
      <c r="G306" s="23"/>
      <c r="H306" s="23"/>
      <c r="I306" s="26"/>
    </row>
    <row r="307" spans="1:9" ht="15">
      <c r="A307" s="124"/>
      <c r="B307" s="125"/>
      <c r="C307" s="124"/>
      <c r="D307" s="28" t="s">
        <v>797</v>
      </c>
      <c r="E307" s="124"/>
      <c r="F307" s="29"/>
      <c r="G307" s="124"/>
      <c r="H307" s="23"/>
      <c r="I307" s="35"/>
    </row>
    <row r="308" spans="1:9" ht="23.25">
      <c r="A308" s="94">
        <v>100</v>
      </c>
      <c r="B308" s="142">
        <v>766</v>
      </c>
      <c r="C308" s="20" t="s">
        <v>897</v>
      </c>
      <c r="D308" s="21" t="s">
        <v>3077</v>
      </c>
      <c r="E308" s="20" t="s">
        <v>151</v>
      </c>
      <c r="F308" s="30">
        <f>F309</f>
        <v>1</v>
      </c>
      <c r="G308" s="23">
        <v>0</v>
      </c>
      <c r="H308" s="143">
        <f>F308*G308</f>
        <v>0</v>
      </c>
      <c r="I308" s="26" t="s">
        <v>30</v>
      </c>
    </row>
    <row r="309" spans="1:9" ht="15">
      <c r="A309" s="19"/>
      <c r="B309" s="20"/>
      <c r="C309" s="20"/>
      <c r="D309" s="28" t="s">
        <v>684</v>
      </c>
      <c r="E309" s="20"/>
      <c r="F309" s="29">
        <v>1</v>
      </c>
      <c r="G309" s="23"/>
      <c r="H309" s="23"/>
      <c r="I309" s="26"/>
    </row>
    <row r="310" spans="1:9" ht="15">
      <c r="A310" s="124"/>
      <c r="B310" s="125"/>
      <c r="C310" s="124"/>
      <c r="D310" s="28" t="s">
        <v>797</v>
      </c>
      <c r="E310" s="124"/>
      <c r="F310" s="29"/>
      <c r="G310" s="124"/>
      <c r="H310" s="23"/>
      <c r="I310" s="35"/>
    </row>
    <row r="311" spans="1:9" ht="23.25">
      <c r="A311" s="94">
        <v>101</v>
      </c>
      <c r="B311" s="142">
        <v>766</v>
      </c>
      <c r="C311" s="20" t="s">
        <v>898</v>
      </c>
      <c r="D311" s="21" t="s">
        <v>3078</v>
      </c>
      <c r="E311" s="20" t="s">
        <v>151</v>
      </c>
      <c r="F311" s="30">
        <f>F312</f>
        <v>1</v>
      </c>
      <c r="G311" s="23">
        <v>0</v>
      </c>
      <c r="H311" s="143">
        <f>F311*G311</f>
        <v>0</v>
      </c>
      <c r="I311" s="26" t="s">
        <v>30</v>
      </c>
    </row>
    <row r="312" spans="1:9" ht="15">
      <c r="A312" s="19"/>
      <c r="B312" s="20"/>
      <c r="C312" s="20"/>
      <c r="D312" s="28" t="s">
        <v>684</v>
      </c>
      <c r="E312" s="20"/>
      <c r="F312" s="29">
        <v>1</v>
      </c>
      <c r="G312" s="23"/>
      <c r="H312" s="23"/>
      <c r="I312" s="26"/>
    </row>
    <row r="313" spans="1:9" ht="15">
      <c r="A313" s="124"/>
      <c r="B313" s="125"/>
      <c r="C313" s="124"/>
      <c r="D313" s="28" t="s">
        <v>797</v>
      </c>
      <c r="E313" s="124"/>
      <c r="F313" s="29"/>
      <c r="G313" s="124"/>
      <c r="H313" s="23"/>
      <c r="I313" s="35"/>
    </row>
    <row r="314" spans="1:9" ht="23.25">
      <c r="A314" s="94">
        <v>102</v>
      </c>
      <c r="B314" s="142">
        <v>766</v>
      </c>
      <c r="C314" s="20" t="s">
        <v>899</v>
      </c>
      <c r="D314" s="21" t="s">
        <v>3079</v>
      </c>
      <c r="E314" s="20" t="s">
        <v>151</v>
      </c>
      <c r="F314" s="30">
        <f>F315</f>
        <v>1</v>
      </c>
      <c r="G314" s="23">
        <v>0</v>
      </c>
      <c r="H314" s="143">
        <f>F314*G314</f>
        <v>0</v>
      </c>
      <c r="I314" s="26" t="s">
        <v>30</v>
      </c>
    </row>
    <row r="315" spans="1:9" ht="15">
      <c r="A315" s="19"/>
      <c r="B315" s="20"/>
      <c r="C315" s="20"/>
      <c r="D315" s="28" t="s">
        <v>684</v>
      </c>
      <c r="E315" s="20"/>
      <c r="F315" s="29">
        <v>1</v>
      </c>
      <c r="G315" s="23"/>
      <c r="H315" s="23"/>
      <c r="I315" s="26"/>
    </row>
    <row r="316" spans="1:9" ht="15">
      <c r="A316" s="124"/>
      <c r="B316" s="125"/>
      <c r="C316" s="124"/>
      <c r="D316" s="28" t="s">
        <v>797</v>
      </c>
      <c r="E316" s="124"/>
      <c r="F316" s="29"/>
      <c r="G316" s="124"/>
      <c r="H316" s="23"/>
      <c r="I316" s="35"/>
    </row>
    <row r="317" spans="1:9" ht="23.25">
      <c r="A317" s="94">
        <v>103</v>
      </c>
      <c r="B317" s="142">
        <v>766</v>
      </c>
      <c r="C317" s="20" t="s">
        <v>900</v>
      </c>
      <c r="D317" s="21" t="s">
        <v>3080</v>
      </c>
      <c r="E317" s="20" t="s">
        <v>151</v>
      </c>
      <c r="F317" s="30">
        <f>F318</f>
        <v>1</v>
      </c>
      <c r="G317" s="23">
        <v>0</v>
      </c>
      <c r="H317" s="143">
        <f>F317*G317</f>
        <v>0</v>
      </c>
      <c r="I317" s="26" t="s">
        <v>30</v>
      </c>
    </row>
    <row r="318" spans="1:9" ht="15">
      <c r="A318" s="19"/>
      <c r="B318" s="20"/>
      <c r="C318" s="20"/>
      <c r="D318" s="28" t="s">
        <v>684</v>
      </c>
      <c r="E318" s="20"/>
      <c r="F318" s="29">
        <v>1</v>
      </c>
      <c r="G318" s="23"/>
      <c r="H318" s="23"/>
      <c r="I318" s="26"/>
    </row>
    <row r="319" spans="1:9" ht="15">
      <c r="A319" s="124"/>
      <c r="B319" s="125"/>
      <c r="C319" s="124"/>
      <c r="D319" s="28" t="s">
        <v>797</v>
      </c>
      <c r="E319" s="124"/>
      <c r="F319" s="29"/>
      <c r="G319" s="124"/>
      <c r="H319" s="23"/>
      <c r="I319" s="35"/>
    </row>
    <row r="320" spans="1:9" ht="23.25">
      <c r="A320" s="94">
        <v>104</v>
      </c>
      <c r="B320" s="142">
        <v>766</v>
      </c>
      <c r="C320" s="20" t="s">
        <v>901</v>
      </c>
      <c r="D320" s="21" t="s">
        <v>3081</v>
      </c>
      <c r="E320" s="20" t="s">
        <v>151</v>
      </c>
      <c r="F320" s="30">
        <f>F321</f>
        <v>1</v>
      </c>
      <c r="G320" s="23">
        <v>0</v>
      </c>
      <c r="H320" s="143">
        <f>F320*G320</f>
        <v>0</v>
      </c>
      <c r="I320" s="26" t="s">
        <v>30</v>
      </c>
    </row>
    <row r="321" spans="1:9" ht="15">
      <c r="A321" s="19"/>
      <c r="B321" s="20"/>
      <c r="C321" s="20"/>
      <c r="D321" s="28" t="s">
        <v>684</v>
      </c>
      <c r="E321" s="20"/>
      <c r="F321" s="29">
        <v>1</v>
      </c>
      <c r="G321" s="23"/>
      <c r="H321" s="23"/>
      <c r="I321" s="26"/>
    </row>
    <row r="322" spans="1:9" ht="15">
      <c r="A322" s="124"/>
      <c r="B322" s="125"/>
      <c r="C322" s="124"/>
      <c r="D322" s="28" t="s">
        <v>797</v>
      </c>
      <c r="E322" s="124"/>
      <c r="F322" s="29"/>
      <c r="G322" s="124"/>
      <c r="H322" s="23"/>
      <c r="I322" s="35"/>
    </row>
    <row r="323" spans="1:9" ht="23.25">
      <c r="A323" s="94">
        <v>105</v>
      </c>
      <c r="B323" s="142">
        <v>766</v>
      </c>
      <c r="C323" s="20" t="s">
        <v>902</v>
      </c>
      <c r="D323" s="21" t="s">
        <v>3082</v>
      </c>
      <c r="E323" s="20" t="s">
        <v>151</v>
      </c>
      <c r="F323" s="30">
        <f>F324</f>
        <v>1</v>
      </c>
      <c r="G323" s="23">
        <v>0</v>
      </c>
      <c r="H323" s="143">
        <f>F323*G323</f>
        <v>0</v>
      </c>
      <c r="I323" s="26" t="s">
        <v>30</v>
      </c>
    </row>
    <row r="324" spans="1:9" ht="15">
      <c r="A324" s="19"/>
      <c r="B324" s="20"/>
      <c r="C324" s="20"/>
      <c r="D324" s="28" t="s">
        <v>684</v>
      </c>
      <c r="E324" s="20"/>
      <c r="F324" s="29">
        <v>1</v>
      </c>
      <c r="G324" s="23"/>
      <c r="H324" s="23"/>
      <c r="I324" s="26"/>
    </row>
    <row r="325" spans="1:9" ht="15">
      <c r="A325" s="124"/>
      <c r="B325" s="125"/>
      <c r="C325" s="124"/>
      <c r="D325" s="28" t="s">
        <v>797</v>
      </c>
      <c r="E325" s="124"/>
      <c r="F325" s="29"/>
      <c r="G325" s="124"/>
      <c r="H325" s="23"/>
      <c r="I325" s="35"/>
    </row>
    <row r="326" spans="1:9" ht="23.25">
      <c r="A326" s="94">
        <v>106</v>
      </c>
      <c r="B326" s="142">
        <v>766</v>
      </c>
      <c r="C326" s="20" t="s">
        <v>903</v>
      </c>
      <c r="D326" s="21" t="s">
        <v>3083</v>
      </c>
      <c r="E326" s="20" t="s">
        <v>151</v>
      </c>
      <c r="F326" s="30">
        <f>F327</f>
        <v>1</v>
      </c>
      <c r="G326" s="23">
        <v>0</v>
      </c>
      <c r="H326" s="143">
        <f>F326*G326</f>
        <v>0</v>
      </c>
      <c r="I326" s="26" t="s">
        <v>30</v>
      </c>
    </row>
    <row r="327" spans="1:9" ht="15">
      <c r="A327" s="19"/>
      <c r="B327" s="20"/>
      <c r="C327" s="20"/>
      <c r="D327" s="28" t="s">
        <v>684</v>
      </c>
      <c r="E327" s="20"/>
      <c r="F327" s="29">
        <v>1</v>
      </c>
      <c r="G327" s="23"/>
      <c r="H327" s="23"/>
      <c r="I327" s="26"/>
    </row>
    <row r="328" spans="1:9" ht="15">
      <c r="A328" s="124"/>
      <c r="B328" s="125"/>
      <c r="C328" s="124"/>
      <c r="D328" s="28" t="s">
        <v>797</v>
      </c>
      <c r="E328" s="124"/>
      <c r="F328" s="29"/>
      <c r="G328" s="124"/>
      <c r="H328" s="23"/>
      <c r="I328" s="35"/>
    </row>
    <row r="329" spans="1:9" ht="23.25">
      <c r="A329" s="94">
        <v>107</v>
      </c>
      <c r="B329" s="142">
        <v>766</v>
      </c>
      <c r="C329" s="20" t="s">
        <v>904</v>
      </c>
      <c r="D329" s="21" t="s">
        <v>3084</v>
      </c>
      <c r="E329" s="20" t="s">
        <v>151</v>
      </c>
      <c r="F329" s="30">
        <f>F330</f>
        <v>1</v>
      </c>
      <c r="G329" s="23">
        <v>0</v>
      </c>
      <c r="H329" s="143">
        <f>F329*G329</f>
        <v>0</v>
      </c>
      <c r="I329" s="26" t="s">
        <v>30</v>
      </c>
    </row>
    <row r="330" spans="1:9" ht="15">
      <c r="A330" s="19"/>
      <c r="B330" s="20"/>
      <c r="C330" s="20"/>
      <c r="D330" s="28" t="s">
        <v>684</v>
      </c>
      <c r="E330" s="20"/>
      <c r="F330" s="29">
        <v>1</v>
      </c>
      <c r="G330" s="23"/>
      <c r="H330" s="23"/>
      <c r="I330" s="26"/>
    </row>
    <row r="331" spans="1:9" ht="15">
      <c r="A331" s="124"/>
      <c r="B331" s="125"/>
      <c r="C331" s="124"/>
      <c r="D331" s="28" t="s">
        <v>797</v>
      </c>
      <c r="E331" s="124"/>
      <c r="F331" s="29"/>
      <c r="G331" s="124"/>
      <c r="H331" s="23"/>
      <c r="I331" s="35"/>
    </row>
    <row r="332" spans="1:9" ht="23.25">
      <c r="A332" s="94">
        <v>108</v>
      </c>
      <c r="B332" s="142">
        <v>766</v>
      </c>
      <c r="C332" s="20" t="s">
        <v>905</v>
      </c>
      <c r="D332" s="21" t="s">
        <v>3085</v>
      </c>
      <c r="E332" s="20" t="s">
        <v>151</v>
      </c>
      <c r="F332" s="30">
        <f>F333</f>
        <v>1</v>
      </c>
      <c r="G332" s="23">
        <v>0</v>
      </c>
      <c r="H332" s="143">
        <f>F332*G332</f>
        <v>0</v>
      </c>
      <c r="I332" s="26" t="s">
        <v>30</v>
      </c>
    </row>
    <row r="333" spans="1:9" ht="15">
      <c r="A333" s="19"/>
      <c r="B333" s="20"/>
      <c r="C333" s="20"/>
      <c r="D333" s="28" t="s">
        <v>684</v>
      </c>
      <c r="E333" s="20"/>
      <c r="F333" s="29">
        <v>1</v>
      </c>
      <c r="G333" s="23"/>
      <c r="H333" s="23"/>
      <c r="I333" s="26"/>
    </row>
    <row r="334" spans="1:9" ht="15">
      <c r="A334" s="124"/>
      <c r="B334" s="125"/>
      <c r="C334" s="124"/>
      <c r="D334" s="28" t="s">
        <v>797</v>
      </c>
      <c r="E334" s="124"/>
      <c r="F334" s="29"/>
      <c r="G334" s="124"/>
      <c r="H334" s="23"/>
      <c r="I334" s="35"/>
    </row>
    <row r="335" spans="1:9" ht="23.25">
      <c r="A335" s="94">
        <v>109</v>
      </c>
      <c r="B335" s="142">
        <v>766</v>
      </c>
      <c r="C335" s="20" t="s">
        <v>906</v>
      </c>
      <c r="D335" s="21" t="s">
        <v>3086</v>
      </c>
      <c r="E335" s="20" t="s">
        <v>151</v>
      </c>
      <c r="F335" s="30">
        <f>F336</f>
        <v>1</v>
      </c>
      <c r="G335" s="23">
        <v>0</v>
      </c>
      <c r="H335" s="143">
        <f>F335*G335</f>
        <v>0</v>
      </c>
      <c r="I335" s="26" t="s">
        <v>30</v>
      </c>
    </row>
    <row r="336" spans="1:9" ht="15">
      <c r="A336" s="19"/>
      <c r="B336" s="20"/>
      <c r="C336" s="20"/>
      <c r="D336" s="28" t="s">
        <v>684</v>
      </c>
      <c r="E336" s="20"/>
      <c r="F336" s="29">
        <v>1</v>
      </c>
      <c r="G336" s="23"/>
      <c r="H336" s="23"/>
      <c r="I336" s="26"/>
    </row>
    <row r="337" spans="1:9" ht="15">
      <c r="A337" s="124"/>
      <c r="B337" s="125"/>
      <c r="C337" s="124"/>
      <c r="D337" s="28" t="s">
        <v>797</v>
      </c>
      <c r="E337" s="124"/>
      <c r="F337" s="29"/>
      <c r="G337" s="124"/>
      <c r="H337" s="23"/>
      <c r="I337" s="35"/>
    </row>
    <row r="338" spans="1:9" ht="23.25">
      <c r="A338" s="94">
        <v>110</v>
      </c>
      <c r="B338" s="142">
        <v>766</v>
      </c>
      <c r="C338" s="20" t="s">
        <v>907</v>
      </c>
      <c r="D338" s="21" t="s">
        <v>3087</v>
      </c>
      <c r="E338" s="20" t="s">
        <v>151</v>
      </c>
      <c r="F338" s="30">
        <f>F339</f>
        <v>1</v>
      </c>
      <c r="G338" s="23">
        <v>0</v>
      </c>
      <c r="H338" s="143">
        <f>F338*G338</f>
        <v>0</v>
      </c>
      <c r="I338" s="26" t="s">
        <v>30</v>
      </c>
    </row>
    <row r="339" spans="1:9" ht="15">
      <c r="A339" s="19"/>
      <c r="B339" s="20"/>
      <c r="C339" s="20"/>
      <c r="D339" s="28" t="s">
        <v>684</v>
      </c>
      <c r="E339" s="20"/>
      <c r="F339" s="29">
        <v>1</v>
      </c>
      <c r="G339" s="23"/>
      <c r="H339" s="23"/>
      <c r="I339" s="26"/>
    </row>
    <row r="340" spans="1:9" ht="15">
      <c r="A340" s="124"/>
      <c r="B340" s="125"/>
      <c r="C340" s="124"/>
      <c r="D340" s="28" t="s">
        <v>797</v>
      </c>
      <c r="E340" s="124"/>
      <c r="F340" s="29"/>
      <c r="G340" s="124"/>
      <c r="H340" s="23"/>
      <c r="I340" s="35"/>
    </row>
    <row r="341" spans="1:9" ht="23.25">
      <c r="A341" s="94">
        <v>111</v>
      </c>
      <c r="B341" s="142">
        <v>766</v>
      </c>
      <c r="C341" s="20" t="s">
        <v>908</v>
      </c>
      <c r="D341" s="21" t="s">
        <v>3088</v>
      </c>
      <c r="E341" s="20" t="s">
        <v>151</v>
      </c>
      <c r="F341" s="30">
        <f>F342</f>
        <v>1</v>
      </c>
      <c r="G341" s="23">
        <v>0</v>
      </c>
      <c r="H341" s="143">
        <f>F341*G341</f>
        <v>0</v>
      </c>
      <c r="I341" s="26" t="s">
        <v>30</v>
      </c>
    </row>
    <row r="342" spans="1:9" ht="15">
      <c r="A342" s="19"/>
      <c r="B342" s="20"/>
      <c r="C342" s="20"/>
      <c r="D342" s="28" t="s">
        <v>684</v>
      </c>
      <c r="E342" s="20"/>
      <c r="F342" s="29">
        <v>1</v>
      </c>
      <c r="G342" s="23"/>
      <c r="H342" s="23"/>
      <c r="I342" s="26"/>
    </row>
    <row r="343" spans="1:9" ht="15">
      <c r="A343" s="124"/>
      <c r="B343" s="125"/>
      <c r="C343" s="124"/>
      <c r="D343" s="28" t="s">
        <v>797</v>
      </c>
      <c r="E343" s="124"/>
      <c r="F343" s="29"/>
      <c r="G343" s="124"/>
      <c r="H343" s="23"/>
      <c r="I343" s="35"/>
    </row>
    <row r="344" spans="1:9" ht="23.25">
      <c r="A344" s="94">
        <v>112</v>
      </c>
      <c r="B344" s="142">
        <v>766</v>
      </c>
      <c r="C344" s="20" t="s">
        <v>909</v>
      </c>
      <c r="D344" s="21" t="s">
        <v>3089</v>
      </c>
      <c r="E344" s="20" t="s">
        <v>151</v>
      </c>
      <c r="F344" s="30">
        <f>F345</f>
        <v>1</v>
      </c>
      <c r="G344" s="23">
        <v>0</v>
      </c>
      <c r="H344" s="143">
        <f>F344*G344</f>
        <v>0</v>
      </c>
      <c r="I344" s="26" t="s">
        <v>30</v>
      </c>
    </row>
    <row r="345" spans="1:9" ht="15">
      <c r="A345" s="19"/>
      <c r="B345" s="20"/>
      <c r="C345" s="20"/>
      <c r="D345" s="28" t="s">
        <v>684</v>
      </c>
      <c r="E345" s="20"/>
      <c r="F345" s="29">
        <v>1</v>
      </c>
      <c r="G345" s="23"/>
      <c r="H345" s="23"/>
      <c r="I345" s="26"/>
    </row>
    <row r="346" spans="1:9" ht="15">
      <c r="A346" s="124"/>
      <c r="B346" s="125"/>
      <c r="C346" s="124"/>
      <c r="D346" s="28" t="s">
        <v>797</v>
      </c>
      <c r="E346" s="124"/>
      <c r="F346" s="29"/>
      <c r="G346" s="124"/>
      <c r="H346" s="23"/>
      <c r="I346" s="35"/>
    </row>
    <row r="347" spans="1:9" ht="23.25">
      <c r="A347" s="94">
        <v>113</v>
      </c>
      <c r="B347" s="142">
        <v>766</v>
      </c>
      <c r="C347" s="20" t="s">
        <v>910</v>
      </c>
      <c r="D347" s="21" t="s">
        <v>3090</v>
      </c>
      <c r="E347" s="20" t="s">
        <v>151</v>
      </c>
      <c r="F347" s="30">
        <f>F348</f>
        <v>1</v>
      </c>
      <c r="G347" s="23">
        <v>0</v>
      </c>
      <c r="H347" s="143">
        <f>F347*G347</f>
        <v>0</v>
      </c>
      <c r="I347" s="26" t="s">
        <v>30</v>
      </c>
    </row>
    <row r="348" spans="1:9" ht="15">
      <c r="A348" s="19"/>
      <c r="B348" s="20"/>
      <c r="C348" s="20"/>
      <c r="D348" s="28" t="s">
        <v>684</v>
      </c>
      <c r="E348" s="20"/>
      <c r="F348" s="29">
        <v>1</v>
      </c>
      <c r="G348" s="23"/>
      <c r="H348" s="23"/>
      <c r="I348" s="26"/>
    </row>
    <row r="349" spans="1:9" ht="15">
      <c r="A349" s="124"/>
      <c r="B349" s="125"/>
      <c r="C349" s="124"/>
      <c r="D349" s="28" t="s">
        <v>797</v>
      </c>
      <c r="E349" s="124"/>
      <c r="F349" s="29"/>
      <c r="G349" s="124"/>
      <c r="H349" s="23"/>
      <c r="I349" s="35"/>
    </row>
    <row r="350" spans="1:9" ht="23.25">
      <c r="A350" s="94">
        <v>114</v>
      </c>
      <c r="B350" s="142">
        <v>766</v>
      </c>
      <c r="C350" s="20" t="s">
        <v>911</v>
      </c>
      <c r="D350" s="21" t="s">
        <v>3091</v>
      </c>
      <c r="E350" s="20" t="s">
        <v>151</v>
      </c>
      <c r="F350" s="30">
        <f>F351</f>
        <v>1</v>
      </c>
      <c r="G350" s="23">
        <v>0</v>
      </c>
      <c r="H350" s="143">
        <f>F350*G350</f>
        <v>0</v>
      </c>
      <c r="I350" s="26" t="s">
        <v>30</v>
      </c>
    </row>
    <row r="351" spans="1:9" ht="15">
      <c r="A351" s="19"/>
      <c r="B351" s="20"/>
      <c r="C351" s="20"/>
      <c r="D351" s="28" t="s">
        <v>684</v>
      </c>
      <c r="E351" s="20"/>
      <c r="F351" s="29">
        <v>1</v>
      </c>
      <c r="G351" s="23"/>
      <c r="H351" s="23"/>
      <c r="I351" s="26"/>
    </row>
    <row r="352" spans="1:9" ht="15">
      <c r="A352" s="124"/>
      <c r="B352" s="125"/>
      <c r="C352" s="124"/>
      <c r="D352" s="28" t="s">
        <v>797</v>
      </c>
      <c r="E352" s="124"/>
      <c r="F352" s="29"/>
      <c r="G352" s="124"/>
      <c r="H352" s="23"/>
      <c r="I352" s="35"/>
    </row>
    <row r="353" spans="1:9" ht="23.25">
      <c r="A353" s="94">
        <v>115</v>
      </c>
      <c r="B353" s="142">
        <v>766</v>
      </c>
      <c r="C353" s="20" t="s">
        <v>912</v>
      </c>
      <c r="D353" s="21" t="s">
        <v>3092</v>
      </c>
      <c r="E353" s="20" t="s">
        <v>151</v>
      </c>
      <c r="F353" s="30">
        <f>F354</f>
        <v>1</v>
      </c>
      <c r="G353" s="23">
        <v>0</v>
      </c>
      <c r="H353" s="143">
        <f>F353*G353</f>
        <v>0</v>
      </c>
      <c r="I353" s="26" t="s">
        <v>30</v>
      </c>
    </row>
    <row r="354" spans="1:9" ht="15">
      <c r="A354" s="19"/>
      <c r="B354" s="20"/>
      <c r="C354" s="20"/>
      <c r="D354" s="28" t="s">
        <v>684</v>
      </c>
      <c r="E354" s="20"/>
      <c r="F354" s="29">
        <v>1</v>
      </c>
      <c r="G354" s="23"/>
      <c r="H354" s="23"/>
      <c r="I354" s="26"/>
    </row>
    <row r="355" spans="1:9" ht="15">
      <c r="A355" s="124"/>
      <c r="B355" s="125"/>
      <c r="C355" s="124"/>
      <c r="D355" s="28" t="s">
        <v>797</v>
      </c>
      <c r="E355" s="124"/>
      <c r="F355" s="29"/>
      <c r="G355" s="124"/>
      <c r="H355" s="23"/>
      <c r="I355" s="35"/>
    </row>
    <row r="356" spans="1:9" ht="23.25">
      <c r="A356" s="94">
        <v>116</v>
      </c>
      <c r="B356" s="142">
        <v>766</v>
      </c>
      <c r="C356" s="20" t="s">
        <v>913</v>
      </c>
      <c r="D356" s="21" t="s">
        <v>3093</v>
      </c>
      <c r="E356" s="20" t="s">
        <v>151</v>
      </c>
      <c r="F356" s="30">
        <f>F357</f>
        <v>1</v>
      </c>
      <c r="G356" s="23">
        <v>0</v>
      </c>
      <c r="H356" s="143">
        <f>F356*G356</f>
        <v>0</v>
      </c>
      <c r="I356" s="26" t="s">
        <v>30</v>
      </c>
    </row>
    <row r="357" spans="1:9" ht="15">
      <c r="A357" s="19"/>
      <c r="B357" s="20"/>
      <c r="C357" s="20"/>
      <c r="D357" s="28" t="s">
        <v>684</v>
      </c>
      <c r="E357" s="20"/>
      <c r="F357" s="29">
        <v>1</v>
      </c>
      <c r="G357" s="23"/>
      <c r="H357" s="23"/>
      <c r="I357" s="26"/>
    </row>
    <row r="358" spans="1:9" ht="15">
      <c r="A358" s="124"/>
      <c r="B358" s="125"/>
      <c r="C358" s="124"/>
      <c r="D358" s="28" t="s">
        <v>797</v>
      </c>
      <c r="E358" s="124"/>
      <c r="F358" s="29"/>
      <c r="G358" s="124"/>
      <c r="H358" s="23"/>
      <c r="I358" s="35"/>
    </row>
    <row r="359" spans="1:9" ht="23.25">
      <c r="A359" s="94">
        <v>117</v>
      </c>
      <c r="B359" s="142">
        <v>766</v>
      </c>
      <c r="C359" s="20" t="s">
        <v>914</v>
      </c>
      <c r="D359" s="21" t="s">
        <v>3094</v>
      </c>
      <c r="E359" s="20" t="s">
        <v>151</v>
      </c>
      <c r="F359" s="30">
        <f>F360</f>
        <v>1</v>
      </c>
      <c r="G359" s="23">
        <v>0</v>
      </c>
      <c r="H359" s="143">
        <f>F359*G359</f>
        <v>0</v>
      </c>
      <c r="I359" s="26" t="s">
        <v>30</v>
      </c>
    </row>
    <row r="360" spans="1:9" ht="15">
      <c r="A360" s="19"/>
      <c r="B360" s="20"/>
      <c r="C360" s="20"/>
      <c r="D360" s="28" t="s">
        <v>684</v>
      </c>
      <c r="E360" s="20"/>
      <c r="F360" s="29">
        <v>1</v>
      </c>
      <c r="G360" s="23"/>
      <c r="H360" s="23"/>
      <c r="I360" s="26"/>
    </row>
    <row r="361" spans="1:9" ht="15">
      <c r="A361" s="124"/>
      <c r="B361" s="125"/>
      <c r="C361" s="124"/>
      <c r="D361" s="28" t="s">
        <v>797</v>
      </c>
      <c r="E361" s="124"/>
      <c r="F361" s="29"/>
      <c r="G361" s="124"/>
      <c r="H361" s="23"/>
      <c r="I361" s="35"/>
    </row>
    <row r="362" spans="1:9" ht="23.25">
      <c r="A362" s="94">
        <v>118</v>
      </c>
      <c r="B362" s="142">
        <v>766</v>
      </c>
      <c r="C362" s="20" t="s">
        <v>915</v>
      </c>
      <c r="D362" s="21" t="s">
        <v>3095</v>
      </c>
      <c r="E362" s="20" t="s">
        <v>151</v>
      </c>
      <c r="F362" s="30">
        <f>F363</f>
        <v>1</v>
      </c>
      <c r="G362" s="23">
        <v>0</v>
      </c>
      <c r="H362" s="143">
        <f>F362*G362</f>
        <v>0</v>
      </c>
      <c r="I362" s="26" t="s">
        <v>30</v>
      </c>
    </row>
    <row r="363" spans="1:9" ht="15">
      <c r="A363" s="19"/>
      <c r="B363" s="20"/>
      <c r="C363" s="20"/>
      <c r="D363" s="28" t="s">
        <v>684</v>
      </c>
      <c r="E363" s="20"/>
      <c r="F363" s="29">
        <v>1</v>
      </c>
      <c r="G363" s="23"/>
      <c r="H363" s="23"/>
      <c r="I363" s="26"/>
    </row>
    <row r="364" spans="1:9" ht="15">
      <c r="A364" s="124"/>
      <c r="B364" s="125"/>
      <c r="C364" s="124"/>
      <c r="D364" s="28" t="s">
        <v>797</v>
      </c>
      <c r="E364" s="124"/>
      <c r="F364" s="29"/>
      <c r="G364" s="124"/>
      <c r="H364" s="23"/>
      <c r="I364" s="35"/>
    </row>
    <row r="365" spans="1:9" ht="23.25">
      <c r="A365" s="94">
        <v>119</v>
      </c>
      <c r="B365" s="142">
        <v>766</v>
      </c>
      <c r="C365" s="20" t="s">
        <v>916</v>
      </c>
      <c r="D365" s="21" t="s">
        <v>3096</v>
      </c>
      <c r="E365" s="20" t="s">
        <v>151</v>
      </c>
      <c r="F365" s="30">
        <f>F366</f>
        <v>1</v>
      </c>
      <c r="G365" s="23">
        <v>0</v>
      </c>
      <c r="H365" s="143">
        <f>F365*G365</f>
        <v>0</v>
      </c>
      <c r="I365" s="26" t="s">
        <v>30</v>
      </c>
    </row>
    <row r="366" spans="1:9" ht="15">
      <c r="A366" s="19"/>
      <c r="B366" s="20"/>
      <c r="C366" s="20"/>
      <c r="D366" s="28" t="s">
        <v>684</v>
      </c>
      <c r="E366" s="20"/>
      <c r="F366" s="29">
        <v>1</v>
      </c>
      <c r="G366" s="23"/>
      <c r="H366" s="23"/>
      <c r="I366" s="26"/>
    </row>
    <row r="367" spans="1:9" ht="15">
      <c r="A367" s="124"/>
      <c r="B367" s="125"/>
      <c r="C367" s="124"/>
      <c r="D367" s="28" t="s">
        <v>797</v>
      </c>
      <c r="E367" s="124"/>
      <c r="F367" s="29"/>
      <c r="G367" s="124"/>
      <c r="H367" s="23"/>
      <c r="I367" s="35"/>
    </row>
    <row r="368" spans="1:9" ht="23.25">
      <c r="A368" s="94">
        <v>120</v>
      </c>
      <c r="B368" s="142">
        <v>766</v>
      </c>
      <c r="C368" s="20" t="s">
        <v>917</v>
      </c>
      <c r="D368" s="21" t="s">
        <v>3097</v>
      </c>
      <c r="E368" s="20" t="s">
        <v>151</v>
      </c>
      <c r="F368" s="30">
        <f>F369</f>
        <v>1</v>
      </c>
      <c r="G368" s="23">
        <v>0</v>
      </c>
      <c r="H368" s="143">
        <f>F368*G368</f>
        <v>0</v>
      </c>
      <c r="I368" s="26" t="s">
        <v>30</v>
      </c>
    </row>
    <row r="369" spans="1:9" ht="15">
      <c r="A369" s="19"/>
      <c r="B369" s="20"/>
      <c r="C369" s="20"/>
      <c r="D369" s="28" t="s">
        <v>684</v>
      </c>
      <c r="E369" s="20"/>
      <c r="F369" s="29">
        <v>1</v>
      </c>
      <c r="G369" s="23"/>
      <c r="H369" s="23"/>
      <c r="I369" s="26"/>
    </row>
    <row r="370" spans="1:9" ht="15">
      <c r="A370" s="124"/>
      <c r="B370" s="125"/>
      <c r="C370" s="124"/>
      <c r="D370" s="28" t="s">
        <v>797</v>
      </c>
      <c r="E370" s="124"/>
      <c r="F370" s="29"/>
      <c r="G370" s="124"/>
      <c r="H370" s="23"/>
      <c r="I370" s="35"/>
    </row>
    <row r="371" spans="1:9" ht="23.25">
      <c r="A371" s="94">
        <v>121</v>
      </c>
      <c r="B371" s="142">
        <v>766</v>
      </c>
      <c r="C371" s="20" t="s">
        <v>918</v>
      </c>
      <c r="D371" s="21" t="s">
        <v>3098</v>
      </c>
      <c r="E371" s="20" t="s">
        <v>151</v>
      </c>
      <c r="F371" s="30">
        <f>F372</f>
        <v>1</v>
      </c>
      <c r="G371" s="23">
        <v>0</v>
      </c>
      <c r="H371" s="143">
        <f>F371*G371</f>
        <v>0</v>
      </c>
      <c r="I371" s="26" t="s">
        <v>30</v>
      </c>
    </row>
    <row r="372" spans="1:9" ht="15">
      <c r="A372" s="19"/>
      <c r="B372" s="20"/>
      <c r="C372" s="20"/>
      <c r="D372" s="28" t="s">
        <v>684</v>
      </c>
      <c r="E372" s="20"/>
      <c r="F372" s="29">
        <v>1</v>
      </c>
      <c r="G372" s="23"/>
      <c r="H372" s="23"/>
      <c r="I372" s="26"/>
    </row>
    <row r="373" spans="1:9" ht="15">
      <c r="A373" s="124"/>
      <c r="B373" s="125"/>
      <c r="C373" s="124"/>
      <c r="D373" s="28" t="s">
        <v>797</v>
      </c>
      <c r="E373" s="124"/>
      <c r="F373" s="29"/>
      <c r="G373" s="124"/>
      <c r="H373" s="23"/>
      <c r="I373" s="35"/>
    </row>
    <row r="374" spans="1:9" ht="23.25">
      <c r="A374" s="94">
        <v>122</v>
      </c>
      <c r="B374" s="142">
        <v>766</v>
      </c>
      <c r="C374" s="20" t="s">
        <v>919</v>
      </c>
      <c r="D374" s="21" t="s">
        <v>3099</v>
      </c>
      <c r="E374" s="20" t="s">
        <v>151</v>
      </c>
      <c r="F374" s="30">
        <f>F375</f>
        <v>1</v>
      </c>
      <c r="G374" s="23">
        <v>0</v>
      </c>
      <c r="H374" s="143">
        <f>F374*G374</f>
        <v>0</v>
      </c>
      <c r="I374" s="26" t="s">
        <v>30</v>
      </c>
    </row>
    <row r="375" spans="1:9" ht="15">
      <c r="A375" s="19"/>
      <c r="B375" s="20"/>
      <c r="C375" s="20"/>
      <c r="D375" s="28" t="s">
        <v>684</v>
      </c>
      <c r="E375" s="20"/>
      <c r="F375" s="29">
        <v>1</v>
      </c>
      <c r="G375" s="23"/>
      <c r="H375" s="23"/>
      <c r="I375" s="26"/>
    </row>
    <row r="376" spans="1:9" ht="15">
      <c r="A376" s="124"/>
      <c r="B376" s="125"/>
      <c r="C376" s="124"/>
      <c r="D376" s="28" t="s">
        <v>797</v>
      </c>
      <c r="E376" s="124"/>
      <c r="F376" s="29"/>
      <c r="G376" s="124"/>
      <c r="H376" s="23"/>
      <c r="I376" s="35"/>
    </row>
    <row r="377" spans="1:9" ht="23.25">
      <c r="A377" s="94">
        <v>123</v>
      </c>
      <c r="B377" s="142">
        <v>766</v>
      </c>
      <c r="C377" s="20" t="s">
        <v>920</v>
      </c>
      <c r="D377" s="21" t="s">
        <v>3100</v>
      </c>
      <c r="E377" s="20" t="s">
        <v>151</v>
      </c>
      <c r="F377" s="30">
        <f>F378</f>
        <v>1</v>
      </c>
      <c r="G377" s="23">
        <v>0</v>
      </c>
      <c r="H377" s="143">
        <f>F377*G377</f>
        <v>0</v>
      </c>
      <c r="I377" s="26" t="s">
        <v>30</v>
      </c>
    </row>
    <row r="378" spans="1:9" ht="15">
      <c r="A378" s="19"/>
      <c r="B378" s="20"/>
      <c r="C378" s="20"/>
      <c r="D378" s="28" t="s">
        <v>684</v>
      </c>
      <c r="E378" s="20"/>
      <c r="F378" s="29">
        <v>1</v>
      </c>
      <c r="G378" s="23"/>
      <c r="H378" s="23"/>
      <c r="I378" s="26"/>
    </row>
    <row r="379" spans="1:9" ht="15">
      <c r="A379" s="124"/>
      <c r="B379" s="125"/>
      <c r="C379" s="124"/>
      <c r="D379" s="28" t="s">
        <v>797</v>
      </c>
      <c r="E379" s="124"/>
      <c r="F379" s="29"/>
      <c r="G379" s="124"/>
      <c r="H379" s="23"/>
      <c r="I379" s="35"/>
    </row>
    <row r="380" spans="1:9" ht="23.25">
      <c r="A380" s="94">
        <v>124</v>
      </c>
      <c r="B380" s="142">
        <v>766</v>
      </c>
      <c r="C380" s="20" t="s">
        <v>921</v>
      </c>
      <c r="D380" s="21" t="s">
        <v>3101</v>
      </c>
      <c r="E380" s="20" t="s">
        <v>151</v>
      </c>
      <c r="F380" s="30">
        <f>F381</f>
        <v>1</v>
      </c>
      <c r="G380" s="23">
        <v>0</v>
      </c>
      <c r="H380" s="143">
        <f>F380*G380</f>
        <v>0</v>
      </c>
      <c r="I380" s="26" t="s">
        <v>30</v>
      </c>
    </row>
    <row r="381" spans="1:9" ht="15">
      <c r="A381" s="19"/>
      <c r="B381" s="20"/>
      <c r="C381" s="20"/>
      <c r="D381" s="28" t="s">
        <v>684</v>
      </c>
      <c r="E381" s="20"/>
      <c r="F381" s="29">
        <v>1</v>
      </c>
      <c r="G381" s="23"/>
      <c r="H381" s="23"/>
      <c r="I381" s="26"/>
    </row>
    <row r="382" spans="1:9" ht="15">
      <c r="A382" s="124"/>
      <c r="B382" s="125"/>
      <c r="C382" s="124"/>
      <c r="D382" s="28" t="s">
        <v>797</v>
      </c>
      <c r="E382" s="124"/>
      <c r="F382" s="29"/>
      <c r="G382" s="124"/>
      <c r="H382" s="23"/>
      <c r="I382" s="35"/>
    </row>
    <row r="383" spans="1:9" ht="23.25">
      <c r="A383" s="94">
        <v>125</v>
      </c>
      <c r="B383" s="142">
        <v>766</v>
      </c>
      <c r="C383" s="20" t="s">
        <v>922</v>
      </c>
      <c r="D383" s="21" t="s">
        <v>3102</v>
      </c>
      <c r="E383" s="20" t="s">
        <v>151</v>
      </c>
      <c r="F383" s="30">
        <f>F384</f>
        <v>1</v>
      </c>
      <c r="G383" s="23">
        <v>0</v>
      </c>
      <c r="H383" s="143">
        <f>F383*G383</f>
        <v>0</v>
      </c>
      <c r="I383" s="26" t="s">
        <v>30</v>
      </c>
    </row>
    <row r="384" spans="1:9" ht="15">
      <c r="A384" s="19"/>
      <c r="B384" s="20"/>
      <c r="C384" s="20"/>
      <c r="D384" s="28" t="s">
        <v>684</v>
      </c>
      <c r="E384" s="20"/>
      <c r="F384" s="29">
        <v>1</v>
      </c>
      <c r="G384" s="23"/>
      <c r="H384" s="23"/>
      <c r="I384" s="26"/>
    </row>
    <row r="385" spans="1:9" ht="15">
      <c r="A385" s="124"/>
      <c r="B385" s="125"/>
      <c r="C385" s="124"/>
      <c r="D385" s="28" t="s">
        <v>797</v>
      </c>
      <c r="E385" s="124"/>
      <c r="F385" s="29"/>
      <c r="G385" s="124"/>
      <c r="H385" s="23"/>
      <c r="I385" s="35"/>
    </row>
    <row r="386" spans="1:9" ht="23.25">
      <c r="A386" s="94">
        <v>126</v>
      </c>
      <c r="B386" s="142">
        <v>766</v>
      </c>
      <c r="C386" s="20" t="s">
        <v>923</v>
      </c>
      <c r="D386" s="21" t="s">
        <v>3103</v>
      </c>
      <c r="E386" s="20" t="s">
        <v>151</v>
      </c>
      <c r="F386" s="30">
        <f>F387</f>
        <v>1</v>
      </c>
      <c r="G386" s="23">
        <v>0</v>
      </c>
      <c r="H386" s="143">
        <f>F386*G386</f>
        <v>0</v>
      </c>
      <c r="I386" s="26" t="s">
        <v>30</v>
      </c>
    </row>
    <row r="387" spans="1:9" ht="15">
      <c r="A387" s="19"/>
      <c r="B387" s="20"/>
      <c r="C387" s="20"/>
      <c r="D387" s="28" t="s">
        <v>684</v>
      </c>
      <c r="E387" s="20"/>
      <c r="F387" s="29">
        <v>1</v>
      </c>
      <c r="G387" s="23"/>
      <c r="H387" s="23"/>
      <c r="I387" s="26"/>
    </row>
    <row r="388" spans="1:9" ht="15">
      <c r="A388" s="124"/>
      <c r="B388" s="125"/>
      <c r="C388" s="124"/>
      <c r="D388" s="28" t="s">
        <v>797</v>
      </c>
      <c r="E388" s="124"/>
      <c r="F388" s="29"/>
      <c r="G388" s="124"/>
      <c r="H388" s="23"/>
      <c r="I388" s="35"/>
    </row>
    <row r="389" spans="1:9" ht="23.25">
      <c r="A389" s="94">
        <v>127</v>
      </c>
      <c r="B389" s="142">
        <v>766</v>
      </c>
      <c r="C389" s="20" t="s">
        <v>924</v>
      </c>
      <c r="D389" s="21" t="s">
        <v>3104</v>
      </c>
      <c r="E389" s="20" t="s">
        <v>151</v>
      </c>
      <c r="F389" s="30">
        <f>F390</f>
        <v>1</v>
      </c>
      <c r="G389" s="23">
        <v>0</v>
      </c>
      <c r="H389" s="143">
        <f>F389*G389</f>
        <v>0</v>
      </c>
      <c r="I389" s="26" t="s">
        <v>30</v>
      </c>
    </row>
    <row r="390" spans="1:9" ht="15">
      <c r="A390" s="19"/>
      <c r="B390" s="20"/>
      <c r="C390" s="20"/>
      <c r="D390" s="28" t="s">
        <v>684</v>
      </c>
      <c r="E390" s="20"/>
      <c r="F390" s="29">
        <v>1</v>
      </c>
      <c r="G390" s="23"/>
      <c r="H390" s="23"/>
      <c r="I390" s="26"/>
    </row>
    <row r="391" spans="1:9" ht="15">
      <c r="A391" s="124"/>
      <c r="B391" s="125"/>
      <c r="C391" s="124"/>
      <c r="D391" s="28" t="s">
        <v>797</v>
      </c>
      <c r="E391" s="124"/>
      <c r="F391" s="29"/>
      <c r="G391" s="124"/>
      <c r="H391" s="23"/>
      <c r="I391" s="35"/>
    </row>
    <row r="392" spans="1:9" ht="23.25">
      <c r="A392" s="94">
        <v>128</v>
      </c>
      <c r="B392" s="142">
        <v>766</v>
      </c>
      <c r="C392" s="20" t="s">
        <v>925</v>
      </c>
      <c r="D392" s="21" t="s">
        <v>3105</v>
      </c>
      <c r="E392" s="20" t="s">
        <v>151</v>
      </c>
      <c r="F392" s="30">
        <f>F393</f>
        <v>1</v>
      </c>
      <c r="G392" s="23">
        <v>0</v>
      </c>
      <c r="H392" s="143">
        <f>F392*G392</f>
        <v>0</v>
      </c>
      <c r="I392" s="26" t="s">
        <v>30</v>
      </c>
    </row>
    <row r="393" spans="1:9" ht="15">
      <c r="A393" s="19"/>
      <c r="B393" s="20"/>
      <c r="C393" s="20"/>
      <c r="D393" s="28" t="s">
        <v>684</v>
      </c>
      <c r="E393" s="20"/>
      <c r="F393" s="29">
        <v>1</v>
      </c>
      <c r="G393" s="23"/>
      <c r="H393" s="23"/>
      <c r="I393" s="26"/>
    </row>
    <row r="394" spans="1:9" ht="15">
      <c r="A394" s="124"/>
      <c r="B394" s="125"/>
      <c r="C394" s="124"/>
      <c r="D394" s="28" t="s">
        <v>797</v>
      </c>
      <c r="E394" s="124"/>
      <c r="F394" s="29"/>
      <c r="G394" s="124"/>
      <c r="H394" s="23"/>
      <c r="I394" s="35"/>
    </row>
    <row r="395" spans="1:9" ht="23.25">
      <c r="A395" s="94">
        <v>129</v>
      </c>
      <c r="B395" s="142">
        <v>766</v>
      </c>
      <c r="C395" s="20" t="s">
        <v>926</v>
      </c>
      <c r="D395" s="21" t="s">
        <v>3106</v>
      </c>
      <c r="E395" s="20" t="s">
        <v>151</v>
      </c>
      <c r="F395" s="30">
        <f>F396</f>
        <v>1</v>
      </c>
      <c r="G395" s="23">
        <v>0</v>
      </c>
      <c r="H395" s="143">
        <f>F395*G395</f>
        <v>0</v>
      </c>
      <c r="I395" s="26" t="s">
        <v>30</v>
      </c>
    </row>
    <row r="396" spans="1:9" ht="15">
      <c r="A396" s="19"/>
      <c r="B396" s="20"/>
      <c r="C396" s="20"/>
      <c r="D396" s="28" t="s">
        <v>684</v>
      </c>
      <c r="E396" s="20"/>
      <c r="F396" s="29">
        <v>1</v>
      </c>
      <c r="G396" s="23"/>
      <c r="H396" s="23"/>
      <c r="I396" s="26"/>
    </row>
    <row r="397" spans="1:9" ht="15">
      <c r="A397" s="124"/>
      <c r="B397" s="125"/>
      <c r="C397" s="124"/>
      <c r="D397" s="28" t="s">
        <v>797</v>
      </c>
      <c r="E397" s="124"/>
      <c r="F397" s="29"/>
      <c r="G397" s="124"/>
      <c r="H397" s="23"/>
      <c r="I397" s="35"/>
    </row>
    <row r="398" spans="1:9" ht="23.25">
      <c r="A398" s="94">
        <v>130</v>
      </c>
      <c r="B398" s="142">
        <v>766</v>
      </c>
      <c r="C398" s="20" t="s">
        <v>927</v>
      </c>
      <c r="D398" s="21" t="s">
        <v>3107</v>
      </c>
      <c r="E398" s="20" t="s">
        <v>151</v>
      </c>
      <c r="F398" s="30">
        <f>F399</f>
        <v>1</v>
      </c>
      <c r="G398" s="23">
        <v>0</v>
      </c>
      <c r="H398" s="143">
        <f>F398*G398</f>
        <v>0</v>
      </c>
      <c r="I398" s="26" t="s">
        <v>30</v>
      </c>
    </row>
    <row r="399" spans="1:9" ht="15">
      <c r="A399" s="19"/>
      <c r="B399" s="20"/>
      <c r="C399" s="20"/>
      <c r="D399" s="28" t="s">
        <v>684</v>
      </c>
      <c r="E399" s="20"/>
      <c r="F399" s="29">
        <v>1</v>
      </c>
      <c r="G399" s="23"/>
      <c r="H399" s="23"/>
      <c r="I399" s="26"/>
    </row>
    <row r="400" spans="1:9" ht="15">
      <c r="A400" s="124"/>
      <c r="B400" s="125"/>
      <c r="C400" s="124"/>
      <c r="D400" s="28" t="s">
        <v>797</v>
      </c>
      <c r="E400" s="124"/>
      <c r="F400" s="29"/>
      <c r="G400" s="124"/>
      <c r="H400" s="23"/>
      <c r="I400" s="35"/>
    </row>
    <row r="401" spans="1:9" ht="23.25">
      <c r="A401" s="94">
        <v>131</v>
      </c>
      <c r="B401" s="142">
        <v>766</v>
      </c>
      <c r="C401" s="20" t="s">
        <v>928</v>
      </c>
      <c r="D401" s="21" t="s">
        <v>3108</v>
      </c>
      <c r="E401" s="20" t="s">
        <v>151</v>
      </c>
      <c r="F401" s="30">
        <f>F402</f>
        <v>1</v>
      </c>
      <c r="G401" s="23">
        <v>0</v>
      </c>
      <c r="H401" s="143">
        <f>F401*G401</f>
        <v>0</v>
      </c>
      <c r="I401" s="26" t="s">
        <v>30</v>
      </c>
    </row>
    <row r="402" spans="1:9" ht="15">
      <c r="A402" s="19"/>
      <c r="B402" s="20"/>
      <c r="C402" s="20"/>
      <c r="D402" s="28" t="s">
        <v>684</v>
      </c>
      <c r="E402" s="20"/>
      <c r="F402" s="29">
        <v>1</v>
      </c>
      <c r="G402" s="23"/>
      <c r="H402" s="23"/>
      <c r="I402" s="26"/>
    </row>
    <row r="403" spans="1:9" ht="15">
      <c r="A403" s="124"/>
      <c r="B403" s="125"/>
      <c r="C403" s="124"/>
      <c r="D403" s="28" t="s">
        <v>797</v>
      </c>
      <c r="E403" s="124"/>
      <c r="F403" s="29"/>
      <c r="G403" s="124"/>
      <c r="H403" s="23"/>
      <c r="I403" s="35"/>
    </row>
    <row r="404" spans="1:9" ht="23.25">
      <c r="A404" s="94">
        <v>132</v>
      </c>
      <c r="B404" s="142">
        <v>766</v>
      </c>
      <c r="C404" s="20" t="s">
        <v>929</v>
      </c>
      <c r="D404" s="21" t="s">
        <v>3109</v>
      </c>
      <c r="E404" s="20" t="s">
        <v>151</v>
      </c>
      <c r="F404" s="30">
        <f>F405</f>
        <v>1</v>
      </c>
      <c r="G404" s="23">
        <v>0</v>
      </c>
      <c r="H404" s="143">
        <f>F404*G404</f>
        <v>0</v>
      </c>
      <c r="I404" s="26" t="s">
        <v>30</v>
      </c>
    </row>
    <row r="405" spans="1:9" ht="15">
      <c r="A405" s="19"/>
      <c r="B405" s="20"/>
      <c r="C405" s="20"/>
      <c r="D405" s="28" t="s">
        <v>684</v>
      </c>
      <c r="E405" s="20"/>
      <c r="F405" s="29">
        <v>1</v>
      </c>
      <c r="G405" s="23"/>
      <c r="H405" s="23"/>
      <c r="I405" s="26"/>
    </row>
    <row r="406" spans="1:9" ht="15">
      <c r="A406" s="124"/>
      <c r="B406" s="125"/>
      <c r="C406" s="124"/>
      <c r="D406" s="28" t="s">
        <v>797</v>
      </c>
      <c r="E406" s="124"/>
      <c r="F406" s="29"/>
      <c r="G406" s="124"/>
      <c r="H406" s="23"/>
      <c r="I406" s="35"/>
    </row>
    <row r="407" spans="1:9" ht="23.25">
      <c r="A407" s="94">
        <v>133</v>
      </c>
      <c r="B407" s="142">
        <v>766</v>
      </c>
      <c r="C407" s="20" t="s">
        <v>930</v>
      </c>
      <c r="D407" s="21" t="s">
        <v>3110</v>
      </c>
      <c r="E407" s="20" t="s">
        <v>151</v>
      </c>
      <c r="F407" s="30">
        <f>F408</f>
        <v>1</v>
      </c>
      <c r="G407" s="23">
        <v>0</v>
      </c>
      <c r="H407" s="143">
        <f>F407*G407</f>
        <v>0</v>
      </c>
      <c r="I407" s="26" t="s">
        <v>30</v>
      </c>
    </row>
    <row r="408" spans="1:9" ht="15">
      <c r="A408" s="19"/>
      <c r="B408" s="20"/>
      <c r="C408" s="20"/>
      <c r="D408" s="28" t="s">
        <v>685</v>
      </c>
      <c r="E408" s="20"/>
      <c r="F408" s="29">
        <v>1</v>
      </c>
      <c r="G408" s="23"/>
      <c r="H408" s="23"/>
      <c r="I408" s="26"/>
    </row>
    <row r="409" spans="1:9" ht="15">
      <c r="A409" s="124"/>
      <c r="B409" s="125"/>
      <c r="C409" s="124"/>
      <c r="D409" s="28" t="s">
        <v>797</v>
      </c>
      <c r="E409" s="124"/>
      <c r="F409" s="29"/>
      <c r="G409" s="124"/>
      <c r="H409" s="23"/>
      <c r="I409" s="35"/>
    </row>
    <row r="410" spans="1:9" ht="23.25">
      <c r="A410" s="94">
        <v>134</v>
      </c>
      <c r="B410" s="142">
        <v>766</v>
      </c>
      <c r="C410" s="20" t="s">
        <v>931</v>
      </c>
      <c r="D410" s="21" t="s">
        <v>3111</v>
      </c>
      <c r="E410" s="20" t="s">
        <v>151</v>
      </c>
      <c r="F410" s="30">
        <f>F411</f>
        <v>1</v>
      </c>
      <c r="G410" s="23">
        <v>0</v>
      </c>
      <c r="H410" s="143">
        <f>F410*G410</f>
        <v>0</v>
      </c>
      <c r="I410" s="26" t="s">
        <v>30</v>
      </c>
    </row>
    <row r="411" spans="1:9" ht="15">
      <c r="A411" s="19"/>
      <c r="B411" s="20"/>
      <c r="C411" s="20"/>
      <c r="D411" s="28" t="s">
        <v>685</v>
      </c>
      <c r="E411" s="20"/>
      <c r="F411" s="29">
        <v>1</v>
      </c>
      <c r="G411" s="23"/>
      <c r="H411" s="23"/>
      <c r="I411" s="26"/>
    </row>
    <row r="412" spans="1:9" ht="15">
      <c r="A412" s="124"/>
      <c r="B412" s="125"/>
      <c r="C412" s="124"/>
      <c r="D412" s="28" t="s">
        <v>797</v>
      </c>
      <c r="E412" s="124"/>
      <c r="F412" s="29"/>
      <c r="G412" s="124"/>
      <c r="H412" s="23"/>
      <c r="I412" s="35"/>
    </row>
    <row r="413" spans="1:9" ht="23.25">
      <c r="A413" s="94">
        <v>135</v>
      </c>
      <c r="B413" s="142">
        <v>766</v>
      </c>
      <c r="C413" s="20" t="s">
        <v>932</v>
      </c>
      <c r="D413" s="21" t="s">
        <v>3112</v>
      </c>
      <c r="E413" s="20" t="s">
        <v>151</v>
      </c>
      <c r="F413" s="30">
        <f>F414</f>
        <v>1</v>
      </c>
      <c r="G413" s="23">
        <v>0</v>
      </c>
      <c r="H413" s="143">
        <f>F413*G413</f>
        <v>0</v>
      </c>
      <c r="I413" s="26" t="s">
        <v>30</v>
      </c>
    </row>
    <row r="414" spans="1:9" ht="15">
      <c r="A414" s="19"/>
      <c r="B414" s="20"/>
      <c r="C414" s="20"/>
      <c r="D414" s="28" t="s">
        <v>685</v>
      </c>
      <c r="E414" s="20"/>
      <c r="F414" s="29">
        <v>1</v>
      </c>
      <c r="G414" s="23"/>
      <c r="H414" s="23"/>
      <c r="I414" s="26"/>
    </row>
    <row r="415" spans="1:9" ht="15">
      <c r="A415" s="124"/>
      <c r="B415" s="125"/>
      <c r="C415" s="124"/>
      <c r="D415" s="28" t="s">
        <v>797</v>
      </c>
      <c r="E415" s="124"/>
      <c r="F415" s="29"/>
      <c r="G415" s="124"/>
      <c r="H415" s="23"/>
      <c r="I415" s="35"/>
    </row>
    <row r="416" spans="1:9" ht="23.25">
      <c r="A416" s="94">
        <v>136</v>
      </c>
      <c r="B416" s="142">
        <v>766</v>
      </c>
      <c r="C416" s="20" t="s">
        <v>933</v>
      </c>
      <c r="D416" s="21" t="s">
        <v>3113</v>
      </c>
      <c r="E416" s="20" t="s">
        <v>151</v>
      </c>
      <c r="F416" s="30">
        <f>F417</f>
        <v>1</v>
      </c>
      <c r="G416" s="23">
        <v>0</v>
      </c>
      <c r="H416" s="143">
        <f>F416*G416</f>
        <v>0</v>
      </c>
      <c r="I416" s="26" t="s">
        <v>30</v>
      </c>
    </row>
    <row r="417" spans="1:9" ht="15">
      <c r="A417" s="19"/>
      <c r="B417" s="20"/>
      <c r="C417" s="20"/>
      <c r="D417" s="28" t="s">
        <v>685</v>
      </c>
      <c r="E417" s="20"/>
      <c r="F417" s="29">
        <v>1</v>
      </c>
      <c r="G417" s="23"/>
      <c r="H417" s="23"/>
      <c r="I417" s="26"/>
    </row>
    <row r="418" spans="1:9" ht="15">
      <c r="A418" s="124"/>
      <c r="B418" s="125"/>
      <c r="C418" s="124"/>
      <c r="D418" s="28" t="s">
        <v>797</v>
      </c>
      <c r="E418" s="124"/>
      <c r="F418" s="29"/>
      <c r="G418" s="124"/>
      <c r="H418" s="23"/>
      <c r="I418" s="35"/>
    </row>
    <row r="419" spans="1:9" ht="23.25">
      <c r="A419" s="94">
        <v>137</v>
      </c>
      <c r="B419" s="142">
        <v>766</v>
      </c>
      <c r="C419" s="20" t="s">
        <v>934</v>
      </c>
      <c r="D419" s="21" t="s">
        <v>3114</v>
      </c>
      <c r="E419" s="20" t="s">
        <v>151</v>
      </c>
      <c r="F419" s="30">
        <f>F420</f>
        <v>1</v>
      </c>
      <c r="G419" s="23">
        <v>0</v>
      </c>
      <c r="H419" s="143">
        <f>F419*G419</f>
        <v>0</v>
      </c>
      <c r="I419" s="26" t="s">
        <v>30</v>
      </c>
    </row>
    <row r="420" spans="1:9" ht="15">
      <c r="A420" s="19"/>
      <c r="B420" s="20"/>
      <c r="C420" s="20"/>
      <c r="D420" s="28" t="s">
        <v>685</v>
      </c>
      <c r="E420" s="20"/>
      <c r="F420" s="29">
        <v>1</v>
      </c>
      <c r="G420" s="23"/>
      <c r="H420" s="23"/>
      <c r="I420" s="26"/>
    </row>
    <row r="421" spans="1:9" ht="15">
      <c r="A421" s="124"/>
      <c r="B421" s="125"/>
      <c r="C421" s="124"/>
      <c r="D421" s="28" t="s">
        <v>797</v>
      </c>
      <c r="E421" s="124"/>
      <c r="F421" s="29"/>
      <c r="G421" s="124"/>
      <c r="H421" s="23"/>
      <c r="I421" s="35"/>
    </row>
    <row r="422" spans="1:9" ht="23.25">
      <c r="A422" s="94">
        <v>138</v>
      </c>
      <c r="B422" s="142">
        <v>766</v>
      </c>
      <c r="C422" s="20" t="s">
        <v>935</v>
      </c>
      <c r="D422" s="21" t="s">
        <v>3115</v>
      </c>
      <c r="E422" s="20" t="s">
        <v>151</v>
      </c>
      <c r="F422" s="30">
        <f>F423</f>
        <v>1</v>
      </c>
      <c r="G422" s="23">
        <v>0</v>
      </c>
      <c r="H422" s="143">
        <f>F422*G422</f>
        <v>0</v>
      </c>
      <c r="I422" s="26" t="s">
        <v>30</v>
      </c>
    </row>
    <row r="423" spans="1:9" ht="15">
      <c r="A423" s="19"/>
      <c r="B423" s="20"/>
      <c r="C423" s="20"/>
      <c r="D423" s="28" t="s">
        <v>685</v>
      </c>
      <c r="E423" s="20"/>
      <c r="F423" s="29">
        <v>1</v>
      </c>
      <c r="G423" s="23"/>
      <c r="H423" s="23"/>
      <c r="I423" s="26"/>
    </row>
    <row r="424" spans="1:9" ht="15">
      <c r="A424" s="124"/>
      <c r="B424" s="125"/>
      <c r="C424" s="124"/>
      <c r="D424" s="28" t="s">
        <v>797</v>
      </c>
      <c r="E424" s="124"/>
      <c r="F424" s="29"/>
      <c r="G424" s="124"/>
      <c r="H424" s="23"/>
      <c r="I424" s="35"/>
    </row>
    <row r="425" spans="1:9" ht="23.25">
      <c r="A425" s="94">
        <v>139</v>
      </c>
      <c r="B425" s="142">
        <v>766</v>
      </c>
      <c r="C425" s="20" t="s">
        <v>936</v>
      </c>
      <c r="D425" s="21" t="s">
        <v>3116</v>
      </c>
      <c r="E425" s="20" t="s">
        <v>151</v>
      </c>
      <c r="F425" s="30">
        <f>F426</f>
        <v>1</v>
      </c>
      <c r="G425" s="23">
        <v>0</v>
      </c>
      <c r="H425" s="143">
        <f>F425*G425</f>
        <v>0</v>
      </c>
      <c r="I425" s="26" t="s">
        <v>30</v>
      </c>
    </row>
    <row r="426" spans="1:9" ht="15">
      <c r="A426" s="19"/>
      <c r="B426" s="20"/>
      <c r="C426" s="20"/>
      <c r="D426" s="28" t="s">
        <v>685</v>
      </c>
      <c r="E426" s="20"/>
      <c r="F426" s="29">
        <v>1</v>
      </c>
      <c r="G426" s="23"/>
      <c r="H426" s="23"/>
      <c r="I426" s="26"/>
    </row>
    <row r="427" spans="1:9" ht="15">
      <c r="A427" s="124"/>
      <c r="B427" s="125"/>
      <c r="C427" s="124"/>
      <c r="D427" s="28" t="s">
        <v>797</v>
      </c>
      <c r="E427" s="124"/>
      <c r="F427" s="29"/>
      <c r="G427" s="124"/>
      <c r="H427" s="23"/>
      <c r="I427" s="35"/>
    </row>
    <row r="428" spans="1:9" ht="23.25">
      <c r="A428" s="94">
        <v>140</v>
      </c>
      <c r="B428" s="142">
        <v>766</v>
      </c>
      <c r="C428" s="20" t="s">
        <v>937</v>
      </c>
      <c r="D428" s="21" t="s">
        <v>3117</v>
      </c>
      <c r="E428" s="20" t="s">
        <v>151</v>
      </c>
      <c r="F428" s="30">
        <f>F429</f>
        <v>1</v>
      </c>
      <c r="G428" s="23">
        <v>0</v>
      </c>
      <c r="H428" s="143">
        <f>F428*G428</f>
        <v>0</v>
      </c>
      <c r="I428" s="26" t="s">
        <v>30</v>
      </c>
    </row>
    <row r="429" spans="1:9" ht="15">
      <c r="A429" s="19"/>
      <c r="B429" s="20"/>
      <c r="C429" s="20"/>
      <c r="D429" s="28" t="s">
        <v>685</v>
      </c>
      <c r="E429" s="20"/>
      <c r="F429" s="29">
        <v>1</v>
      </c>
      <c r="G429" s="23"/>
      <c r="H429" s="23"/>
      <c r="I429" s="26"/>
    </row>
    <row r="430" spans="1:9" ht="15">
      <c r="A430" s="124"/>
      <c r="B430" s="125"/>
      <c r="C430" s="124"/>
      <c r="D430" s="28" t="s">
        <v>797</v>
      </c>
      <c r="E430" s="124"/>
      <c r="F430" s="29"/>
      <c r="G430" s="124"/>
      <c r="H430" s="23"/>
      <c r="I430" s="35"/>
    </row>
    <row r="431" spans="1:9" ht="23.25">
      <c r="A431" s="94">
        <v>141</v>
      </c>
      <c r="B431" s="142">
        <v>766</v>
      </c>
      <c r="C431" s="20" t="s">
        <v>938</v>
      </c>
      <c r="D431" s="21" t="s">
        <v>3118</v>
      </c>
      <c r="E431" s="20" t="s">
        <v>151</v>
      </c>
      <c r="F431" s="30">
        <f>F432</f>
        <v>1</v>
      </c>
      <c r="G431" s="23">
        <v>0</v>
      </c>
      <c r="H431" s="143">
        <f>F431*G431</f>
        <v>0</v>
      </c>
      <c r="I431" s="26" t="s">
        <v>30</v>
      </c>
    </row>
    <row r="432" spans="1:9" ht="15">
      <c r="A432" s="19"/>
      <c r="B432" s="20"/>
      <c r="C432" s="20"/>
      <c r="D432" s="28" t="s">
        <v>685</v>
      </c>
      <c r="E432" s="20"/>
      <c r="F432" s="29">
        <v>1</v>
      </c>
      <c r="G432" s="23"/>
      <c r="H432" s="23"/>
      <c r="I432" s="26"/>
    </row>
    <row r="433" spans="1:9" ht="15">
      <c r="A433" s="124"/>
      <c r="B433" s="125"/>
      <c r="C433" s="124"/>
      <c r="D433" s="28" t="s">
        <v>797</v>
      </c>
      <c r="E433" s="124"/>
      <c r="F433" s="29"/>
      <c r="G433" s="124"/>
      <c r="H433" s="23"/>
      <c r="I433" s="35"/>
    </row>
    <row r="434" spans="1:9" ht="23.25">
      <c r="A434" s="94">
        <v>142</v>
      </c>
      <c r="B434" s="142">
        <v>766</v>
      </c>
      <c r="C434" s="20" t="s">
        <v>939</v>
      </c>
      <c r="D434" s="21" t="s">
        <v>3119</v>
      </c>
      <c r="E434" s="20" t="s">
        <v>151</v>
      </c>
      <c r="F434" s="30">
        <f>F435</f>
        <v>1</v>
      </c>
      <c r="G434" s="23">
        <v>0</v>
      </c>
      <c r="H434" s="143">
        <f>F434*G434</f>
        <v>0</v>
      </c>
      <c r="I434" s="26" t="s">
        <v>30</v>
      </c>
    </row>
    <row r="435" spans="1:9" ht="15">
      <c r="A435" s="19"/>
      <c r="B435" s="20"/>
      <c r="C435" s="20"/>
      <c r="D435" s="28" t="s">
        <v>685</v>
      </c>
      <c r="E435" s="20"/>
      <c r="F435" s="29">
        <v>1</v>
      </c>
      <c r="G435" s="23"/>
      <c r="H435" s="23"/>
      <c r="I435" s="26"/>
    </row>
    <row r="436" spans="1:9" ht="15">
      <c r="A436" s="124"/>
      <c r="B436" s="125"/>
      <c r="C436" s="124"/>
      <c r="D436" s="28" t="s">
        <v>797</v>
      </c>
      <c r="E436" s="124"/>
      <c r="F436" s="29"/>
      <c r="G436" s="124"/>
      <c r="H436" s="23"/>
      <c r="I436" s="35"/>
    </row>
    <row r="437" spans="1:9" ht="23.25">
      <c r="A437" s="94">
        <v>143</v>
      </c>
      <c r="B437" s="142">
        <v>766</v>
      </c>
      <c r="C437" s="20" t="s">
        <v>940</v>
      </c>
      <c r="D437" s="21" t="s">
        <v>3120</v>
      </c>
      <c r="E437" s="20" t="s">
        <v>151</v>
      </c>
      <c r="F437" s="30">
        <f>F438</f>
        <v>1</v>
      </c>
      <c r="G437" s="23">
        <v>0</v>
      </c>
      <c r="H437" s="143">
        <f>F437*G437</f>
        <v>0</v>
      </c>
      <c r="I437" s="26" t="s">
        <v>30</v>
      </c>
    </row>
    <row r="438" spans="1:9" ht="15">
      <c r="A438" s="19"/>
      <c r="B438" s="20"/>
      <c r="C438" s="20"/>
      <c r="D438" s="28" t="s">
        <v>685</v>
      </c>
      <c r="E438" s="20"/>
      <c r="F438" s="29">
        <v>1</v>
      </c>
      <c r="G438" s="23"/>
      <c r="H438" s="23"/>
      <c r="I438" s="26"/>
    </row>
    <row r="439" spans="1:9" ht="15">
      <c r="A439" s="124"/>
      <c r="B439" s="125"/>
      <c r="C439" s="124"/>
      <c r="D439" s="28" t="s">
        <v>797</v>
      </c>
      <c r="E439" s="124"/>
      <c r="F439" s="29"/>
      <c r="G439" s="124"/>
      <c r="H439" s="23"/>
      <c r="I439" s="35"/>
    </row>
    <row r="440" spans="1:9" ht="23.25">
      <c r="A440" s="94">
        <v>144</v>
      </c>
      <c r="B440" s="142">
        <v>766</v>
      </c>
      <c r="C440" s="20" t="s">
        <v>941</v>
      </c>
      <c r="D440" s="21" t="s">
        <v>3121</v>
      </c>
      <c r="E440" s="20" t="s">
        <v>151</v>
      </c>
      <c r="F440" s="30">
        <f>F441</f>
        <v>1</v>
      </c>
      <c r="G440" s="23">
        <v>0</v>
      </c>
      <c r="H440" s="143">
        <f>F440*G440</f>
        <v>0</v>
      </c>
      <c r="I440" s="26" t="s">
        <v>30</v>
      </c>
    </row>
    <row r="441" spans="1:9" ht="15">
      <c r="A441" s="19"/>
      <c r="B441" s="20"/>
      <c r="C441" s="20"/>
      <c r="D441" s="28" t="s">
        <v>685</v>
      </c>
      <c r="E441" s="20"/>
      <c r="F441" s="29">
        <v>1</v>
      </c>
      <c r="G441" s="23"/>
      <c r="H441" s="23"/>
      <c r="I441" s="26"/>
    </row>
    <row r="442" spans="1:9" ht="15">
      <c r="A442" s="124"/>
      <c r="B442" s="125"/>
      <c r="C442" s="124"/>
      <c r="D442" s="28" t="s">
        <v>797</v>
      </c>
      <c r="E442" s="124"/>
      <c r="F442" s="29"/>
      <c r="G442" s="124"/>
      <c r="H442" s="23"/>
      <c r="I442" s="35"/>
    </row>
    <row r="443" spans="1:9" ht="23.25">
      <c r="A443" s="94">
        <v>145</v>
      </c>
      <c r="B443" s="142">
        <v>766</v>
      </c>
      <c r="C443" s="20" t="s">
        <v>942</v>
      </c>
      <c r="D443" s="21" t="s">
        <v>3122</v>
      </c>
      <c r="E443" s="20" t="s">
        <v>151</v>
      </c>
      <c r="F443" s="30">
        <f>F444</f>
        <v>1</v>
      </c>
      <c r="G443" s="23">
        <v>0</v>
      </c>
      <c r="H443" s="143">
        <f>F443*G443</f>
        <v>0</v>
      </c>
      <c r="I443" s="26" t="s">
        <v>30</v>
      </c>
    </row>
    <row r="444" spans="1:9" ht="15">
      <c r="A444" s="19"/>
      <c r="B444" s="20"/>
      <c r="C444" s="20"/>
      <c r="D444" s="28" t="s">
        <v>685</v>
      </c>
      <c r="E444" s="20"/>
      <c r="F444" s="29">
        <v>1</v>
      </c>
      <c r="G444" s="23"/>
      <c r="H444" s="23"/>
      <c r="I444" s="26"/>
    </row>
    <row r="445" spans="1:9" ht="15">
      <c r="A445" s="124"/>
      <c r="B445" s="125"/>
      <c r="C445" s="124"/>
      <c r="D445" s="28" t="s">
        <v>797</v>
      </c>
      <c r="E445" s="124"/>
      <c r="F445" s="29"/>
      <c r="G445" s="124"/>
      <c r="H445" s="23"/>
      <c r="I445" s="35"/>
    </row>
    <row r="446" spans="1:9" ht="23.25">
      <c r="A446" s="94">
        <v>146</v>
      </c>
      <c r="B446" s="142">
        <v>766</v>
      </c>
      <c r="C446" s="20" t="s">
        <v>943</v>
      </c>
      <c r="D446" s="21" t="s">
        <v>3123</v>
      </c>
      <c r="E446" s="20" t="s">
        <v>151</v>
      </c>
      <c r="F446" s="30">
        <f>F447</f>
        <v>1</v>
      </c>
      <c r="G446" s="23">
        <v>0</v>
      </c>
      <c r="H446" s="143">
        <f>F446*G446</f>
        <v>0</v>
      </c>
      <c r="I446" s="26" t="s">
        <v>30</v>
      </c>
    </row>
    <row r="447" spans="1:9" ht="15">
      <c r="A447" s="19"/>
      <c r="B447" s="20"/>
      <c r="C447" s="20"/>
      <c r="D447" s="28" t="s">
        <v>685</v>
      </c>
      <c r="E447" s="20"/>
      <c r="F447" s="29">
        <v>1</v>
      </c>
      <c r="G447" s="23"/>
      <c r="H447" s="23"/>
      <c r="I447" s="26"/>
    </row>
    <row r="448" spans="1:9" ht="15">
      <c r="A448" s="124"/>
      <c r="B448" s="125"/>
      <c r="C448" s="124"/>
      <c r="D448" s="28" t="s">
        <v>797</v>
      </c>
      <c r="E448" s="124"/>
      <c r="F448" s="29"/>
      <c r="G448" s="124"/>
      <c r="H448" s="23"/>
      <c r="I448" s="35"/>
    </row>
    <row r="449" spans="1:9" ht="23.25">
      <c r="A449" s="94">
        <v>147</v>
      </c>
      <c r="B449" s="142">
        <v>766</v>
      </c>
      <c r="C449" s="20" t="s">
        <v>944</v>
      </c>
      <c r="D449" s="21" t="s">
        <v>3124</v>
      </c>
      <c r="E449" s="20" t="s">
        <v>151</v>
      </c>
      <c r="F449" s="30">
        <f>F450</f>
        <v>1</v>
      </c>
      <c r="G449" s="23">
        <v>0</v>
      </c>
      <c r="H449" s="143">
        <f>F449*G449</f>
        <v>0</v>
      </c>
      <c r="I449" s="26" t="s">
        <v>30</v>
      </c>
    </row>
    <row r="450" spans="1:9" ht="15">
      <c r="A450" s="19"/>
      <c r="B450" s="20"/>
      <c r="C450" s="20"/>
      <c r="D450" s="28" t="s">
        <v>685</v>
      </c>
      <c r="E450" s="20"/>
      <c r="F450" s="29">
        <v>1</v>
      </c>
      <c r="G450" s="23"/>
      <c r="H450" s="23"/>
      <c r="I450" s="26"/>
    </row>
    <row r="451" spans="1:9" ht="15">
      <c r="A451" s="124"/>
      <c r="B451" s="125"/>
      <c r="C451" s="124"/>
      <c r="D451" s="28" t="s">
        <v>797</v>
      </c>
      <c r="E451" s="124"/>
      <c r="F451" s="29"/>
      <c r="G451" s="124"/>
      <c r="H451" s="23"/>
      <c r="I451" s="35"/>
    </row>
    <row r="452" spans="1:9" ht="23.25">
      <c r="A452" s="94">
        <v>148</v>
      </c>
      <c r="B452" s="142">
        <v>766</v>
      </c>
      <c r="C452" s="20" t="s">
        <v>945</v>
      </c>
      <c r="D452" s="21" t="s">
        <v>3125</v>
      </c>
      <c r="E452" s="20" t="s">
        <v>151</v>
      </c>
      <c r="F452" s="30">
        <f>F453</f>
        <v>1</v>
      </c>
      <c r="G452" s="23">
        <v>0</v>
      </c>
      <c r="H452" s="143">
        <f>F452*G452</f>
        <v>0</v>
      </c>
      <c r="I452" s="26" t="s">
        <v>30</v>
      </c>
    </row>
    <row r="453" spans="1:9" ht="15">
      <c r="A453" s="19"/>
      <c r="B453" s="20"/>
      <c r="C453" s="20"/>
      <c r="D453" s="28" t="s">
        <v>685</v>
      </c>
      <c r="E453" s="20"/>
      <c r="F453" s="29">
        <v>1</v>
      </c>
      <c r="G453" s="23"/>
      <c r="H453" s="23"/>
      <c r="I453" s="26"/>
    </row>
    <row r="454" spans="1:9" ht="15">
      <c r="A454" s="124"/>
      <c r="B454" s="125"/>
      <c r="C454" s="124"/>
      <c r="D454" s="28" t="s">
        <v>797</v>
      </c>
      <c r="E454" s="124"/>
      <c r="F454" s="29"/>
      <c r="G454" s="124"/>
      <c r="H454" s="23"/>
      <c r="I454" s="35"/>
    </row>
    <row r="455" spans="1:9" ht="23.25">
      <c r="A455" s="94">
        <v>149</v>
      </c>
      <c r="B455" s="142">
        <v>766</v>
      </c>
      <c r="C455" s="20" t="s">
        <v>946</v>
      </c>
      <c r="D455" s="21" t="s">
        <v>3126</v>
      </c>
      <c r="E455" s="20" t="s">
        <v>151</v>
      </c>
      <c r="F455" s="30">
        <f>F456</f>
        <v>1</v>
      </c>
      <c r="G455" s="23">
        <v>0</v>
      </c>
      <c r="H455" s="143">
        <f>F455*G455</f>
        <v>0</v>
      </c>
      <c r="I455" s="26" t="s">
        <v>30</v>
      </c>
    </row>
    <row r="456" spans="1:9" ht="15">
      <c r="A456" s="19"/>
      <c r="B456" s="20"/>
      <c r="C456" s="20"/>
      <c r="D456" s="28" t="s">
        <v>685</v>
      </c>
      <c r="E456" s="20"/>
      <c r="F456" s="29">
        <v>1</v>
      </c>
      <c r="G456" s="23"/>
      <c r="H456" s="23"/>
      <c r="I456" s="26"/>
    </row>
    <row r="457" spans="1:9" ht="15">
      <c r="A457" s="124"/>
      <c r="B457" s="125"/>
      <c r="C457" s="124"/>
      <c r="D457" s="28" t="s">
        <v>797</v>
      </c>
      <c r="E457" s="124"/>
      <c r="F457" s="29"/>
      <c r="G457" s="124"/>
      <c r="H457" s="23"/>
      <c r="I457" s="35"/>
    </row>
    <row r="458" spans="1:9" ht="23.25">
      <c r="A458" s="94">
        <v>150</v>
      </c>
      <c r="B458" s="142">
        <v>766</v>
      </c>
      <c r="C458" s="20" t="s">
        <v>947</v>
      </c>
      <c r="D458" s="21" t="s">
        <v>3127</v>
      </c>
      <c r="E458" s="20" t="s">
        <v>151</v>
      </c>
      <c r="F458" s="30">
        <f>F459</f>
        <v>1</v>
      </c>
      <c r="G458" s="23">
        <v>0</v>
      </c>
      <c r="H458" s="143">
        <f>F458*G458</f>
        <v>0</v>
      </c>
      <c r="I458" s="26" t="s">
        <v>30</v>
      </c>
    </row>
    <row r="459" spans="1:9" ht="15">
      <c r="A459" s="19"/>
      <c r="B459" s="20"/>
      <c r="C459" s="20"/>
      <c r="D459" s="28" t="s">
        <v>685</v>
      </c>
      <c r="E459" s="20"/>
      <c r="F459" s="29">
        <v>1</v>
      </c>
      <c r="G459" s="23"/>
      <c r="H459" s="23"/>
      <c r="I459" s="26"/>
    </row>
    <row r="460" spans="1:9" ht="15">
      <c r="A460" s="124"/>
      <c r="B460" s="125"/>
      <c r="C460" s="124"/>
      <c r="D460" s="28" t="s">
        <v>797</v>
      </c>
      <c r="E460" s="124"/>
      <c r="F460" s="29"/>
      <c r="G460" s="124"/>
      <c r="H460" s="23"/>
      <c r="I460" s="35"/>
    </row>
    <row r="461" spans="1:9" ht="23.25">
      <c r="A461" s="94">
        <v>151</v>
      </c>
      <c r="B461" s="142">
        <v>766</v>
      </c>
      <c r="C461" s="20" t="s">
        <v>948</v>
      </c>
      <c r="D461" s="21" t="s">
        <v>3128</v>
      </c>
      <c r="E461" s="20" t="s">
        <v>151</v>
      </c>
      <c r="F461" s="30">
        <f>F462</f>
        <v>1</v>
      </c>
      <c r="G461" s="23">
        <v>0</v>
      </c>
      <c r="H461" s="143">
        <f>F461*G461</f>
        <v>0</v>
      </c>
      <c r="I461" s="26" t="s">
        <v>30</v>
      </c>
    </row>
    <row r="462" spans="1:9" ht="15">
      <c r="A462" s="19"/>
      <c r="B462" s="20"/>
      <c r="C462" s="20"/>
      <c r="D462" s="28" t="s">
        <v>685</v>
      </c>
      <c r="E462" s="20"/>
      <c r="F462" s="29">
        <v>1</v>
      </c>
      <c r="G462" s="23"/>
      <c r="H462" s="23"/>
      <c r="I462" s="26"/>
    </row>
    <row r="463" spans="1:9" ht="15">
      <c r="A463" s="124"/>
      <c r="B463" s="125"/>
      <c r="C463" s="124"/>
      <c r="D463" s="28" t="s">
        <v>797</v>
      </c>
      <c r="E463" s="124"/>
      <c r="F463" s="29"/>
      <c r="G463" s="124"/>
      <c r="H463" s="23"/>
      <c r="I463" s="35"/>
    </row>
    <row r="464" spans="1:9" ht="23.25">
      <c r="A464" s="94">
        <v>152</v>
      </c>
      <c r="B464" s="142">
        <v>766</v>
      </c>
      <c r="C464" s="20" t="s">
        <v>949</v>
      </c>
      <c r="D464" s="21" t="s">
        <v>3129</v>
      </c>
      <c r="E464" s="20" t="s">
        <v>151</v>
      </c>
      <c r="F464" s="30">
        <f>F465</f>
        <v>1</v>
      </c>
      <c r="G464" s="23">
        <v>0</v>
      </c>
      <c r="H464" s="143">
        <f>F464*G464</f>
        <v>0</v>
      </c>
      <c r="I464" s="26" t="s">
        <v>30</v>
      </c>
    </row>
    <row r="465" spans="1:9" ht="15">
      <c r="A465" s="19"/>
      <c r="B465" s="20"/>
      <c r="C465" s="20"/>
      <c r="D465" s="28" t="s">
        <v>685</v>
      </c>
      <c r="E465" s="20"/>
      <c r="F465" s="29">
        <v>1</v>
      </c>
      <c r="G465" s="23"/>
      <c r="H465" s="23"/>
      <c r="I465" s="26"/>
    </row>
    <row r="466" spans="1:9" ht="15">
      <c r="A466" s="124"/>
      <c r="B466" s="125"/>
      <c r="C466" s="124"/>
      <c r="D466" s="28" t="s">
        <v>797</v>
      </c>
      <c r="E466" s="124"/>
      <c r="F466" s="29"/>
      <c r="G466" s="124"/>
      <c r="H466" s="23"/>
      <c r="I466" s="35"/>
    </row>
    <row r="467" spans="1:9" ht="23.25">
      <c r="A467" s="94">
        <v>153</v>
      </c>
      <c r="B467" s="142">
        <v>766</v>
      </c>
      <c r="C467" s="20" t="s">
        <v>950</v>
      </c>
      <c r="D467" s="21" t="s">
        <v>3130</v>
      </c>
      <c r="E467" s="20" t="s">
        <v>151</v>
      </c>
      <c r="F467" s="30">
        <f>F468</f>
        <v>1</v>
      </c>
      <c r="G467" s="23">
        <v>0</v>
      </c>
      <c r="H467" s="143">
        <f>F467*G467</f>
        <v>0</v>
      </c>
      <c r="I467" s="26" t="s">
        <v>30</v>
      </c>
    </row>
    <row r="468" spans="1:9" ht="15">
      <c r="A468" s="19"/>
      <c r="B468" s="20"/>
      <c r="C468" s="20"/>
      <c r="D468" s="28" t="s">
        <v>685</v>
      </c>
      <c r="E468" s="20"/>
      <c r="F468" s="29">
        <v>1</v>
      </c>
      <c r="G468" s="23"/>
      <c r="H468" s="23"/>
      <c r="I468" s="26"/>
    </row>
    <row r="469" spans="1:9" ht="15">
      <c r="A469" s="124"/>
      <c r="B469" s="125"/>
      <c r="C469" s="124"/>
      <c r="D469" s="28" t="s">
        <v>797</v>
      </c>
      <c r="E469" s="124"/>
      <c r="F469" s="29"/>
      <c r="G469" s="124"/>
      <c r="H469" s="23"/>
      <c r="I469" s="35"/>
    </row>
    <row r="470" spans="1:9" ht="23.25">
      <c r="A470" s="94">
        <v>154</v>
      </c>
      <c r="B470" s="142">
        <v>766</v>
      </c>
      <c r="C470" s="20" t="s">
        <v>951</v>
      </c>
      <c r="D470" s="21" t="s">
        <v>3131</v>
      </c>
      <c r="E470" s="20" t="s">
        <v>151</v>
      </c>
      <c r="F470" s="30">
        <f>F471</f>
        <v>1</v>
      </c>
      <c r="G470" s="23">
        <v>0</v>
      </c>
      <c r="H470" s="143">
        <f>F470*G470</f>
        <v>0</v>
      </c>
      <c r="I470" s="26" t="s">
        <v>30</v>
      </c>
    </row>
    <row r="471" spans="1:9" ht="15">
      <c r="A471" s="19"/>
      <c r="B471" s="20"/>
      <c r="C471" s="20"/>
      <c r="D471" s="28" t="s">
        <v>685</v>
      </c>
      <c r="E471" s="20"/>
      <c r="F471" s="29">
        <v>1</v>
      </c>
      <c r="G471" s="23"/>
      <c r="H471" s="23"/>
      <c r="I471" s="26"/>
    </row>
    <row r="472" spans="1:9" ht="15">
      <c r="A472" s="124"/>
      <c r="B472" s="125"/>
      <c r="C472" s="124"/>
      <c r="D472" s="28" t="s">
        <v>797</v>
      </c>
      <c r="E472" s="124"/>
      <c r="F472" s="29"/>
      <c r="G472" s="124"/>
      <c r="H472" s="23"/>
      <c r="I472" s="35"/>
    </row>
    <row r="473" spans="1:9" ht="23.25">
      <c r="A473" s="94">
        <v>155</v>
      </c>
      <c r="B473" s="142">
        <v>766</v>
      </c>
      <c r="C473" s="20" t="s">
        <v>952</v>
      </c>
      <c r="D473" s="21" t="s">
        <v>3132</v>
      </c>
      <c r="E473" s="20" t="s">
        <v>151</v>
      </c>
      <c r="F473" s="30">
        <f>F474</f>
        <v>1</v>
      </c>
      <c r="G473" s="23">
        <v>0</v>
      </c>
      <c r="H473" s="143">
        <f>F473*G473</f>
        <v>0</v>
      </c>
      <c r="I473" s="26" t="s">
        <v>30</v>
      </c>
    </row>
    <row r="474" spans="1:9" ht="15">
      <c r="A474" s="19"/>
      <c r="B474" s="20"/>
      <c r="C474" s="20"/>
      <c r="D474" s="28" t="s">
        <v>685</v>
      </c>
      <c r="E474" s="20"/>
      <c r="F474" s="29">
        <v>1</v>
      </c>
      <c r="G474" s="23"/>
      <c r="H474" s="23"/>
      <c r="I474" s="26"/>
    </row>
    <row r="475" spans="1:9" ht="15">
      <c r="A475" s="124"/>
      <c r="B475" s="125"/>
      <c r="C475" s="124"/>
      <c r="D475" s="28" t="s">
        <v>797</v>
      </c>
      <c r="E475" s="124"/>
      <c r="F475" s="29"/>
      <c r="G475" s="124"/>
      <c r="H475" s="23"/>
      <c r="I475" s="35"/>
    </row>
    <row r="476" spans="1:9" ht="23.25">
      <c r="A476" s="94">
        <v>156</v>
      </c>
      <c r="B476" s="142">
        <v>766</v>
      </c>
      <c r="C476" s="20" t="s">
        <v>953</v>
      </c>
      <c r="D476" s="21" t="s">
        <v>3133</v>
      </c>
      <c r="E476" s="20" t="s">
        <v>151</v>
      </c>
      <c r="F476" s="30">
        <f>F477</f>
        <v>1</v>
      </c>
      <c r="G476" s="23">
        <v>0</v>
      </c>
      <c r="H476" s="143">
        <f>F476*G476</f>
        <v>0</v>
      </c>
      <c r="I476" s="26" t="s">
        <v>30</v>
      </c>
    </row>
    <row r="477" spans="1:9" ht="15">
      <c r="A477" s="19"/>
      <c r="B477" s="20"/>
      <c r="C477" s="20"/>
      <c r="D477" s="28" t="s">
        <v>685</v>
      </c>
      <c r="E477" s="20"/>
      <c r="F477" s="29">
        <v>1</v>
      </c>
      <c r="G477" s="23"/>
      <c r="H477" s="23"/>
      <c r="I477" s="26"/>
    </row>
    <row r="478" spans="1:9" ht="15">
      <c r="A478" s="124"/>
      <c r="B478" s="125"/>
      <c r="C478" s="124"/>
      <c r="D478" s="28" t="s">
        <v>797</v>
      </c>
      <c r="E478" s="124"/>
      <c r="F478" s="29"/>
      <c r="G478" s="124"/>
      <c r="H478" s="23"/>
      <c r="I478" s="35"/>
    </row>
    <row r="479" spans="1:9" ht="23.25">
      <c r="A479" s="94">
        <v>157</v>
      </c>
      <c r="B479" s="142">
        <v>766</v>
      </c>
      <c r="C479" s="20" t="s">
        <v>954</v>
      </c>
      <c r="D479" s="21" t="s">
        <v>3134</v>
      </c>
      <c r="E479" s="20" t="s">
        <v>151</v>
      </c>
      <c r="F479" s="30">
        <f>F480</f>
        <v>1</v>
      </c>
      <c r="G479" s="23">
        <v>0</v>
      </c>
      <c r="H479" s="143">
        <f>F479*G479</f>
        <v>0</v>
      </c>
      <c r="I479" s="26" t="s">
        <v>30</v>
      </c>
    </row>
    <row r="480" spans="1:9" ht="15">
      <c r="A480" s="19"/>
      <c r="B480" s="20"/>
      <c r="C480" s="20"/>
      <c r="D480" s="28" t="s">
        <v>685</v>
      </c>
      <c r="E480" s="20"/>
      <c r="F480" s="29">
        <v>1</v>
      </c>
      <c r="G480" s="23"/>
      <c r="H480" s="23"/>
      <c r="I480" s="26"/>
    </row>
    <row r="481" spans="1:9" ht="15">
      <c r="A481" s="124"/>
      <c r="B481" s="125"/>
      <c r="C481" s="124"/>
      <c r="D481" s="28" t="s">
        <v>797</v>
      </c>
      <c r="E481" s="124"/>
      <c r="F481" s="29"/>
      <c r="G481" s="124"/>
      <c r="H481" s="23"/>
      <c r="I481" s="35"/>
    </row>
    <row r="482" spans="1:9" ht="23.25">
      <c r="A482" s="94">
        <v>158</v>
      </c>
      <c r="B482" s="142">
        <v>766</v>
      </c>
      <c r="C482" s="20" t="s">
        <v>955</v>
      </c>
      <c r="D482" s="21" t="s">
        <v>3135</v>
      </c>
      <c r="E482" s="20" t="s">
        <v>151</v>
      </c>
      <c r="F482" s="30">
        <f>F483</f>
        <v>1</v>
      </c>
      <c r="G482" s="23">
        <v>0</v>
      </c>
      <c r="H482" s="143">
        <f>F482*G482</f>
        <v>0</v>
      </c>
      <c r="I482" s="26" t="s">
        <v>30</v>
      </c>
    </row>
    <row r="483" spans="1:9" ht="15">
      <c r="A483" s="19"/>
      <c r="B483" s="20"/>
      <c r="C483" s="20"/>
      <c r="D483" s="28" t="s">
        <v>685</v>
      </c>
      <c r="E483" s="20"/>
      <c r="F483" s="29">
        <v>1</v>
      </c>
      <c r="G483" s="23"/>
      <c r="H483" s="23"/>
      <c r="I483" s="26"/>
    </row>
    <row r="484" spans="1:9" ht="15">
      <c r="A484" s="124"/>
      <c r="B484" s="125"/>
      <c r="C484" s="124"/>
      <c r="D484" s="28" t="s">
        <v>797</v>
      </c>
      <c r="E484" s="124"/>
      <c r="F484" s="29"/>
      <c r="G484" s="124"/>
      <c r="H484" s="23"/>
      <c r="I484" s="35"/>
    </row>
    <row r="485" spans="1:9" ht="23.25">
      <c r="A485" s="94">
        <v>159</v>
      </c>
      <c r="B485" s="142">
        <v>766</v>
      </c>
      <c r="C485" s="20" t="s">
        <v>956</v>
      </c>
      <c r="D485" s="21" t="s">
        <v>3136</v>
      </c>
      <c r="E485" s="20" t="s">
        <v>151</v>
      </c>
      <c r="F485" s="30">
        <f>F486</f>
        <v>1</v>
      </c>
      <c r="G485" s="23">
        <v>0</v>
      </c>
      <c r="H485" s="143">
        <f>F485*G485</f>
        <v>0</v>
      </c>
      <c r="I485" s="26" t="s">
        <v>30</v>
      </c>
    </row>
    <row r="486" spans="1:9" ht="15">
      <c r="A486" s="19"/>
      <c r="B486" s="20"/>
      <c r="C486" s="20"/>
      <c r="D486" s="28" t="s">
        <v>685</v>
      </c>
      <c r="E486" s="20"/>
      <c r="F486" s="29">
        <v>1</v>
      </c>
      <c r="G486" s="23"/>
      <c r="H486" s="23"/>
      <c r="I486" s="26"/>
    </row>
    <row r="487" spans="1:9" ht="15">
      <c r="A487" s="124"/>
      <c r="B487" s="125"/>
      <c r="C487" s="124"/>
      <c r="D487" s="28" t="s">
        <v>797</v>
      </c>
      <c r="E487" s="124"/>
      <c r="F487" s="29"/>
      <c r="G487" s="124"/>
      <c r="H487" s="23"/>
      <c r="I487" s="35"/>
    </row>
    <row r="488" spans="1:9" ht="23.25">
      <c r="A488" s="94">
        <v>160</v>
      </c>
      <c r="B488" s="142">
        <v>766</v>
      </c>
      <c r="C488" s="20" t="s">
        <v>957</v>
      </c>
      <c r="D488" s="21" t="s">
        <v>3137</v>
      </c>
      <c r="E488" s="20" t="s">
        <v>151</v>
      </c>
      <c r="F488" s="30">
        <f>F489</f>
        <v>1</v>
      </c>
      <c r="G488" s="23">
        <v>0</v>
      </c>
      <c r="H488" s="143">
        <f>F488*G488</f>
        <v>0</v>
      </c>
      <c r="I488" s="26" t="s">
        <v>30</v>
      </c>
    </row>
    <row r="489" spans="1:9" ht="15">
      <c r="A489" s="19"/>
      <c r="B489" s="20"/>
      <c r="C489" s="20"/>
      <c r="D489" s="28" t="s">
        <v>685</v>
      </c>
      <c r="E489" s="20"/>
      <c r="F489" s="29">
        <v>1</v>
      </c>
      <c r="G489" s="23"/>
      <c r="H489" s="23"/>
      <c r="I489" s="26"/>
    </row>
    <row r="490" spans="1:9" ht="15">
      <c r="A490" s="124"/>
      <c r="B490" s="125"/>
      <c r="C490" s="124"/>
      <c r="D490" s="28" t="s">
        <v>797</v>
      </c>
      <c r="E490" s="124"/>
      <c r="F490" s="29"/>
      <c r="G490" s="124"/>
      <c r="H490" s="23"/>
      <c r="I490" s="35"/>
    </row>
    <row r="491" spans="1:9" ht="23.25">
      <c r="A491" s="94">
        <v>161</v>
      </c>
      <c r="B491" s="142">
        <v>766</v>
      </c>
      <c r="C491" s="20" t="s">
        <v>958</v>
      </c>
      <c r="D491" s="21" t="s">
        <v>3138</v>
      </c>
      <c r="E491" s="20" t="s">
        <v>151</v>
      </c>
      <c r="F491" s="30">
        <f>F492</f>
        <v>1</v>
      </c>
      <c r="G491" s="23">
        <v>0</v>
      </c>
      <c r="H491" s="143">
        <f>F491*G491</f>
        <v>0</v>
      </c>
      <c r="I491" s="26" t="s">
        <v>30</v>
      </c>
    </row>
    <row r="492" spans="1:9" ht="15">
      <c r="A492" s="19"/>
      <c r="B492" s="20"/>
      <c r="C492" s="20"/>
      <c r="D492" s="28" t="s">
        <v>685</v>
      </c>
      <c r="E492" s="20"/>
      <c r="F492" s="29">
        <v>1</v>
      </c>
      <c r="G492" s="23"/>
      <c r="H492" s="23"/>
      <c r="I492" s="26"/>
    </row>
    <row r="493" spans="1:9" ht="15">
      <c r="A493" s="124"/>
      <c r="B493" s="125"/>
      <c r="C493" s="124"/>
      <c r="D493" s="28" t="s">
        <v>797</v>
      </c>
      <c r="E493" s="124"/>
      <c r="F493" s="29"/>
      <c r="G493" s="124"/>
      <c r="H493" s="23"/>
      <c r="I493" s="35"/>
    </row>
    <row r="494" spans="1:9" ht="23.25">
      <c r="A494" s="94">
        <v>162</v>
      </c>
      <c r="B494" s="142">
        <v>766</v>
      </c>
      <c r="C494" s="20" t="s">
        <v>959</v>
      </c>
      <c r="D494" s="21" t="s">
        <v>3139</v>
      </c>
      <c r="E494" s="20" t="s">
        <v>151</v>
      </c>
      <c r="F494" s="30">
        <f>F495</f>
        <v>1</v>
      </c>
      <c r="G494" s="23">
        <v>0</v>
      </c>
      <c r="H494" s="143">
        <f>F494*G494</f>
        <v>0</v>
      </c>
      <c r="I494" s="26" t="s">
        <v>30</v>
      </c>
    </row>
    <row r="495" spans="1:9" ht="15">
      <c r="A495" s="19"/>
      <c r="B495" s="20"/>
      <c r="C495" s="20"/>
      <c r="D495" s="28" t="s">
        <v>685</v>
      </c>
      <c r="E495" s="20"/>
      <c r="F495" s="29">
        <v>1</v>
      </c>
      <c r="G495" s="23"/>
      <c r="H495" s="23"/>
      <c r="I495" s="26"/>
    </row>
    <row r="496" spans="1:9" ht="15">
      <c r="A496" s="124"/>
      <c r="B496" s="125"/>
      <c r="C496" s="124"/>
      <c r="D496" s="28" t="s">
        <v>797</v>
      </c>
      <c r="E496" s="124"/>
      <c r="F496" s="29"/>
      <c r="G496" s="124"/>
      <c r="H496" s="23"/>
      <c r="I496" s="35"/>
    </row>
    <row r="497" spans="1:9" ht="23.25">
      <c r="A497" s="94">
        <v>163</v>
      </c>
      <c r="B497" s="142">
        <v>766</v>
      </c>
      <c r="C497" s="20" t="s">
        <v>960</v>
      </c>
      <c r="D497" s="21" t="s">
        <v>3140</v>
      </c>
      <c r="E497" s="20" t="s">
        <v>151</v>
      </c>
      <c r="F497" s="30">
        <f>F498</f>
        <v>1</v>
      </c>
      <c r="G497" s="23">
        <v>0</v>
      </c>
      <c r="H497" s="143">
        <f>F497*G497</f>
        <v>0</v>
      </c>
      <c r="I497" s="26" t="s">
        <v>30</v>
      </c>
    </row>
    <row r="498" spans="1:9" ht="15">
      <c r="A498" s="19"/>
      <c r="B498" s="20"/>
      <c r="C498" s="20"/>
      <c r="D498" s="28" t="s">
        <v>685</v>
      </c>
      <c r="E498" s="20"/>
      <c r="F498" s="29">
        <v>1</v>
      </c>
      <c r="G498" s="23"/>
      <c r="H498" s="23"/>
      <c r="I498" s="26"/>
    </row>
    <row r="499" spans="1:9" ht="15">
      <c r="A499" s="124"/>
      <c r="B499" s="125"/>
      <c r="C499" s="124"/>
      <c r="D499" s="28" t="s">
        <v>797</v>
      </c>
      <c r="E499" s="124"/>
      <c r="F499" s="29"/>
      <c r="G499" s="124"/>
      <c r="H499" s="23"/>
      <c r="I499" s="35"/>
    </row>
    <row r="500" spans="1:9" ht="23.25">
      <c r="A500" s="94">
        <v>164</v>
      </c>
      <c r="B500" s="142">
        <v>766</v>
      </c>
      <c r="C500" s="20" t="s">
        <v>961</v>
      </c>
      <c r="D500" s="21" t="s">
        <v>3141</v>
      </c>
      <c r="E500" s="20" t="s">
        <v>151</v>
      </c>
      <c r="F500" s="30">
        <f>F501</f>
        <v>1</v>
      </c>
      <c r="G500" s="23">
        <v>0</v>
      </c>
      <c r="H500" s="143">
        <f>F500*G500</f>
        <v>0</v>
      </c>
      <c r="I500" s="26" t="s">
        <v>30</v>
      </c>
    </row>
    <row r="501" spans="1:9" ht="15">
      <c r="A501" s="19"/>
      <c r="B501" s="20"/>
      <c r="C501" s="20"/>
      <c r="D501" s="28" t="s">
        <v>685</v>
      </c>
      <c r="E501" s="20"/>
      <c r="F501" s="29">
        <v>1</v>
      </c>
      <c r="G501" s="23"/>
      <c r="H501" s="23"/>
      <c r="I501" s="26"/>
    </row>
    <row r="502" spans="1:9" ht="15">
      <c r="A502" s="124"/>
      <c r="B502" s="125"/>
      <c r="C502" s="124"/>
      <c r="D502" s="28" t="s">
        <v>797</v>
      </c>
      <c r="E502" s="124"/>
      <c r="F502" s="29"/>
      <c r="G502" s="124"/>
      <c r="H502" s="23"/>
      <c r="I502" s="35"/>
    </row>
    <row r="503" spans="1:9" ht="23.25">
      <c r="A503" s="94">
        <v>165</v>
      </c>
      <c r="B503" s="142">
        <v>766</v>
      </c>
      <c r="C503" s="20" t="s">
        <v>962</v>
      </c>
      <c r="D503" s="21" t="s">
        <v>3142</v>
      </c>
      <c r="E503" s="20" t="s">
        <v>151</v>
      </c>
      <c r="F503" s="30">
        <f>F504</f>
        <v>1</v>
      </c>
      <c r="G503" s="23">
        <v>0</v>
      </c>
      <c r="H503" s="143">
        <f>F503*G503</f>
        <v>0</v>
      </c>
      <c r="I503" s="26" t="s">
        <v>30</v>
      </c>
    </row>
    <row r="504" spans="1:9" ht="15">
      <c r="A504" s="19"/>
      <c r="B504" s="20"/>
      <c r="C504" s="20"/>
      <c r="D504" s="28" t="s">
        <v>685</v>
      </c>
      <c r="E504" s="20"/>
      <c r="F504" s="29">
        <v>1</v>
      </c>
      <c r="G504" s="23"/>
      <c r="H504" s="23"/>
      <c r="I504" s="26"/>
    </row>
    <row r="505" spans="1:9" ht="15">
      <c r="A505" s="124"/>
      <c r="B505" s="125"/>
      <c r="C505" s="124"/>
      <c r="D505" s="28" t="s">
        <v>797</v>
      </c>
      <c r="E505" s="124"/>
      <c r="F505" s="29"/>
      <c r="G505" s="124"/>
      <c r="H505" s="23"/>
      <c r="I505" s="35"/>
    </row>
    <row r="506" spans="1:9" ht="23.25">
      <c r="A506" s="94">
        <v>166</v>
      </c>
      <c r="B506" s="142">
        <v>766</v>
      </c>
      <c r="C506" s="20" t="s">
        <v>963</v>
      </c>
      <c r="D506" s="21" t="s">
        <v>3143</v>
      </c>
      <c r="E506" s="20" t="s">
        <v>151</v>
      </c>
      <c r="F506" s="30">
        <f>F507</f>
        <v>1</v>
      </c>
      <c r="G506" s="23">
        <v>0</v>
      </c>
      <c r="H506" s="143">
        <f>F506*G506</f>
        <v>0</v>
      </c>
      <c r="I506" s="26" t="s">
        <v>30</v>
      </c>
    </row>
    <row r="507" spans="1:9" ht="15">
      <c r="A507" s="19"/>
      <c r="B507" s="20"/>
      <c r="C507" s="20"/>
      <c r="D507" s="28" t="s">
        <v>685</v>
      </c>
      <c r="E507" s="20"/>
      <c r="F507" s="29">
        <v>1</v>
      </c>
      <c r="G507" s="23"/>
      <c r="H507" s="23"/>
      <c r="I507" s="26"/>
    </row>
    <row r="508" spans="1:9" ht="15">
      <c r="A508" s="124"/>
      <c r="B508" s="125"/>
      <c r="C508" s="124"/>
      <c r="D508" s="28" t="s">
        <v>797</v>
      </c>
      <c r="E508" s="124"/>
      <c r="F508" s="29"/>
      <c r="G508" s="124"/>
      <c r="H508" s="23"/>
      <c r="I508" s="35"/>
    </row>
    <row r="509" spans="1:9" ht="23.25">
      <c r="A509" s="94">
        <v>167</v>
      </c>
      <c r="B509" s="142">
        <v>766</v>
      </c>
      <c r="C509" s="20" t="s">
        <v>964</v>
      </c>
      <c r="D509" s="21" t="s">
        <v>3144</v>
      </c>
      <c r="E509" s="20" t="s">
        <v>151</v>
      </c>
      <c r="F509" s="30">
        <f>F510</f>
        <v>1</v>
      </c>
      <c r="G509" s="23">
        <v>0</v>
      </c>
      <c r="H509" s="143">
        <f>F509*G509</f>
        <v>0</v>
      </c>
      <c r="I509" s="26" t="s">
        <v>30</v>
      </c>
    </row>
    <row r="510" spans="1:9" ht="15">
      <c r="A510" s="19"/>
      <c r="B510" s="20"/>
      <c r="C510" s="20"/>
      <c r="D510" s="28" t="s">
        <v>685</v>
      </c>
      <c r="E510" s="20"/>
      <c r="F510" s="29">
        <v>1</v>
      </c>
      <c r="G510" s="23"/>
      <c r="H510" s="23"/>
      <c r="I510" s="26"/>
    </row>
    <row r="511" spans="1:9" ht="15">
      <c r="A511" s="124"/>
      <c r="B511" s="125"/>
      <c r="C511" s="124"/>
      <c r="D511" s="28" t="s">
        <v>797</v>
      </c>
      <c r="E511" s="124"/>
      <c r="F511" s="29"/>
      <c r="G511" s="124"/>
      <c r="H511" s="23"/>
      <c r="I511" s="35"/>
    </row>
    <row r="512" spans="1:9" ht="23.25">
      <c r="A512" s="94">
        <v>168</v>
      </c>
      <c r="B512" s="142">
        <v>766</v>
      </c>
      <c r="C512" s="20" t="s">
        <v>965</v>
      </c>
      <c r="D512" s="21" t="s">
        <v>3145</v>
      </c>
      <c r="E512" s="20" t="s">
        <v>151</v>
      </c>
      <c r="F512" s="30">
        <f>F513</f>
        <v>1</v>
      </c>
      <c r="G512" s="23">
        <v>0</v>
      </c>
      <c r="H512" s="143">
        <f>F512*G512</f>
        <v>0</v>
      </c>
      <c r="I512" s="26" t="s">
        <v>30</v>
      </c>
    </row>
    <row r="513" spans="1:9" ht="15">
      <c r="A513" s="19"/>
      <c r="B513" s="20"/>
      <c r="C513" s="20"/>
      <c r="D513" s="28" t="s">
        <v>685</v>
      </c>
      <c r="E513" s="20"/>
      <c r="F513" s="29">
        <v>1</v>
      </c>
      <c r="G513" s="23"/>
      <c r="H513" s="23"/>
      <c r="I513" s="26"/>
    </row>
    <row r="514" spans="1:9" ht="15">
      <c r="A514" s="124"/>
      <c r="B514" s="125"/>
      <c r="C514" s="124"/>
      <c r="D514" s="28" t="s">
        <v>797</v>
      </c>
      <c r="E514" s="124"/>
      <c r="F514" s="29"/>
      <c r="G514" s="124"/>
      <c r="H514" s="23"/>
      <c r="I514" s="35"/>
    </row>
    <row r="515" spans="1:9" ht="23.25">
      <c r="A515" s="94">
        <v>169</v>
      </c>
      <c r="B515" s="142">
        <v>766</v>
      </c>
      <c r="C515" s="20" t="s">
        <v>966</v>
      </c>
      <c r="D515" s="21" t="s">
        <v>3146</v>
      </c>
      <c r="E515" s="20" t="s">
        <v>151</v>
      </c>
      <c r="F515" s="30">
        <f>F516</f>
        <v>1</v>
      </c>
      <c r="G515" s="23">
        <v>0</v>
      </c>
      <c r="H515" s="143">
        <f>F515*G515</f>
        <v>0</v>
      </c>
      <c r="I515" s="26" t="s">
        <v>30</v>
      </c>
    </row>
    <row r="516" spans="1:9" ht="15">
      <c r="A516" s="19"/>
      <c r="B516" s="20"/>
      <c r="C516" s="20"/>
      <c r="D516" s="28" t="s">
        <v>685</v>
      </c>
      <c r="E516" s="20"/>
      <c r="F516" s="29">
        <v>1</v>
      </c>
      <c r="G516" s="23"/>
      <c r="H516" s="23"/>
      <c r="I516" s="26"/>
    </row>
    <row r="517" spans="1:9" ht="15">
      <c r="A517" s="124"/>
      <c r="B517" s="125"/>
      <c r="C517" s="124"/>
      <c r="D517" s="28" t="s">
        <v>797</v>
      </c>
      <c r="E517" s="124"/>
      <c r="F517" s="29"/>
      <c r="G517" s="124"/>
      <c r="H517" s="23"/>
      <c r="I517" s="35"/>
    </row>
    <row r="518" spans="1:9" ht="23.25">
      <c r="A518" s="94">
        <v>170</v>
      </c>
      <c r="B518" s="142">
        <v>766</v>
      </c>
      <c r="C518" s="20" t="s">
        <v>967</v>
      </c>
      <c r="D518" s="21" t="s">
        <v>3147</v>
      </c>
      <c r="E518" s="20" t="s">
        <v>151</v>
      </c>
      <c r="F518" s="30">
        <f>F519</f>
        <v>1</v>
      </c>
      <c r="G518" s="23">
        <v>0</v>
      </c>
      <c r="H518" s="143">
        <f>F518*G518</f>
        <v>0</v>
      </c>
      <c r="I518" s="26" t="s">
        <v>30</v>
      </c>
    </row>
    <row r="519" spans="1:9" ht="15">
      <c r="A519" s="19"/>
      <c r="B519" s="20"/>
      <c r="C519" s="20"/>
      <c r="D519" s="28" t="s">
        <v>685</v>
      </c>
      <c r="E519" s="20"/>
      <c r="F519" s="29">
        <v>1</v>
      </c>
      <c r="G519" s="23"/>
      <c r="H519" s="23"/>
      <c r="I519" s="26"/>
    </row>
    <row r="520" spans="1:9" ht="15">
      <c r="A520" s="124"/>
      <c r="B520" s="125"/>
      <c r="C520" s="124"/>
      <c r="D520" s="28" t="s">
        <v>797</v>
      </c>
      <c r="E520" s="124"/>
      <c r="F520" s="29"/>
      <c r="G520" s="124"/>
      <c r="H520" s="23"/>
      <c r="I520" s="35"/>
    </row>
    <row r="521" spans="1:9" ht="23.25">
      <c r="A521" s="94">
        <v>171</v>
      </c>
      <c r="B521" s="142">
        <v>766</v>
      </c>
      <c r="C521" s="20" t="s">
        <v>968</v>
      </c>
      <c r="D521" s="21" t="s">
        <v>3148</v>
      </c>
      <c r="E521" s="20" t="s">
        <v>151</v>
      </c>
      <c r="F521" s="30">
        <f>F522</f>
        <v>1</v>
      </c>
      <c r="G521" s="23">
        <v>0</v>
      </c>
      <c r="H521" s="143">
        <f>F521*G521</f>
        <v>0</v>
      </c>
      <c r="I521" s="26" t="s">
        <v>30</v>
      </c>
    </row>
    <row r="522" spans="1:9" ht="15">
      <c r="A522" s="19"/>
      <c r="B522" s="20"/>
      <c r="C522" s="20"/>
      <c r="D522" s="28" t="s">
        <v>685</v>
      </c>
      <c r="E522" s="20"/>
      <c r="F522" s="29">
        <v>1</v>
      </c>
      <c r="G522" s="23"/>
      <c r="H522" s="23"/>
      <c r="I522" s="26"/>
    </row>
    <row r="523" spans="1:9" ht="15">
      <c r="A523" s="124"/>
      <c r="B523" s="125"/>
      <c r="C523" s="124"/>
      <c r="D523" s="28" t="s">
        <v>797</v>
      </c>
      <c r="E523" s="124"/>
      <c r="F523" s="29"/>
      <c r="G523" s="124"/>
      <c r="H523" s="23"/>
      <c r="I523" s="35"/>
    </row>
    <row r="524" spans="1:9" ht="23.25">
      <c r="A524" s="94">
        <v>172</v>
      </c>
      <c r="B524" s="142">
        <v>766</v>
      </c>
      <c r="C524" s="20" t="s">
        <v>969</v>
      </c>
      <c r="D524" s="21" t="s">
        <v>3149</v>
      </c>
      <c r="E524" s="20" t="s">
        <v>151</v>
      </c>
      <c r="F524" s="30">
        <f>F525</f>
        <v>1</v>
      </c>
      <c r="G524" s="23">
        <v>0</v>
      </c>
      <c r="H524" s="143">
        <f>F524*G524</f>
        <v>0</v>
      </c>
      <c r="I524" s="26" t="s">
        <v>30</v>
      </c>
    </row>
    <row r="525" spans="1:9" ht="15">
      <c r="A525" s="19"/>
      <c r="B525" s="20"/>
      <c r="C525" s="20"/>
      <c r="D525" s="28" t="s">
        <v>685</v>
      </c>
      <c r="E525" s="20"/>
      <c r="F525" s="29">
        <v>1</v>
      </c>
      <c r="G525" s="23"/>
      <c r="H525" s="23"/>
      <c r="I525" s="26"/>
    </row>
    <row r="526" spans="1:9" ht="15">
      <c r="A526" s="124"/>
      <c r="B526" s="125"/>
      <c r="C526" s="124"/>
      <c r="D526" s="28" t="s">
        <v>797</v>
      </c>
      <c r="E526" s="124"/>
      <c r="F526" s="29"/>
      <c r="G526" s="124"/>
      <c r="H526" s="23"/>
      <c r="I526" s="35"/>
    </row>
    <row r="527" spans="1:9" ht="23.25">
      <c r="A527" s="94">
        <v>173</v>
      </c>
      <c r="B527" s="142">
        <v>766</v>
      </c>
      <c r="C527" s="20" t="s">
        <v>970</v>
      </c>
      <c r="D527" s="21" t="s">
        <v>3150</v>
      </c>
      <c r="E527" s="20" t="s">
        <v>151</v>
      </c>
      <c r="F527" s="30">
        <f>F528</f>
        <v>1</v>
      </c>
      <c r="G527" s="23">
        <v>0</v>
      </c>
      <c r="H527" s="143">
        <f>F527*G527</f>
        <v>0</v>
      </c>
      <c r="I527" s="26" t="s">
        <v>30</v>
      </c>
    </row>
    <row r="528" spans="1:9" ht="15">
      <c r="A528" s="19"/>
      <c r="B528" s="20"/>
      <c r="C528" s="20"/>
      <c r="D528" s="28" t="s">
        <v>685</v>
      </c>
      <c r="E528" s="20"/>
      <c r="F528" s="29">
        <v>1</v>
      </c>
      <c r="G528" s="23"/>
      <c r="H528" s="23"/>
      <c r="I528" s="26"/>
    </row>
    <row r="529" spans="1:9" ht="15">
      <c r="A529" s="124"/>
      <c r="B529" s="125"/>
      <c r="C529" s="124"/>
      <c r="D529" s="28" t="s">
        <v>797</v>
      </c>
      <c r="E529" s="124"/>
      <c r="F529" s="29"/>
      <c r="G529" s="124"/>
      <c r="H529" s="23"/>
      <c r="I529" s="35"/>
    </row>
    <row r="530" spans="1:9" ht="23.25">
      <c r="A530" s="94">
        <v>174</v>
      </c>
      <c r="B530" s="142">
        <v>766</v>
      </c>
      <c r="C530" s="20" t="s">
        <v>971</v>
      </c>
      <c r="D530" s="21" t="s">
        <v>3151</v>
      </c>
      <c r="E530" s="20" t="s">
        <v>151</v>
      </c>
      <c r="F530" s="30">
        <f>F531</f>
        <v>1</v>
      </c>
      <c r="G530" s="23">
        <v>0</v>
      </c>
      <c r="H530" s="143">
        <f>F530*G530</f>
        <v>0</v>
      </c>
      <c r="I530" s="26" t="s">
        <v>30</v>
      </c>
    </row>
    <row r="531" spans="1:9" ht="15">
      <c r="A531" s="19"/>
      <c r="B531" s="20"/>
      <c r="C531" s="20"/>
      <c r="D531" s="28" t="s">
        <v>685</v>
      </c>
      <c r="E531" s="20"/>
      <c r="F531" s="29">
        <v>1</v>
      </c>
      <c r="G531" s="23"/>
      <c r="H531" s="23"/>
      <c r="I531" s="26"/>
    </row>
    <row r="532" spans="1:9" ht="15">
      <c r="A532" s="124"/>
      <c r="B532" s="125"/>
      <c r="C532" s="124"/>
      <c r="D532" s="28" t="s">
        <v>797</v>
      </c>
      <c r="E532" s="124"/>
      <c r="F532" s="29"/>
      <c r="G532" s="124"/>
      <c r="H532" s="23"/>
      <c r="I532" s="35"/>
    </row>
    <row r="533" spans="1:9" ht="23.25">
      <c r="A533" s="94">
        <v>175</v>
      </c>
      <c r="B533" s="142">
        <v>766</v>
      </c>
      <c r="C533" s="20" t="s">
        <v>972</v>
      </c>
      <c r="D533" s="21" t="s">
        <v>3152</v>
      </c>
      <c r="E533" s="20" t="s">
        <v>151</v>
      </c>
      <c r="F533" s="30">
        <f>F534</f>
        <v>1</v>
      </c>
      <c r="G533" s="23">
        <v>0</v>
      </c>
      <c r="H533" s="143">
        <f>F533*G533</f>
        <v>0</v>
      </c>
      <c r="I533" s="26" t="s">
        <v>30</v>
      </c>
    </row>
    <row r="534" spans="1:9" ht="15">
      <c r="A534" s="19"/>
      <c r="B534" s="20"/>
      <c r="C534" s="20"/>
      <c r="D534" s="28" t="s">
        <v>685</v>
      </c>
      <c r="E534" s="20"/>
      <c r="F534" s="29">
        <v>1</v>
      </c>
      <c r="G534" s="23"/>
      <c r="H534" s="23"/>
      <c r="I534" s="26"/>
    </row>
    <row r="535" spans="1:9" ht="15">
      <c r="A535" s="124"/>
      <c r="B535" s="125"/>
      <c r="C535" s="124"/>
      <c r="D535" s="28" t="s">
        <v>797</v>
      </c>
      <c r="E535" s="124"/>
      <c r="F535" s="29"/>
      <c r="G535" s="124"/>
      <c r="H535" s="23"/>
      <c r="I535" s="35"/>
    </row>
    <row r="536" spans="1:9" ht="23.25">
      <c r="A536" s="94">
        <v>176</v>
      </c>
      <c r="B536" s="142">
        <v>766</v>
      </c>
      <c r="C536" s="20" t="s">
        <v>973</v>
      </c>
      <c r="D536" s="21" t="s">
        <v>3153</v>
      </c>
      <c r="E536" s="20" t="s">
        <v>151</v>
      </c>
      <c r="F536" s="30">
        <f>F537</f>
        <v>1</v>
      </c>
      <c r="G536" s="23">
        <v>0</v>
      </c>
      <c r="H536" s="143">
        <f>F536*G536</f>
        <v>0</v>
      </c>
      <c r="I536" s="26" t="s">
        <v>30</v>
      </c>
    </row>
    <row r="537" spans="1:9" ht="15">
      <c r="A537" s="19"/>
      <c r="B537" s="20"/>
      <c r="C537" s="20"/>
      <c r="D537" s="28" t="s">
        <v>685</v>
      </c>
      <c r="E537" s="20"/>
      <c r="F537" s="29">
        <v>1</v>
      </c>
      <c r="G537" s="23"/>
      <c r="H537" s="23"/>
      <c r="I537" s="26"/>
    </row>
    <row r="538" spans="1:9" ht="15">
      <c r="A538" s="124"/>
      <c r="B538" s="125"/>
      <c r="C538" s="124"/>
      <c r="D538" s="28" t="s">
        <v>797</v>
      </c>
      <c r="E538" s="124"/>
      <c r="F538" s="29"/>
      <c r="G538" s="124"/>
      <c r="H538" s="23"/>
      <c r="I538" s="35"/>
    </row>
    <row r="539" spans="1:9" ht="23.25">
      <c r="A539" s="94">
        <v>177</v>
      </c>
      <c r="B539" s="142">
        <v>766</v>
      </c>
      <c r="C539" s="20" t="s">
        <v>974</v>
      </c>
      <c r="D539" s="21" t="s">
        <v>3154</v>
      </c>
      <c r="E539" s="20" t="s">
        <v>151</v>
      </c>
      <c r="F539" s="30">
        <f>F540</f>
        <v>1</v>
      </c>
      <c r="G539" s="23">
        <v>0</v>
      </c>
      <c r="H539" s="143">
        <f>F539*G539</f>
        <v>0</v>
      </c>
      <c r="I539" s="26" t="s">
        <v>30</v>
      </c>
    </row>
    <row r="540" spans="1:9" ht="15">
      <c r="A540" s="19"/>
      <c r="B540" s="20"/>
      <c r="C540" s="20"/>
      <c r="D540" s="28" t="s">
        <v>685</v>
      </c>
      <c r="E540" s="20"/>
      <c r="F540" s="29">
        <v>1</v>
      </c>
      <c r="G540" s="23"/>
      <c r="H540" s="23"/>
      <c r="I540" s="26"/>
    </row>
    <row r="541" spans="1:9" ht="15">
      <c r="A541" s="124"/>
      <c r="B541" s="125"/>
      <c r="C541" s="124"/>
      <c r="D541" s="28" t="s">
        <v>797</v>
      </c>
      <c r="E541" s="124"/>
      <c r="F541" s="29"/>
      <c r="G541" s="124"/>
      <c r="H541" s="23"/>
      <c r="I541" s="35"/>
    </row>
    <row r="542" spans="1:9" ht="23.25">
      <c r="A542" s="94">
        <v>178</v>
      </c>
      <c r="B542" s="142">
        <v>766</v>
      </c>
      <c r="C542" s="20" t="s">
        <v>975</v>
      </c>
      <c r="D542" s="21" t="s">
        <v>3155</v>
      </c>
      <c r="E542" s="20" t="s">
        <v>151</v>
      </c>
      <c r="F542" s="30">
        <f>F543</f>
        <v>1</v>
      </c>
      <c r="G542" s="23">
        <v>0</v>
      </c>
      <c r="H542" s="143">
        <f>F542*G542</f>
        <v>0</v>
      </c>
      <c r="I542" s="26" t="s">
        <v>30</v>
      </c>
    </row>
    <row r="543" spans="1:9" ht="15">
      <c r="A543" s="19"/>
      <c r="B543" s="20"/>
      <c r="C543" s="20"/>
      <c r="D543" s="28" t="s">
        <v>685</v>
      </c>
      <c r="E543" s="20"/>
      <c r="F543" s="29">
        <v>1</v>
      </c>
      <c r="G543" s="23"/>
      <c r="H543" s="23"/>
      <c r="I543" s="26"/>
    </row>
    <row r="544" spans="1:9" ht="15">
      <c r="A544" s="124"/>
      <c r="B544" s="125"/>
      <c r="C544" s="124"/>
      <c r="D544" s="28" t="s">
        <v>797</v>
      </c>
      <c r="E544" s="124"/>
      <c r="F544" s="29"/>
      <c r="G544" s="124"/>
      <c r="H544" s="23"/>
      <c r="I544" s="35"/>
    </row>
    <row r="545" spans="1:9" ht="23.25">
      <c r="A545" s="94">
        <v>179</v>
      </c>
      <c r="B545" s="142">
        <v>766</v>
      </c>
      <c r="C545" s="20" t="s">
        <v>976</v>
      </c>
      <c r="D545" s="21" t="s">
        <v>3156</v>
      </c>
      <c r="E545" s="20" t="s">
        <v>151</v>
      </c>
      <c r="F545" s="30">
        <f>F546</f>
        <v>1</v>
      </c>
      <c r="G545" s="23">
        <v>0</v>
      </c>
      <c r="H545" s="143">
        <f>F545*G545</f>
        <v>0</v>
      </c>
      <c r="I545" s="26" t="s">
        <v>30</v>
      </c>
    </row>
    <row r="546" spans="1:9" ht="15">
      <c r="A546" s="19"/>
      <c r="B546" s="20"/>
      <c r="C546" s="20"/>
      <c r="D546" s="28" t="s">
        <v>685</v>
      </c>
      <c r="E546" s="20"/>
      <c r="F546" s="29">
        <v>1</v>
      </c>
      <c r="G546" s="23"/>
      <c r="H546" s="23"/>
      <c r="I546" s="26"/>
    </row>
    <row r="547" spans="1:9" ht="15">
      <c r="A547" s="124"/>
      <c r="B547" s="125"/>
      <c r="C547" s="124"/>
      <c r="D547" s="28" t="s">
        <v>797</v>
      </c>
      <c r="E547" s="124"/>
      <c r="F547" s="29"/>
      <c r="G547" s="124"/>
      <c r="H547" s="23"/>
      <c r="I547" s="35"/>
    </row>
    <row r="548" spans="1:9" ht="23.25">
      <c r="A548" s="94">
        <v>180</v>
      </c>
      <c r="B548" s="142">
        <v>766</v>
      </c>
      <c r="C548" s="20" t="s">
        <v>977</v>
      </c>
      <c r="D548" s="21" t="s">
        <v>3157</v>
      </c>
      <c r="E548" s="20" t="s">
        <v>151</v>
      </c>
      <c r="F548" s="30">
        <f>F549</f>
        <v>1</v>
      </c>
      <c r="G548" s="23">
        <v>0</v>
      </c>
      <c r="H548" s="143">
        <f>F548*G548</f>
        <v>0</v>
      </c>
      <c r="I548" s="26" t="s">
        <v>30</v>
      </c>
    </row>
    <row r="549" spans="1:9" ht="15">
      <c r="A549" s="19"/>
      <c r="B549" s="20"/>
      <c r="C549" s="20"/>
      <c r="D549" s="28" t="s">
        <v>685</v>
      </c>
      <c r="E549" s="20"/>
      <c r="F549" s="29">
        <v>1</v>
      </c>
      <c r="G549" s="23"/>
      <c r="H549" s="23"/>
      <c r="I549" s="26"/>
    </row>
    <row r="550" spans="1:9" ht="15">
      <c r="A550" s="124"/>
      <c r="B550" s="125"/>
      <c r="C550" s="124"/>
      <c r="D550" s="28" t="s">
        <v>797</v>
      </c>
      <c r="E550" s="124"/>
      <c r="F550" s="29"/>
      <c r="G550" s="124"/>
      <c r="H550" s="23"/>
      <c r="I550" s="35"/>
    </row>
    <row r="551" spans="1:9" ht="23.25">
      <c r="A551" s="94">
        <v>181</v>
      </c>
      <c r="B551" s="142">
        <v>766</v>
      </c>
      <c r="C551" s="20" t="s">
        <v>978</v>
      </c>
      <c r="D551" s="21" t="s">
        <v>3158</v>
      </c>
      <c r="E551" s="20" t="s">
        <v>151</v>
      </c>
      <c r="F551" s="30">
        <f>F552</f>
        <v>1</v>
      </c>
      <c r="G551" s="23">
        <v>0</v>
      </c>
      <c r="H551" s="143">
        <f>F551*G551</f>
        <v>0</v>
      </c>
      <c r="I551" s="26" t="s">
        <v>30</v>
      </c>
    </row>
    <row r="552" spans="1:9" ht="15">
      <c r="A552" s="19"/>
      <c r="B552" s="20"/>
      <c r="C552" s="20"/>
      <c r="D552" s="28" t="s">
        <v>685</v>
      </c>
      <c r="E552" s="20"/>
      <c r="F552" s="29">
        <v>1</v>
      </c>
      <c r="G552" s="23"/>
      <c r="H552" s="23"/>
      <c r="I552" s="26"/>
    </row>
    <row r="553" spans="1:9" ht="15">
      <c r="A553" s="124"/>
      <c r="B553" s="125"/>
      <c r="C553" s="124"/>
      <c r="D553" s="28" t="s">
        <v>797</v>
      </c>
      <c r="E553" s="124"/>
      <c r="F553" s="29"/>
      <c r="G553" s="124"/>
      <c r="H553" s="23"/>
      <c r="I553" s="35"/>
    </row>
    <row r="554" spans="1:9" ht="23.25">
      <c r="A554" s="94">
        <v>182</v>
      </c>
      <c r="B554" s="142">
        <v>766</v>
      </c>
      <c r="C554" s="20" t="s">
        <v>979</v>
      </c>
      <c r="D554" s="21" t="s">
        <v>3159</v>
      </c>
      <c r="E554" s="20" t="s">
        <v>151</v>
      </c>
      <c r="F554" s="30">
        <f>F555</f>
        <v>1</v>
      </c>
      <c r="G554" s="23">
        <v>0</v>
      </c>
      <c r="H554" s="143">
        <f>F554*G554</f>
        <v>0</v>
      </c>
      <c r="I554" s="26" t="s">
        <v>30</v>
      </c>
    </row>
    <row r="555" spans="1:9" ht="15">
      <c r="A555" s="19"/>
      <c r="B555" s="20"/>
      <c r="C555" s="20"/>
      <c r="D555" s="28" t="s">
        <v>685</v>
      </c>
      <c r="E555" s="20"/>
      <c r="F555" s="29">
        <v>1</v>
      </c>
      <c r="G555" s="23"/>
      <c r="H555" s="23"/>
      <c r="I555" s="26"/>
    </row>
    <row r="556" spans="1:9" ht="15">
      <c r="A556" s="124"/>
      <c r="B556" s="125"/>
      <c r="C556" s="124"/>
      <c r="D556" s="28" t="s">
        <v>797</v>
      </c>
      <c r="E556" s="124"/>
      <c r="F556" s="29"/>
      <c r="G556" s="124"/>
      <c r="H556" s="23"/>
      <c r="I556" s="35"/>
    </row>
    <row r="557" spans="1:9" ht="23.25">
      <c r="A557" s="94">
        <v>183</v>
      </c>
      <c r="B557" s="142">
        <v>766</v>
      </c>
      <c r="C557" s="20" t="s">
        <v>980</v>
      </c>
      <c r="D557" s="21" t="s">
        <v>3160</v>
      </c>
      <c r="E557" s="20" t="s">
        <v>151</v>
      </c>
      <c r="F557" s="30">
        <f>F558</f>
        <v>1</v>
      </c>
      <c r="G557" s="23">
        <v>0</v>
      </c>
      <c r="H557" s="143">
        <f>F557*G557</f>
        <v>0</v>
      </c>
      <c r="I557" s="26" t="s">
        <v>30</v>
      </c>
    </row>
    <row r="558" spans="1:9" ht="15">
      <c r="A558" s="19"/>
      <c r="B558" s="20"/>
      <c r="C558" s="20"/>
      <c r="D558" s="28" t="s">
        <v>685</v>
      </c>
      <c r="E558" s="20"/>
      <c r="F558" s="29">
        <v>1</v>
      </c>
      <c r="G558" s="23"/>
      <c r="H558" s="23"/>
      <c r="I558" s="26"/>
    </row>
    <row r="559" spans="1:9" ht="15">
      <c r="A559" s="124"/>
      <c r="B559" s="125"/>
      <c r="C559" s="124"/>
      <c r="D559" s="28" t="s">
        <v>797</v>
      </c>
      <c r="E559" s="124"/>
      <c r="F559" s="29"/>
      <c r="G559" s="124"/>
      <c r="H559" s="23"/>
      <c r="I559" s="35"/>
    </row>
    <row r="560" spans="1:9" ht="23.25">
      <c r="A560" s="94">
        <v>184</v>
      </c>
      <c r="B560" s="142">
        <v>766</v>
      </c>
      <c r="C560" s="20" t="s">
        <v>981</v>
      </c>
      <c r="D560" s="21" t="s">
        <v>3161</v>
      </c>
      <c r="E560" s="20" t="s">
        <v>151</v>
      </c>
      <c r="F560" s="30">
        <f>F561</f>
        <v>1</v>
      </c>
      <c r="G560" s="23">
        <v>0</v>
      </c>
      <c r="H560" s="143">
        <f>F560*G560</f>
        <v>0</v>
      </c>
      <c r="I560" s="26" t="s">
        <v>30</v>
      </c>
    </row>
    <row r="561" spans="1:9" ht="15">
      <c r="A561" s="19"/>
      <c r="B561" s="20"/>
      <c r="C561" s="20"/>
      <c r="D561" s="28" t="s">
        <v>685</v>
      </c>
      <c r="E561" s="20"/>
      <c r="F561" s="29">
        <v>1</v>
      </c>
      <c r="G561" s="23"/>
      <c r="H561" s="23"/>
      <c r="I561" s="26"/>
    </row>
    <row r="562" spans="1:9" ht="15">
      <c r="A562" s="124"/>
      <c r="B562" s="125"/>
      <c r="C562" s="124"/>
      <c r="D562" s="28" t="s">
        <v>797</v>
      </c>
      <c r="E562" s="124"/>
      <c r="F562" s="29"/>
      <c r="G562" s="124"/>
      <c r="H562" s="23"/>
      <c r="I562" s="35"/>
    </row>
    <row r="563" spans="1:9" ht="23.25">
      <c r="A563" s="94">
        <v>185</v>
      </c>
      <c r="B563" s="142">
        <v>766</v>
      </c>
      <c r="C563" s="20" t="s">
        <v>982</v>
      </c>
      <c r="D563" s="21" t="s">
        <v>3162</v>
      </c>
      <c r="E563" s="20" t="s">
        <v>151</v>
      </c>
      <c r="F563" s="30">
        <f>F564</f>
        <v>1</v>
      </c>
      <c r="G563" s="23">
        <v>0</v>
      </c>
      <c r="H563" s="143">
        <f>F563*G563</f>
        <v>0</v>
      </c>
      <c r="I563" s="26" t="s">
        <v>30</v>
      </c>
    </row>
    <row r="564" spans="1:9" ht="15">
      <c r="A564" s="19"/>
      <c r="B564" s="20"/>
      <c r="C564" s="20"/>
      <c r="D564" s="28" t="s">
        <v>686</v>
      </c>
      <c r="E564" s="20"/>
      <c r="F564" s="29">
        <v>1</v>
      </c>
      <c r="G564" s="23"/>
      <c r="H564" s="23"/>
      <c r="I564" s="26"/>
    </row>
    <row r="565" spans="1:9" ht="15">
      <c r="A565" s="124"/>
      <c r="B565" s="125"/>
      <c r="C565" s="124"/>
      <c r="D565" s="28" t="s">
        <v>797</v>
      </c>
      <c r="E565" s="124"/>
      <c r="F565" s="29"/>
      <c r="G565" s="124"/>
      <c r="H565" s="23"/>
      <c r="I565" s="35"/>
    </row>
    <row r="566" spans="1:9" ht="23.25">
      <c r="A566" s="94">
        <v>186</v>
      </c>
      <c r="B566" s="142">
        <v>766</v>
      </c>
      <c r="C566" s="20" t="s">
        <v>983</v>
      </c>
      <c r="D566" s="21" t="s">
        <v>3163</v>
      </c>
      <c r="E566" s="20" t="s">
        <v>151</v>
      </c>
      <c r="F566" s="30">
        <f>F567</f>
        <v>1</v>
      </c>
      <c r="G566" s="23">
        <v>0</v>
      </c>
      <c r="H566" s="143">
        <f>F566*G566</f>
        <v>0</v>
      </c>
      <c r="I566" s="26" t="s">
        <v>30</v>
      </c>
    </row>
    <row r="567" spans="1:9" ht="15">
      <c r="A567" s="19"/>
      <c r="B567" s="20"/>
      <c r="C567" s="20"/>
      <c r="D567" s="28" t="s">
        <v>686</v>
      </c>
      <c r="E567" s="20"/>
      <c r="F567" s="29">
        <v>1</v>
      </c>
      <c r="G567" s="23"/>
      <c r="H567" s="23"/>
      <c r="I567" s="26"/>
    </row>
    <row r="568" spans="1:9" ht="15">
      <c r="A568" s="124"/>
      <c r="B568" s="125"/>
      <c r="C568" s="124"/>
      <c r="D568" s="28" t="s">
        <v>797</v>
      </c>
      <c r="E568" s="124"/>
      <c r="F568" s="29"/>
      <c r="G568" s="124"/>
      <c r="H568" s="23"/>
      <c r="I568" s="35"/>
    </row>
    <row r="569" spans="1:9" ht="23.25">
      <c r="A569" s="94">
        <v>187</v>
      </c>
      <c r="B569" s="142">
        <v>766</v>
      </c>
      <c r="C569" s="20" t="s">
        <v>984</v>
      </c>
      <c r="D569" s="21" t="s">
        <v>3164</v>
      </c>
      <c r="E569" s="20" t="s">
        <v>151</v>
      </c>
      <c r="F569" s="30">
        <f>F570</f>
        <v>1</v>
      </c>
      <c r="G569" s="23">
        <v>0</v>
      </c>
      <c r="H569" s="143">
        <f>F569*G569</f>
        <v>0</v>
      </c>
      <c r="I569" s="26" t="s">
        <v>30</v>
      </c>
    </row>
    <row r="570" spans="1:9" ht="15">
      <c r="A570" s="19"/>
      <c r="B570" s="20"/>
      <c r="C570" s="20"/>
      <c r="D570" s="28" t="s">
        <v>686</v>
      </c>
      <c r="E570" s="20"/>
      <c r="F570" s="29">
        <v>1</v>
      </c>
      <c r="G570" s="23"/>
      <c r="H570" s="23"/>
      <c r="I570" s="26"/>
    </row>
    <row r="571" spans="1:9" ht="15">
      <c r="A571" s="124"/>
      <c r="B571" s="125"/>
      <c r="C571" s="124"/>
      <c r="D571" s="28" t="s">
        <v>797</v>
      </c>
      <c r="E571" s="124"/>
      <c r="F571" s="29"/>
      <c r="G571" s="124"/>
      <c r="H571" s="23"/>
      <c r="I571" s="35"/>
    </row>
    <row r="572" spans="1:9" ht="23.25">
      <c r="A572" s="94">
        <v>188</v>
      </c>
      <c r="B572" s="142">
        <v>766</v>
      </c>
      <c r="C572" s="20" t="s">
        <v>985</v>
      </c>
      <c r="D572" s="21" t="s">
        <v>3165</v>
      </c>
      <c r="E572" s="20" t="s">
        <v>151</v>
      </c>
      <c r="F572" s="30">
        <f>F573</f>
        <v>1</v>
      </c>
      <c r="G572" s="23">
        <v>0</v>
      </c>
      <c r="H572" s="143">
        <f>F572*G572</f>
        <v>0</v>
      </c>
      <c r="I572" s="26" t="s">
        <v>30</v>
      </c>
    </row>
    <row r="573" spans="1:9" ht="15">
      <c r="A573" s="19"/>
      <c r="B573" s="20"/>
      <c r="C573" s="20"/>
      <c r="D573" s="28" t="s">
        <v>686</v>
      </c>
      <c r="E573" s="20"/>
      <c r="F573" s="29">
        <v>1</v>
      </c>
      <c r="G573" s="23"/>
      <c r="H573" s="23"/>
      <c r="I573" s="26"/>
    </row>
    <row r="574" spans="1:9" ht="15">
      <c r="A574" s="124"/>
      <c r="B574" s="125"/>
      <c r="C574" s="124"/>
      <c r="D574" s="28" t="s">
        <v>797</v>
      </c>
      <c r="E574" s="124"/>
      <c r="F574" s="29"/>
      <c r="G574" s="124"/>
      <c r="H574" s="23"/>
      <c r="I574" s="35"/>
    </row>
    <row r="575" spans="1:9" ht="23.25">
      <c r="A575" s="94">
        <v>189</v>
      </c>
      <c r="B575" s="142">
        <v>766</v>
      </c>
      <c r="C575" s="20" t="s">
        <v>986</v>
      </c>
      <c r="D575" s="21" t="s">
        <v>3166</v>
      </c>
      <c r="E575" s="20" t="s">
        <v>151</v>
      </c>
      <c r="F575" s="30">
        <f>F576</f>
        <v>1</v>
      </c>
      <c r="G575" s="23">
        <v>0</v>
      </c>
      <c r="H575" s="143">
        <f>F575*G575</f>
        <v>0</v>
      </c>
      <c r="I575" s="26" t="s">
        <v>30</v>
      </c>
    </row>
    <row r="576" spans="1:9" ht="15">
      <c r="A576" s="19"/>
      <c r="B576" s="20"/>
      <c r="C576" s="20"/>
      <c r="D576" s="28" t="s">
        <v>686</v>
      </c>
      <c r="E576" s="20"/>
      <c r="F576" s="29">
        <v>1</v>
      </c>
      <c r="G576" s="23"/>
      <c r="H576" s="23"/>
      <c r="I576" s="26"/>
    </row>
    <row r="577" spans="1:9" ht="15">
      <c r="A577" s="124"/>
      <c r="B577" s="125"/>
      <c r="C577" s="124"/>
      <c r="D577" s="28" t="s">
        <v>797</v>
      </c>
      <c r="E577" s="124"/>
      <c r="F577" s="29"/>
      <c r="G577" s="124"/>
      <c r="H577" s="23"/>
      <c r="I577" s="35"/>
    </row>
    <row r="578" spans="1:9" ht="23.25">
      <c r="A578" s="94">
        <v>190</v>
      </c>
      <c r="B578" s="142">
        <v>766</v>
      </c>
      <c r="C578" s="20" t="s">
        <v>987</v>
      </c>
      <c r="D578" s="21" t="s">
        <v>3167</v>
      </c>
      <c r="E578" s="20" t="s">
        <v>151</v>
      </c>
      <c r="F578" s="30">
        <f>F579</f>
        <v>1</v>
      </c>
      <c r="G578" s="23">
        <v>0</v>
      </c>
      <c r="H578" s="143">
        <f>F578*G578</f>
        <v>0</v>
      </c>
      <c r="I578" s="26" t="s">
        <v>30</v>
      </c>
    </row>
    <row r="579" spans="1:9" ht="15">
      <c r="A579" s="19"/>
      <c r="B579" s="20"/>
      <c r="C579" s="20"/>
      <c r="D579" s="28" t="s">
        <v>686</v>
      </c>
      <c r="E579" s="20"/>
      <c r="F579" s="29">
        <v>1</v>
      </c>
      <c r="G579" s="23"/>
      <c r="H579" s="23"/>
      <c r="I579" s="26"/>
    </row>
    <row r="580" spans="1:9" ht="15">
      <c r="A580" s="124"/>
      <c r="B580" s="125"/>
      <c r="C580" s="124"/>
      <c r="D580" s="28" t="s">
        <v>797</v>
      </c>
      <c r="E580" s="124"/>
      <c r="F580" s="29"/>
      <c r="G580" s="124"/>
      <c r="H580" s="23"/>
      <c r="I580" s="35"/>
    </row>
    <row r="581" spans="1:9" ht="23.25">
      <c r="A581" s="94">
        <v>191</v>
      </c>
      <c r="B581" s="142">
        <v>766</v>
      </c>
      <c r="C581" s="20" t="s">
        <v>988</v>
      </c>
      <c r="D581" s="21" t="s">
        <v>3168</v>
      </c>
      <c r="E581" s="20" t="s">
        <v>151</v>
      </c>
      <c r="F581" s="30">
        <f>F582</f>
        <v>1</v>
      </c>
      <c r="G581" s="23">
        <v>0</v>
      </c>
      <c r="H581" s="143">
        <f>F581*G581</f>
        <v>0</v>
      </c>
      <c r="I581" s="26" t="s">
        <v>30</v>
      </c>
    </row>
    <row r="582" spans="1:9" ht="15">
      <c r="A582" s="19"/>
      <c r="B582" s="20"/>
      <c r="C582" s="20"/>
      <c r="D582" s="28" t="s">
        <v>686</v>
      </c>
      <c r="E582" s="20"/>
      <c r="F582" s="29">
        <v>1</v>
      </c>
      <c r="G582" s="23"/>
      <c r="H582" s="23"/>
      <c r="I582" s="26"/>
    </row>
    <row r="583" spans="1:9" ht="15">
      <c r="A583" s="124"/>
      <c r="B583" s="125"/>
      <c r="C583" s="124"/>
      <c r="D583" s="28" t="s">
        <v>797</v>
      </c>
      <c r="E583" s="124"/>
      <c r="F583" s="29"/>
      <c r="G583" s="124"/>
      <c r="H583" s="23"/>
      <c r="I583" s="35"/>
    </row>
    <row r="584" spans="1:9" ht="23.25">
      <c r="A584" s="94">
        <v>192</v>
      </c>
      <c r="B584" s="142">
        <v>766</v>
      </c>
      <c r="C584" s="20" t="s">
        <v>989</v>
      </c>
      <c r="D584" s="21" t="s">
        <v>3169</v>
      </c>
      <c r="E584" s="20" t="s">
        <v>151</v>
      </c>
      <c r="F584" s="30">
        <f>F585</f>
        <v>1</v>
      </c>
      <c r="G584" s="23">
        <v>0</v>
      </c>
      <c r="H584" s="143">
        <f>F584*G584</f>
        <v>0</v>
      </c>
      <c r="I584" s="26" t="s">
        <v>30</v>
      </c>
    </row>
    <row r="585" spans="1:9" ht="15">
      <c r="A585" s="19"/>
      <c r="B585" s="20"/>
      <c r="C585" s="20"/>
      <c r="D585" s="28" t="s">
        <v>686</v>
      </c>
      <c r="E585" s="20"/>
      <c r="F585" s="29">
        <v>1</v>
      </c>
      <c r="G585" s="23"/>
      <c r="H585" s="23"/>
      <c r="I585" s="26"/>
    </row>
    <row r="586" spans="1:9" ht="15">
      <c r="A586" s="124"/>
      <c r="B586" s="125"/>
      <c r="C586" s="124"/>
      <c r="D586" s="28" t="s">
        <v>797</v>
      </c>
      <c r="E586" s="124"/>
      <c r="F586" s="29"/>
      <c r="G586" s="124"/>
      <c r="H586" s="23"/>
      <c r="I586" s="35"/>
    </row>
    <row r="587" spans="1:9" ht="23.25">
      <c r="A587" s="94">
        <v>193</v>
      </c>
      <c r="B587" s="142">
        <v>766</v>
      </c>
      <c r="C587" s="20" t="s">
        <v>990</v>
      </c>
      <c r="D587" s="21" t="s">
        <v>3170</v>
      </c>
      <c r="E587" s="20" t="s">
        <v>151</v>
      </c>
      <c r="F587" s="30">
        <f>F588</f>
        <v>1</v>
      </c>
      <c r="G587" s="23">
        <v>0</v>
      </c>
      <c r="H587" s="143">
        <f>F587*G587</f>
        <v>0</v>
      </c>
      <c r="I587" s="26" t="s">
        <v>30</v>
      </c>
    </row>
    <row r="588" spans="1:9" ht="15">
      <c r="A588" s="19"/>
      <c r="B588" s="20"/>
      <c r="C588" s="20"/>
      <c r="D588" s="28" t="s">
        <v>686</v>
      </c>
      <c r="E588" s="20"/>
      <c r="F588" s="29">
        <v>1</v>
      </c>
      <c r="G588" s="23"/>
      <c r="H588" s="23"/>
      <c r="I588" s="26"/>
    </row>
    <row r="589" spans="1:9" ht="15">
      <c r="A589" s="124"/>
      <c r="B589" s="125"/>
      <c r="C589" s="124"/>
      <c r="D589" s="28" t="s">
        <v>797</v>
      </c>
      <c r="E589" s="124"/>
      <c r="F589" s="29"/>
      <c r="G589" s="124"/>
      <c r="H589" s="23"/>
      <c r="I589" s="35"/>
    </row>
    <row r="590" spans="1:9" ht="23.25">
      <c r="A590" s="94">
        <v>194</v>
      </c>
      <c r="B590" s="142">
        <v>766</v>
      </c>
      <c r="C590" s="20" t="s">
        <v>991</v>
      </c>
      <c r="D590" s="21" t="s">
        <v>3171</v>
      </c>
      <c r="E590" s="20" t="s">
        <v>151</v>
      </c>
      <c r="F590" s="30">
        <f>F591</f>
        <v>1</v>
      </c>
      <c r="G590" s="23">
        <v>0</v>
      </c>
      <c r="H590" s="143">
        <f>F590*G590</f>
        <v>0</v>
      </c>
      <c r="I590" s="26" t="s">
        <v>30</v>
      </c>
    </row>
    <row r="591" spans="1:9" ht="15">
      <c r="A591" s="19"/>
      <c r="B591" s="20"/>
      <c r="C591" s="20"/>
      <c r="D591" s="28" t="s">
        <v>686</v>
      </c>
      <c r="E591" s="20"/>
      <c r="F591" s="29">
        <v>1</v>
      </c>
      <c r="G591" s="23"/>
      <c r="H591" s="23"/>
      <c r="I591" s="26"/>
    </row>
    <row r="592" spans="1:9" ht="15">
      <c r="A592" s="124"/>
      <c r="B592" s="125"/>
      <c r="C592" s="124"/>
      <c r="D592" s="28" t="s">
        <v>797</v>
      </c>
      <c r="E592" s="124"/>
      <c r="F592" s="29"/>
      <c r="G592" s="124"/>
      <c r="H592" s="23"/>
      <c r="I592" s="35"/>
    </row>
    <row r="593" spans="1:9" ht="23.25">
      <c r="A593" s="94">
        <v>195</v>
      </c>
      <c r="B593" s="142">
        <v>766</v>
      </c>
      <c r="C593" s="20" t="s">
        <v>992</v>
      </c>
      <c r="D593" s="21" t="s">
        <v>3172</v>
      </c>
      <c r="E593" s="20" t="s">
        <v>151</v>
      </c>
      <c r="F593" s="30">
        <f>F594</f>
        <v>1</v>
      </c>
      <c r="G593" s="23">
        <v>0</v>
      </c>
      <c r="H593" s="143">
        <f>F593*G593</f>
        <v>0</v>
      </c>
      <c r="I593" s="26" t="s">
        <v>30</v>
      </c>
    </row>
    <row r="594" spans="1:9" ht="15">
      <c r="A594" s="19"/>
      <c r="B594" s="20"/>
      <c r="C594" s="20"/>
      <c r="D594" s="28" t="s">
        <v>686</v>
      </c>
      <c r="E594" s="20"/>
      <c r="F594" s="29">
        <v>1</v>
      </c>
      <c r="G594" s="23"/>
      <c r="H594" s="23"/>
      <c r="I594" s="26"/>
    </row>
    <row r="595" spans="1:9" ht="15">
      <c r="A595" s="124"/>
      <c r="B595" s="125"/>
      <c r="C595" s="124"/>
      <c r="D595" s="28" t="s">
        <v>797</v>
      </c>
      <c r="E595" s="124"/>
      <c r="F595" s="29"/>
      <c r="G595" s="124"/>
      <c r="H595" s="23"/>
      <c r="I595" s="35"/>
    </row>
    <row r="596" spans="1:9" ht="23.25">
      <c r="A596" s="94">
        <v>196</v>
      </c>
      <c r="B596" s="142">
        <v>766</v>
      </c>
      <c r="C596" s="20" t="s">
        <v>993</v>
      </c>
      <c r="D596" s="21" t="s">
        <v>3173</v>
      </c>
      <c r="E596" s="20" t="s">
        <v>151</v>
      </c>
      <c r="F596" s="30">
        <f>F597</f>
        <v>1</v>
      </c>
      <c r="G596" s="23">
        <v>0</v>
      </c>
      <c r="H596" s="143">
        <f>F596*G596</f>
        <v>0</v>
      </c>
      <c r="I596" s="26" t="s">
        <v>30</v>
      </c>
    </row>
    <row r="597" spans="1:9" ht="15">
      <c r="A597" s="19"/>
      <c r="B597" s="20"/>
      <c r="C597" s="20"/>
      <c r="D597" s="28" t="s">
        <v>686</v>
      </c>
      <c r="E597" s="20"/>
      <c r="F597" s="29">
        <v>1</v>
      </c>
      <c r="G597" s="23"/>
      <c r="H597" s="23"/>
      <c r="I597" s="26"/>
    </row>
    <row r="598" spans="1:9" ht="15">
      <c r="A598" s="124"/>
      <c r="B598" s="125"/>
      <c r="C598" s="124"/>
      <c r="D598" s="28" t="s">
        <v>797</v>
      </c>
      <c r="E598" s="124"/>
      <c r="F598" s="29"/>
      <c r="G598" s="124"/>
      <c r="H598" s="23"/>
      <c r="I598" s="35"/>
    </row>
    <row r="599" spans="1:9" ht="23.25">
      <c r="A599" s="94">
        <v>197</v>
      </c>
      <c r="B599" s="142">
        <v>766</v>
      </c>
      <c r="C599" s="20" t="s">
        <v>994</v>
      </c>
      <c r="D599" s="21" t="s">
        <v>3174</v>
      </c>
      <c r="E599" s="20" t="s">
        <v>151</v>
      </c>
      <c r="F599" s="30">
        <f>F600</f>
        <v>1</v>
      </c>
      <c r="G599" s="23">
        <v>0</v>
      </c>
      <c r="H599" s="143">
        <f>F599*G599</f>
        <v>0</v>
      </c>
      <c r="I599" s="26" t="s">
        <v>30</v>
      </c>
    </row>
    <row r="600" spans="1:9" ht="15">
      <c r="A600" s="19"/>
      <c r="B600" s="20"/>
      <c r="C600" s="20"/>
      <c r="D600" s="28" t="s">
        <v>686</v>
      </c>
      <c r="E600" s="20"/>
      <c r="F600" s="29">
        <v>1</v>
      </c>
      <c r="G600" s="23"/>
      <c r="H600" s="23"/>
      <c r="I600" s="26"/>
    </row>
    <row r="601" spans="1:9" ht="15">
      <c r="A601" s="124"/>
      <c r="B601" s="125"/>
      <c r="C601" s="124"/>
      <c r="D601" s="28" t="s">
        <v>797</v>
      </c>
      <c r="E601" s="124"/>
      <c r="F601" s="29"/>
      <c r="G601" s="124"/>
      <c r="H601" s="23"/>
      <c r="I601" s="35"/>
    </row>
    <row r="602" spans="1:9" ht="23.25">
      <c r="A602" s="94">
        <v>198</v>
      </c>
      <c r="B602" s="142">
        <v>766</v>
      </c>
      <c r="C602" s="20" t="s">
        <v>995</v>
      </c>
      <c r="D602" s="21" t="s">
        <v>3175</v>
      </c>
      <c r="E602" s="20" t="s">
        <v>151</v>
      </c>
      <c r="F602" s="30">
        <f>F603</f>
        <v>1</v>
      </c>
      <c r="G602" s="23">
        <v>0</v>
      </c>
      <c r="H602" s="143">
        <f>F602*G602</f>
        <v>0</v>
      </c>
      <c r="I602" s="26" t="s">
        <v>30</v>
      </c>
    </row>
    <row r="603" spans="1:9" ht="15">
      <c r="A603" s="19"/>
      <c r="B603" s="20"/>
      <c r="C603" s="20"/>
      <c r="D603" s="28" t="s">
        <v>686</v>
      </c>
      <c r="E603" s="20"/>
      <c r="F603" s="29">
        <v>1</v>
      </c>
      <c r="G603" s="23"/>
      <c r="H603" s="23"/>
      <c r="I603" s="26"/>
    </row>
    <row r="604" spans="1:9" ht="15">
      <c r="A604" s="124"/>
      <c r="B604" s="125"/>
      <c r="C604" s="124"/>
      <c r="D604" s="28" t="s">
        <v>797</v>
      </c>
      <c r="E604" s="124"/>
      <c r="F604" s="29"/>
      <c r="G604" s="124"/>
      <c r="H604" s="23"/>
      <c r="I604" s="35"/>
    </row>
    <row r="605" spans="1:9" ht="23.25">
      <c r="A605" s="94">
        <v>199</v>
      </c>
      <c r="B605" s="142">
        <v>766</v>
      </c>
      <c r="C605" s="20" t="s">
        <v>996</v>
      </c>
      <c r="D605" s="21" t="s">
        <v>3176</v>
      </c>
      <c r="E605" s="20" t="s">
        <v>151</v>
      </c>
      <c r="F605" s="30">
        <f>F606</f>
        <v>1</v>
      </c>
      <c r="G605" s="23">
        <v>0</v>
      </c>
      <c r="H605" s="143">
        <f>F605*G605</f>
        <v>0</v>
      </c>
      <c r="I605" s="26" t="s">
        <v>30</v>
      </c>
    </row>
    <row r="606" spans="1:9" ht="15">
      <c r="A606" s="19"/>
      <c r="B606" s="20"/>
      <c r="C606" s="20"/>
      <c r="D606" s="28" t="s">
        <v>686</v>
      </c>
      <c r="E606" s="20"/>
      <c r="F606" s="29">
        <v>1</v>
      </c>
      <c r="G606" s="23"/>
      <c r="H606" s="23"/>
      <c r="I606" s="26"/>
    </row>
    <row r="607" spans="1:9" ht="15">
      <c r="A607" s="124"/>
      <c r="B607" s="125"/>
      <c r="C607" s="124"/>
      <c r="D607" s="28" t="s">
        <v>797</v>
      </c>
      <c r="E607" s="124"/>
      <c r="F607" s="29"/>
      <c r="G607" s="124"/>
      <c r="H607" s="23"/>
      <c r="I607" s="35"/>
    </row>
    <row r="608" spans="1:9" ht="23.25">
      <c r="A608" s="94">
        <v>200</v>
      </c>
      <c r="B608" s="142">
        <v>766</v>
      </c>
      <c r="C608" s="20" t="s">
        <v>997</v>
      </c>
      <c r="D608" s="21" t="s">
        <v>3177</v>
      </c>
      <c r="E608" s="20" t="s">
        <v>151</v>
      </c>
      <c r="F608" s="30">
        <f>F609</f>
        <v>1</v>
      </c>
      <c r="G608" s="23">
        <v>0</v>
      </c>
      <c r="H608" s="143">
        <f>F608*G608</f>
        <v>0</v>
      </c>
      <c r="I608" s="26" t="s">
        <v>30</v>
      </c>
    </row>
    <row r="609" spans="1:9" ht="15">
      <c r="A609" s="19"/>
      <c r="B609" s="20"/>
      <c r="C609" s="20"/>
      <c r="D609" s="28" t="s">
        <v>686</v>
      </c>
      <c r="E609" s="20"/>
      <c r="F609" s="29">
        <v>1</v>
      </c>
      <c r="G609" s="23"/>
      <c r="H609" s="23"/>
      <c r="I609" s="26"/>
    </row>
    <row r="610" spans="1:9" ht="15">
      <c r="A610" s="124"/>
      <c r="B610" s="125"/>
      <c r="C610" s="124"/>
      <c r="D610" s="28" t="s">
        <v>797</v>
      </c>
      <c r="E610" s="124"/>
      <c r="F610" s="29"/>
      <c r="G610" s="124"/>
      <c r="H610" s="23"/>
      <c r="I610" s="35"/>
    </row>
    <row r="611" spans="1:9" ht="23.25">
      <c r="A611" s="94">
        <v>201</v>
      </c>
      <c r="B611" s="142">
        <v>766</v>
      </c>
      <c r="C611" s="20" t="s">
        <v>998</v>
      </c>
      <c r="D611" s="21" t="s">
        <v>3178</v>
      </c>
      <c r="E611" s="20" t="s">
        <v>151</v>
      </c>
      <c r="F611" s="30">
        <f>F612</f>
        <v>1</v>
      </c>
      <c r="G611" s="23">
        <v>0</v>
      </c>
      <c r="H611" s="143">
        <f>F611*G611</f>
        <v>0</v>
      </c>
      <c r="I611" s="26" t="s">
        <v>30</v>
      </c>
    </row>
    <row r="612" spans="1:9" ht="15">
      <c r="A612" s="19"/>
      <c r="B612" s="20"/>
      <c r="C612" s="20"/>
      <c r="D612" s="28" t="s">
        <v>686</v>
      </c>
      <c r="E612" s="20"/>
      <c r="F612" s="29">
        <v>1</v>
      </c>
      <c r="G612" s="23"/>
      <c r="H612" s="23"/>
      <c r="I612" s="26"/>
    </row>
    <row r="613" spans="1:9" ht="15">
      <c r="A613" s="124"/>
      <c r="B613" s="125"/>
      <c r="C613" s="124"/>
      <c r="D613" s="28" t="s">
        <v>797</v>
      </c>
      <c r="E613" s="124"/>
      <c r="F613" s="29"/>
      <c r="G613" s="124"/>
      <c r="H613" s="23"/>
      <c r="I613" s="35"/>
    </row>
    <row r="614" spans="1:9" ht="23.25">
      <c r="A614" s="94">
        <v>202</v>
      </c>
      <c r="B614" s="142">
        <v>766</v>
      </c>
      <c r="C614" s="20" t="s">
        <v>999</v>
      </c>
      <c r="D614" s="21" t="s">
        <v>3179</v>
      </c>
      <c r="E614" s="20" t="s">
        <v>151</v>
      </c>
      <c r="F614" s="30">
        <f>F615</f>
        <v>1</v>
      </c>
      <c r="G614" s="23">
        <v>0</v>
      </c>
      <c r="H614" s="143">
        <f>F614*G614</f>
        <v>0</v>
      </c>
      <c r="I614" s="26" t="s">
        <v>30</v>
      </c>
    </row>
    <row r="615" spans="1:9" ht="15">
      <c r="A615" s="19"/>
      <c r="B615" s="20"/>
      <c r="C615" s="20"/>
      <c r="D615" s="28" t="s">
        <v>686</v>
      </c>
      <c r="E615" s="20"/>
      <c r="F615" s="29">
        <v>1</v>
      </c>
      <c r="G615" s="23"/>
      <c r="H615" s="23"/>
      <c r="I615" s="26"/>
    </row>
    <row r="616" spans="1:9" ht="15">
      <c r="A616" s="124"/>
      <c r="B616" s="125"/>
      <c r="C616" s="124"/>
      <c r="D616" s="28" t="s">
        <v>797</v>
      </c>
      <c r="E616" s="124"/>
      <c r="F616" s="29"/>
      <c r="G616" s="124"/>
      <c r="H616" s="23"/>
      <c r="I616" s="35"/>
    </row>
    <row r="617" spans="1:9" ht="23.25">
      <c r="A617" s="94">
        <v>203</v>
      </c>
      <c r="B617" s="142">
        <v>766</v>
      </c>
      <c r="C617" s="20" t="s">
        <v>1000</v>
      </c>
      <c r="D617" s="21" t="s">
        <v>3180</v>
      </c>
      <c r="E617" s="20" t="s">
        <v>151</v>
      </c>
      <c r="F617" s="30">
        <f>F618</f>
        <v>1</v>
      </c>
      <c r="G617" s="23">
        <v>0</v>
      </c>
      <c r="H617" s="143">
        <f>F617*G617</f>
        <v>0</v>
      </c>
      <c r="I617" s="26" t="s">
        <v>30</v>
      </c>
    </row>
    <row r="618" spans="1:9" ht="15">
      <c r="A618" s="19"/>
      <c r="B618" s="20"/>
      <c r="C618" s="20"/>
      <c r="D618" s="28" t="s">
        <v>686</v>
      </c>
      <c r="E618" s="20"/>
      <c r="F618" s="29">
        <v>1</v>
      </c>
      <c r="G618" s="23"/>
      <c r="H618" s="23"/>
      <c r="I618" s="26"/>
    </row>
    <row r="619" spans="1:9" ht="15">
      <c r="A619" s="124"/>
      <c r="B619" s="125"/>
      <c r="C619" s="124"/>
      <c r="D619" s="28" t="s">
        <v>797</v>
      </c>
      <c r="E619" s="124"/>
      <c r="F619" s="29"/>
      <c r="G619" s="124"/>
      <c r="H619" s="23"/>
      <c r="I619" s="35"/>
    </row>
    <row r="620" spans="1:9" ht="23.25">
      <c r="A620" s="94">
        <v>204</v>
      </c>
      <c r="B620" s="142">
        <v>766</v>
      </c>
      <c r="C620" s="20" t="s">
        <v>1001</v>
      </c>
      <c r="D620" s="21" t="s">
        <v>3181</v>
      </c>
      <c r="E620" s="20" t="s">
        <v>151</v>
      </c>
      <c r="F620" s="30">
        <f>F621</f>
        <v>1</v>
      </c>
      <c r="G620" s="23">
        <v>0</v>
      </c>
      <c r="H620" s="143">
        <f>F620*G620</f>
        <v>0</v>
      </c>
      <c r="I620" s="26" t="s">
        <v>30</v>
      </c>
    </row>
    <row r="621" spans="1:9" ht="15">
      <c r="A621" s="19"/>
      <c r="B621" s="20"/>
      <c r="C621" s="20"/>
      <c r="D621" s="28" t="s">
        <v>686</v>
      </c>
      <c r="E621" s="20"/>
      <c r="F621" s="29">
        <v>1</v>
      </c>
      <c r="G621" s="23"/>
      <c r="H621" s="23"/>
      <c r="I621" s="26"/>
    </row>
    <row r="622" spans="1:9" ht="15">
      <c r="A622" s="124"/>
      <c r="B622" s="125"/>
      <c r="C622" s="124"/>
      <c r="D622" s="28" t="s">
        <v>797</v>
      </c>
      <c r="E622" s="124"/>
      <c r="F622" s="29"/>
      <c r="G622" s="124"/>
      <c r="H622" s="23"/>
      <c r="I622" s="35"/>
    </row>
    <row r="623" spans="1:9" ht="23.25">
      <c r="A623" s="94">
        <v>205</v>
      </c>
      <c r="B623" s="142">
        <v>766</v>
      </c>
      <c r="C623" s="20" t="s">
        <v>1002</v>
      </c>
      <c r="D623" s="21" t="s">
        <v>3182</v>
      </c>
      <c r="E623" s="20" t="s">
        <v>151</v>
      </c>
      <c r="F623" s="30">
        <f>F624</f>
        <v>1</v>
      </c>
      <c r="G623" s="23">
        <v>0</v>
      </c>
      <c r="H623" s="143">
        <f>F623*G623</f>
        <v>0</v>
      </c>
      <c r="I623" s="26" t="s">
        <v>30</v>
      </c>
    </row>
    <row r="624" spans="1:9" ht="15">
      <c r="A624" s="19"/>
      <c r="B624" s="20"/>
      <c r="C624" s="20"/>
      <c r="D624" s="28" t="s">
        <v>686</v>
      </c>
      <c r="E624" s="20"/>
      <c r="F624" s="29">
        <v>1</v>
      </c>
      <c r="G624" s="23"/>
      <c r="H624" s="23"/>
      <c r="I624" s="26"/>
    </row>
    <row r="625" spans="1:9" ht="15">
      <c r="A625" s="124"/>
      <c r="B625" s="125"/>
      <c r="C625" s="124"/>
      <c r="D625" s="28" t="s">
        <v>797</v>
      </c>
      <c r="E625" s="124"/>
      <c r="F625" s="29"/>
      <c r="G625" s="124"/>
      <c r="H625" s="23"/>
      <c r="I625" s="35"/>
    </row>
    <row r="626" spans="1:9" ht="23.25">
      <c r="A626" s="94">
        <v>206</v>
      </c>
      <c r="B626" s="142">
        <v>766</v>
      </c>
      <c r="C626" s="20" t="s">
        <v>1003</v>
      </c>
      <c r="D626" s="21" t="s">
        <v>3183</v>
      </c>
      <c r="E626" s="20" t="s">
        <v>151</v>
      </c>
      <c r="F626" s="30">
        <f>F627</f>
        <v>1</v>
      </c>
      <c r="G626" s="23">
        <v>0</v>
      </c>
      <c r="H626" s="143">
        <f>F626*G626</f>
        <v>0</v>
      </c>
      <c r="I626" s="26" t="s">
        <v>30</v>
      </c>
    </row>
    <row r="627" spans="1:9" ht="15">
      <c r="A627" s="19"/>
      <c r="B627" s="20"/>
      <c r="C627" s="20"/>
      <c r="D627" s="28" t="s">
        <v>686</v>
      </c>
      <c r="E627" s="20"/>
      <c r="F627" s="29">
        <v>1</v>
      </c>
      <c r="G627" s="23"/>
      <c r="H627" s="23"/>
      <c r="I627" s="26"/>
    </row>
    <row r="628" spans="1:9" ht="15">
      <c r="A628" s="124"/>
      <c r="B628" s="125"/>
      <c r="C628" s="124"/>
      <c r="D628" s="28" t="s">
        <v>797</v>
      </c>
      <c r="E628" s="124"/>
      <c r="F628" s="29"/>
      <c r="G628" s="124"/>
      <c r="H628" s="23"/>
      <c r="I628" s="35"/>
    </row>
    <row r="629" spans="1:9" ht="23.25">
      <c r="A629" s="94">
        <v>207</v>
      </c>
      <c r="B629" s="142">
        <v>766</v>
      </c>
      <c r="C629" s="20" t="s">
        <v>1004</v>
      </c>
      <c r="D629" s="21" t="s">
        <v>3184</v>
      </c>
      <c r="E629" s="20" t="s">
        <v>151</v>
      </c>
      <c r="F629" s="30">
        <f>F630</f>
        <v>1</v>
      </c>
      <c r="G629" s="23">
        <v>0</v>
      </c>
      <c r="H629" s="143">
        <f>F629*G629</f>
        <v>0</v>
      </c>
      <c r="I629" s="26" t="s">
        <v>30</v>
      </c>
    </row>
    <row r="630" spans="1:9" ht="15">
      <c r="A630" s="19"/>
      <c r="B630" s="20"/>
      <c r="C630" s="20"/>
      <c r="D630" s="28" t="s">
        <v>686</v>
      </c>
      <c r="E630" s="20"/>
      <c r="F630" s="29">
        <v>1</v>
      </c>
      <c r="G630" s="23"/>
      <c r="H630" s="23"/>
      <c r="I630" s="26"/>
    </row>
    <row r="631" spans="1:9" ht="15">
      <c r="A631" s="124"/>
      <c r="B631" s="125"/>
      <c r="C631" s="124"/>
      <c r="D631" s="28" t="s">
        <v>797</v>
      </c>
      <c r="E631" s="124"/>
      <c r="F631" s="29"/>
      <c r="G631" s="124"/>
      <c r="H631" s="23"/>
      <c r="I631" s="35"/>
    </row>
    <row r="632" spans="1:9" ht="23.25">
      <c r="A632" s="94">
        <v>208</v>
      </c>
      <c r="B632" s="142">
        <v>766</v>
      </c>
      <c r="C632" s="20" t="s">
        <v>1005</v>
      </c>
      <c r="D632" s="21" t="s">
        <v>3185</v>
      </c>
      <c r="E632" s="20" t="s">
        <v>151</v>
      </c>
      <c r="F632" s="30">
        <f>F633</f>
        <v>1</v>
      </c>
      <c r="G632" s="23">
        <v>0</v>
      </c>
      <c r="H632" s="143">
        <f>F632*G632</f>
        <v>0</v>
      </c>
      <c r="I632" s="26" t="s">
        <v>30</v>
      </c>
    </row>
    <row r="633" spans="1:9" ht="15">
      <c r="A633" s="19"/>
      <c r="B633" s="20"/>
      <c r="C633" s="20"/>
      <c r="D633" s="28" t="s">
        <v>686</v>
      </c>
      <c r="E633" s="20"/>
      <c r="F633" s="29">
        <v>1</v>
      </c>
      <c r="G633" s="23"/>
      <c r="H633" s="23"/>
      <c r="I633" s="26"/>
    </row>
    <row r="634" spans="1:9" ht="15">
      <c r="A634" s="124"/>
      <c r="B634" s="125"/>
      <c r="C634" s="124"/>
      <c r="D634" s="28" t="s">
        <v>797</v>
      </c>
      <c r="E634" s="124"/>
      <c r="F634" s="29"/>
      <c r="G634" s="124"/>
      <c r="H634" s="23"/>
      <c r="I634" s="35"/>
    </row>
    <row r="635" spans="1:9" ht="23.25">
      <c r="A635" s="94">
        <v>209</v>
      </c>
      <c r="B635" s="142">
        <v>766</v>
      </c>
      <c r="C635" s="20" t="s">
        <v>1006</v>
      </c>
      <c r="D635" s="21" t="s">
        <v>3186</v>
      </c>
      <c r="E635" s="20" t="s">
        <v>151</v>
      </c>
      <c r="F635" s="30">
        <f>F636</f>
        <v>1</v>
      </c>
      <c r="G635" s="23">
        <v>0</v>
      </c>
      <c r="H635" s="143">
        <f>F635*G635</f>
        <v>0</v>
      </c>
      <c r="I635" s="26" t="s">
        <v>30</v>
      </c>
    </row>
    <row r="636" spans="1:9" ht="15">
      <c r="A636" s="19"/>
      <c r="B636" s="20"/>
      <c r="C636" s="20"/>
      <c r="D636" s="28" t="s">
        <v>686</v>
      </c>
      <c r="E636" s="20"/>
      <c r="F636" s="29">
        <v>1</v>
      </c>
      <c r="G636" s="23"/>
      <c r="H636" s="23"/>
      <c r="I636" s="26"/>
    </row>
    <row r="637" spans="1:9" ht="15">
      <c r="A637" s="124"/>
      <c r="B637" s="125"/>
      <c r="C637" s="124"/>
      <c r="D637" s="28" t="s">
        <v>797</v>
      </c>
      <c r="E637" s="124"/>
      <c r="F637" s="29"/>
      <c r="G637" s="124"/>
      <c r="H637" s="23"/>
      <c r="I637" s="35"/>
    </row>
    <row r="638" spans="1:9" ht="23.25">
      <c r="A638" s="94">
        <v>210</v>
      </c>
      <c r="B638" s="142">
        <v>766</v>
      </c>
      <c r="C638" s="20" t="s">
        <v>1007</v>
      </c>
      <c r="D638" s="21" t="s">
        <v>3187</v>
      </c>
      <c r="E638" s="20" t="s">
        <v>151</v>
      </c>
      <c r="F638" s="30">
        <f>F639</f>
        <v>1</v>
      </c>
      <c r="G638" s="23">
        <v>0</v>
      </c>
      <c r="H638" s="143">
        <f>F638*G638</f>
        <v>0</v>
      </c>
      <c r="I638" s="26" t="s">
        <v>30</v>
      </c>
    </row>
    <row r="639" spans="1:9" ht="15">
      <c r="A639" s="19"/>
      <c r="B639" s="20"/>
      <c r="C639" s="20"/>
      <c r="D639" s="28" t="s">
        <v>686</v>
      </c>
      <c r="E639" s="20"/>
      <c r="F639" s="29">
        <v>1</v>
      </c>
      <c r="G639" s="23"/>
      <c r="H639" s="23"/>
      <c r="I639" s="26"/>
    </row>
    <row r="640" spans="1:9" ht="15">
      <c r="A640" s="124"/>
      <c r="B640" s="125"/>
      <c r="C640" s="124"/>
      <c r="D640" s="28" t="s">
        <v>797</v>
      </c>
      <c r="E640" s="124"/>
      <c r="F640" s="29"/>
      <c r="G640" s="124"/>
      <c r="H640" s="23"/>
      <c r="I640" s="35"/>
    </row>
    <row r="641" spans="1:9" ht="23.25">
      <c r="A641" s="94">
        <v>211</v>
      </c>
      <c r="B641" s="142">
        <v>766</v>
      </c>
      <c r="C641" s="20" t="s">
        <v>1008</v>
      </c>
      <c r="D641" s="21" t="s">
        <v>3188</v>
      </c>
      <c r="E641" s="20" t="s">
        <v>151</v>
      </c>
      <c r="F641" s="30">
        <f>F642</f>
        <v>1</v>
      </c>
      <c r="G641" s="23">
        <v>0</v>
      </c>
      <c r="H641" s="143">
        <f>F641*G641</f>
        <v>0</v>
      </c>
      <c r="I641" s="26" t="s">
        <v>30</v>
      </c>
    </row>
    <row r="642" spans="1:9" ht="15">
      <c r="A642" s="19"/>
      <c r="B642" s="20"/>
      <c r="C642" s="20"/>
      <c r="D642" s="28" t="s">
        <v>686</v>
      </c>
      <c r="E642" s="20"/>
      <c r="F642" s="29">
        <v>1</v>
      </c>
      <c r="G642" s="23"/>
      <c r="H642" s="23"/>
      <c r="I642" s="26"/>
    </row>
    <row r="643" spans="1:9" ht="15">
      <c r="A643" s="124"/>
      <c r="B643" s="125"/>
      <c r="C643" s="124"/>
      <c r="D643" s="28" t="s">
        <v>797</v>
      </c>
      <c r="E643" s="124"/>
      <c r="F643" s="29"/>
      <c r="G643" s="124"/>
      <c r="H643" s="23"/>
      <c r="I643" s="35"/>
    </row>
    <row r="644" spans="1:9" ht="23.25">
      <c r="A644" s="94">
        <v>212</v>
      </c>
      <c r="B644" s="142">
        <v>766</v>
      </c>
      <c r="C644" s="20" t="s">
        <v>1009</v>
      </c>
      <c r="D644" s="21" t="s">
        <v>3189</v>
      </c>
      <c r="E644" s="20" t="s">
        <v>151</v>
      </c>
      <c r="F644" s="30">
        <f>F645</f>
        <v>1</v>
      </c>
      <c r="G644" s="23">
        <v>0</v>
      </c>
      <c r="H644" s="143">
        <f>F644*G644</f>
        <v>0</v>
      </c>
      <c r="I644" s="26" t="s">
        <v>30</v>
      </c>
    </row>
    <row r="645" spans="1:9" ht="15">
      <c r="A645" s="19"/>
      <c r="B645" s="20"/>
      <c r="C645" s="20"/>
      <c r="D645" s="28" t="s">
        <v>686</v>
      </c>
      <c r="E645" s="20"/>
      <c r="F645" s="29">
        <v>1</v>
      </c>
      <c r="G645" s="23"/>
      <c r="H645" s="23"/>
      <c r="I645" s="26"/>
    </row>
    <row r="646" spans="1:9" ht="15">
      <c r="A646" s="124"/>
      <c r="B646" s="125"/>
      <c r="C646" s="124"/>
      <c r="D646" s="28" t="s">
        <v>797</v>
      </c>
      <c r="E646" s="124"/>
      <c r="F646" s="29"/>
      <c r="G646" s="124"/>
      <c r="H646" s="23"/>
      <c r="I646" s="35"/>
    </row>
    <row r="647" spans="1:9" ht="23.25">
      <c r="A647" s="94">
        <v>213</v>
      </c>
      <c r="B647" s="142">
        <v>766</v>
      </c>
      <c r="C647" s="20" t="s">
        <v>1010</v>
      </c>
      <c r="D647" s="21" t="s">
        <v>3190</v>
      </c>
      <c r="E647" s="20" t="s">
        <v>151</v>
      </c>
      <c r="F647" s="30">
        <f>F648</f>
        <v>1</v>
      </c>
      <c r="G647" s="23">
        <v>0</v>
      </c>
      <c r="H647" s="143">
        <f>F647*G647</f>
        <v>0</v>
      </c>
      <c r="I647" s="26" t="s">
        <v>30</v>
      </c>
    </row>
    <row r="648" spans="1:9" ht="15">
      <c r="A648" s="19"/>
      <c r="B648" s="20"/>
      <c r="C648" s="20"/>
      <c r="D648" s="28" t="s">
        <v>686</v>
      </c>
      <c r="E648" s="20"/>
      <c r="F648" s="29">
        <v>1</v>
      </c>
      <c r="G648" s="23"/>
      <c r="H648" s="23"/>
      <c r="I648" s="26"/>
    </row>
    <row r="649" spans="1:9" ht="15">
      <c r="A649" s="124"/>
      <c r="B649" s="125"/>
      <c r="C649" s="124"/>
      <c r="D649" s="28" t="s">
        <v>797</v>
      </c>
      <c r="E649" s="124"/>
      <c r="F649" s="29"/>
      <c r="G649" s="124"/>
      <c r="H649" s="23"/>
      <c r="I649" s="35"/>
    </row>
    <row r="650" spans="1:9" ht="23.25">
      <c r="A650" s="94">
        <v>214</v>
      </c>
      <c r="B650" s="142">
        <v>766</v>
      </c>
      <c r="C650" s="20" t="s">
        <v>1011</v>
      </c>
      <c r="D650" s="21" t="s">
        <v>3191</v>
      </c>
      <c r="E650" s="20" t="s">
        <v>151</v>
      </c>
      <c r="F650" s="30">
        <f>F651</f>
        <v>1</v>
      </c>
      <c r="G650" s="23">
        <v>0</v>
      </c>
      <c r="H650" s="143">
        <f>F650*G650</f>
        <v>0</v>
      </c>
      <c r="I650" s="26" t="s">
        <v>30</v>
      </c>
    </row>
    <row r="651" spans="1:9" ht="15">
      <c r="A651" s="19"/>
      <c r="B651" s="20"/>
      <c r="C651" s="20"/>
      <c r="D651" s="28" t="s">
        <v>686</v>
      </c>
      <c r="E651" s="20"/>
      <c r="F651" s="29">
        <v>1</v>
      </c>
      <c r="G651" s="23"/>
      <c r="H651" s="23"/>
      <c r="I651" s="26"/>
    </row>
    <row r="652" spans="1:9" ht="15">
      <c r="A652" s="124"/>
      <c r="B652" s="125"/>
      <c r="C652" s="124"/>
      <c r="D652" s="28" t="s">
        <v>797</v>
      </c>
      <c r="E652" s="124"/>
      <c r="F652" s="29"/>
      <c r="G652" s="124"/>
      <c r="H652" s="23"/>
      <c r="I652" s="35"/>
    </row>
    <row r="653" spans="1:9" ht="23.25">
      <c r="A653" s="94">
        <v>215</v>
      </c>
      <c r="B653" s="142">
        <v>766</v>
      </c>
      <c r="C653" s="20" t="s">
        <v>1012</v>
      </c>
      <c r="D653" s="21" t="s">
        <v>3192</v>
      </c>
      <c r="E653" s="20" t="s">
        <v>151</v>
      </c>
      <c r="F653" s="30">
        <f>F654</f>
        <v>1</v>
      </c>
      <c r="G653" s="23">
        <v>0</v>
      </c>
      <c r="H653" s="143">
        <f>F653*G653</f>
        <v>0</v>
      </c>
      <c r="I653" s="26" t="s">
        <v>30</v>
      </c>
    </row>
    <row r="654" spans="1:9" ht="15">
      <c r="A654" s="19"/>
      <c r="B654" s="20"/>
      <c r="C654" s="20"/>
      <c r="D654" s="28" t="s">
        <v>686</v>
      </c>
      <c r="E654" s="20"/>
      <c r="F654" s="29">
        <v>1</v>
      </c>
      <c r="G654" s="23"/>
      <c r="H654" s="23"/>
      <c r="I654" s="26"/>
    </row>
    <row r="655" spans="1:9" ht="15">
      <c r="A655" s="124"/>
      <c r="B655" s="125"/>
      <c r="C655" s="124"/>
      <c r="D655" s="28" t="s">
        <v>797</v>
      </c>
      <c r="E655" s="124"/>
      <c r="F655" s="29"/>
      <c r="G655" s="124"/>
      <c r="H655" s="23"/>
      <c r="I655" s="35"/>
    </row>
    <row r="656" spans="1:9" ht="23.25">
      <c r="A656" s="94">
        <v>216</v>
      </c>
      <c r="B656" s="142">
        <v>766</v>
      </c>
      <c r="C656" s="20" t="s">
        <v>1013</v>
      </c>
      <c r="D656" s="21" t="s">
        <v>3193</v>
      </c>
      <c r="E656" s="20" t="s">
        <v>151</v>
      </c>
      <c r="F656" s="30">
        <f>F657</f>
        <v>1</v>
      </c>
      <c r="G656" s="23">
        <v>0</v>
      </c>
      <c r="H656" s="143">
        <f>F656*G656</f>
        <v>0</v>
      </c>
      <c r="I656" s="26" t="s">
        <v>30</v>
      </c>
    </row>
    <row r="657" spans="1:9" ht="15">
      <c r="A657" s="19"/>
      <c r="B657" s="20"/>
      <c r="C657" s="20"/>
      <c r="D657" s="28" t="s">
        <v>686</v>
      </c>
      <c r="E657" s="20"/>
      <c r="F657" s="29">
        <v>1</v>
      </c>
      <c r="G657" s="23"/>
      <c r="H657" s="23"/>
      <c r="I657" s="26"/>
    </row>
    <row r="658" spans="1:9" ht="15">
      <c r="A658" s="124"/>
      <c r="B658" s="125"/>
      <c r="C658" s="124"/>
      <c r="D658" s="28" t="s">
        <v>797</v>
      </c>
      <c r="E658" s="124"/>
      <c r="F658" s="29"/>
      <c r="G658" s="124"/>
      <c r="H658" s="23"/>
      <c r="I658" s="35"/>
    </row>
    <row r="659" spans="1:9" ht="23.25">
      <c r="A659" s="94">
        <v>217</v>
      </c>
      <c r="B659" s="142">
        <v>766</v>
      </c>
      <c r="C659" s="20" t="s">
        <v>1014</v>
      </c>
      <c r="D659" s="21" t="s">
        <v>3194</v>
      </c>
      <c r="E659" s="20" t="s">
        <v>151</v>
      </c>
      <c r="F659" s="30">
        <f>F660</f>
        <v>1</v>
      </c>
      <c r="G659" s="23">
        <v>0</v>
      </c>
      <c r="H659" s="143">
        <f>F659*G659</f>
        <v>0</v>
      </c>
      <c r="I659" s="26" t="s">
        <v>30</v>
      </c>
    </row>
    <row r="660" spans="1:9" ht="15">
      <c r="A660" s="19"/>
      <c r="B660" s="20"/>
      <c r="C660" s="20"/>
      <c r="D660" s="28" t="s">
        <v>686</v>
      </c>
      <c r="E660" s="20"/>
      <c r="F660" s="29">
        <v>1</v>
      </c>
      <c r="G660" s="23"/>
      <c r="H660" s="23"/>
      <c r="I660" s="26"/>
    </row>
    <row r="661" spans="1:9" ht="15">
      <c r="A661" s="124"/>
      <c r="B661" s="125"/>
      <c r="C661" s="124"/>
      <c r="D661" s="28" t="s">
        <v>797</v>
      </c>
      <c r="E661" s="124"/>
      <c r="F661" s="29"/>
      <c r="G661" s="124"/>
      <c r="H661" s="23"/>
      <c r="I661" s="35"/>
    </row>
    <row r="662" spans="1:9" ht="23.25">
      <c r="A662" s="94">
        <v>218</v>
      </c>
      <c r="B662" s="142">
        <v>766</v>
      </c>
      <c r="C662" s="20" t="s">
        <v>1015</v>
      </c>
      <c r="D662" s="21" t="s">
        <v>3195</v>
      </c>
      <c r="E662" s="20" t="s">
        <v>151</v>
      </c>
      <c r="F662" s="30">
        <f>F663</f>
        <v>1</v>
      </c>
      <c r="G662" s="23">
        <v>0</v>
      </c>
      <c r="H662" s="143">
        <f>F662*G662</f>
        <v>0</v>
      </c>
      <c r="I662" s="26" t="s">
        <v>30</v>
      </c>
    </row>
    <row r="663" spans="1:9" ht="15">
      <c r="A663" s="19"/>
      <c r="B663" s="20"/>
      <c r="C663" s="20"/>
      <c r="D663" s="28" t="s">
        <v>686</v>
      </c>
      <c r="E663" s="20"/>
      <c r="F663" s="29">
        <v>1</v>
      </c>
      <c r="G663" s="23"/>
      <c r="H663" s="23"/>
      <c r="I663" s="26"/>
    </row>
    <row r="664" spans="1:9" ht="15">
      <c r="A664" s="124"/>
      <c r="B664" s="125"/>
      <c r="C664" s="124"/>
      <c r="D664" s="28" t="s">
        <v>797</v>
      </c>
      <c r="E664" s="124"/>
      <c r="F664" s="29"/>
      <c r="G664" s="124"/>
      <c r="H664" s="23"/>
      <c r="I664" s="35"/>
    </row>
    <row r="665" spans="1:9" ht="23.25">
      <c r="A665" s="94">
        <v>219</v>
      </c>
      <c r="B665" s="142">
        <v>766</v>
      </c>
      <c r="C665" s="20" t="s">
        <v>1016</v>
      </c>
      <c r="D665" s="21" t="s">
        <v>3196</v>
      </c>
      <c r="E665" s="20" t="s">
        <v>151</v>
      </c>
      <c r="F665" s="30">
        <f>F666</f>
        <v>1</v>
      </c>
      <c r="G665" s="23">
        <v>0</v>
      </c>
      <c r="H665" s="143">
        <f>F665*G665</f>
        <v>0</v>
      </c>
      <c r="I665" s="26" t="s">
        <v>30</v>
      </c>
    </row>
    <row r="666" spans="1:9" ht="15">
      <c r="A666" s="19"/>
      <c r="B666" s="20"/>
      <c r="C666" s="20"/>
      <c r="D666" s="28" t="s">
        <v>686</v>
      </c>
      <c r="E666" s="20"/>
      <c r="F666" s="29">
        <v>1</v>
      </c>
      <c r="G666" s="23"/>
      <c r="H666" s="23"/>
      <c r="I666" s="26"/>
    </row>
    <row r="667" spans="1:9" ht="15">
      <c r="A667" s="124"/>
      <c r="B667" s="125"/>
      <c r="C667" s="124"/>
      <c r="D667" s="28" t="s">
        <v>797</v>
      </c>
      <c r="E667" s="124"/>
      <c r="F667" s="29"/>
      <c r="G667" s="124"/>
      <c r="H667" s="23"/>
      <c r="I667" s="35"/>
    </row>
    <row r="668" spans="1:9" ht="23.25">
      <c r="A668" s="94">
        <v>220</v>
      </c>
      <c r="B668" s="142">
        <v>766</v>
      </c>
      <c r="C668" s="20" t="s">
        <v>1017</v>
      </c>
      <c r="D668" s="21" t="s">
        <v>3197</v>
      </c>
      <c r="E668" s="20" t="s">
        <v>151</v>
      </c>
      <c r="F668" s="30">
        <f>F669</f>
        <v>1</v>
      </c>
      <c r="G668" s="23">
        <v>0</v>
      </c>
      <c r="H668" s="143">
        <f>F668*G668</f>
        <v>0</v>
      </c>
      <c r="I668" s="26" t="s">
        <v>30</v>
      </c>
    </row>
    <row r="669" spans="1:9" ht="15">
      <c r="A669" s="19"/>
      <c r="B669" s="20"/>
      <c r="C669" s="20"/>
      <c r="D669" s="28" t="s">
        <v>686</v>
      </c>
      <c r="E669" s="20"/>
      <c r="F669" s="29">
        <v>1</v>
      </c>
      <c r="G669" s="23"/>
      <c r="H669" s="23"/>
      <c r="I669" s="26"/>
    </row>
    <row r="670" spans="1:9" ht="15">
      <c r="A670" s="124"/>
      <c r="B670" s="125"/>
      <c r="C670" s="124"/>
      <c r="D670" s="28" t="s">
        <v>797</v>
      </c>
      <c r="E670" s="124"/>
      <c r="F670" s="29"/>
      <c r="G670" s="124"/>
      <c r="H670" s="23"/>
      <c r="I670" s="35"/>
    </row>
    <row r="671" spans="1:9" ht="23.25">
      <c r="A671" s="94">
        <v>221</v>
      </c>
      <c r="B671" s="142">
        <v>766</v>
      </c>
      <c r="C671" s="20" t="s">
        <v>1018</v>
      </c>
      <c r="D671" s="21" t="s">
        <v>3198</v>
      </c>
      <c r="E671" s="20" t="s">
        <v>151</v>
      </c>
      <c r="F671" s="30">
        <f>F672</f>
        <v>1</v>
      </c>
      <c r="G671" s="23">
        <v>0</v>
      </c>
      <c r="H671" s="143">
        <f>F671*G671</f>
        <v>0</v>
      </c>
      <c r="I671" s="26" t="s">
        <v>30</v>
      </c>
    </row>
    <row r="672" spans="1:9" ht="15">
      <c r="A672" s="19"/>
      <c r="B672" s="20"/>
      <c r="C672" s="20"/>
      <c r="D672" s="28" t="s">
        <v>686</v>
      </c>
      <c r="E672" s="20"/>
      <c r="F672" s="29">
        <v>1</v>
      </c>
      <c r="G672" s="23"/>
      <c r="H672" s="23"/>
      <c r="I672" s="26"/>
    </row>
    <row r="673" spans="1:9" ht="15">
      <c r="A673" s="124"/>
      <c r="B673" s="125"/>
      <c r="C673" s="124"/>
      <c r="D673" s="28" t="s">
        <v>797</v>
      </c>
      <c r="E673" s="124"/>
      <c r="F673" s="29"/>
      <c r="G673" s="124"/>
      <c r="H673" s="23"/>
      <c r="I673" s="35"/>
    </row>
    <row r="674" spans="1:9" ht="23.25">
      <c r="A674" s="94">
        <v>222</v>
      </c>
      <c r="B674" s="142">
        <v>766</v>
      </c>
      <c r="C674" s="20" t="s">
        <v>1019</v>
      </c>
      <c r="D674" s="21" t="s">
        <v>3199</v>
      </c>
      <c r="E674" s="20" t="s">
        <v>151</v>
      </c>
      <c r="F674" s="30">
        <f>F675</f>
        <v>1</v>
      </c>
      <c r="G674" s="23">
        <v>0</v>
      </c>
      <c r="H674" s="143">
        <f>F674*G674</f>
        <v>0</v>
      </c>
      <c r="I674" s="26" t="s">
        <v>30</v>
      </c>
    </row>
    <row r="675" spans="1:9" ht="15">
      <c r="A675" s="19"/>
      <c r="B675" s="20"/>
      <c r="C675" s="20"/>
      <c r="D675" s="28" t="s">
        <v>686</v>
      </c>
      <c r="E675" s="20"/>
      <c r="F675" s="29">
        <v>1</v>
      </c>
      <c r="G675" s="23"/>
      <c r="H675" s="23"/>
      <c r="I675" s="26"/>
    </row>
    <row r="676" spans="1:9" ht="15">
      <c r="A676" s="124"/>
      <c r="B676" s="125"/>
      <c r="C676" s="124"/>
      <c r="D676" s="28" t="s">
        <v>797</v>
      </c>
      <c r="E676" s="124"/>
      <c r="F676" s="29"/>
      <c r="G676" s="124"/>
      <c r="H676" s="23"/>
      <c r="I676" s="35"/>
    </row>
    <row r="677" spans="1:9" ht="23.25">
      <c r="A677" s="94">
        <v>223</v>
      </c>
      <c r="B677" s="142">
        <v>766</v>
      </c>
      <c r="C677" s="20" t="s">
        <v>1020</v>
      </c>
      <c r="D677" s="21" t="s">
        <v>3200</v>
      </c>
      <c r="E677" s="20" t="s">
        <v>151</v>
      </c>
      <c r="F677" s="30">
        <f>F678</f>
        <v>1</v>
      </c>
      <c r="G677" s="23">
        <v>0</v>
      </c>
      <c r="H677" s="143">
        <f>F677*G677</f>
        <v>0</v>
      </c>
      <c r="I677" s="26" t="s">
        <v>30</v>
      </c>
    </row>
    <row r="678" spans="1:9" ht="15">
      <c r="A678" s="19"/>
      <c r="B678" s="20"/>
      <c r="C678" s="20"/>
      <c r="D678" s="28" t="s">
        <v>686</v>
      </c>
      <c r="E678" s="20"/>
      <c r="F678" s="29">
        <v>1</v>
      </c>
      <c r="G678" s="23"/>
      <c r="H678" s="23"/>
      <c r="I678" s="26"/>
    </row>
    <row r="679" spans="1:9" ht="15">
      <c r="A679" s="124"/>
      <c r="B679" s="125"/>
      <c r="C679" s="124"/>
      <c r="D679" s="28" t="s">
        <v>797</v>
      </c>
      <c r="E679" s="124"/>
      <c r="F679" s="29"/>
      <c r="G679" s="124"/>
      <c r="H679" s="23"/>
      <c r="I679" s="35"/>
    </row>
    <row r="680" spans="1:9" ht="23.25">
      <c r="A680" s="94">
        <v>224</v>
      </c>
      <c r="B680" s="142">
        <v>766</v>
      </c>
      <c r="C680" s="20" t="s">
        <v>1021</v>
      </c>
      <c r="D680" s="21" t="s">
        <v>3201</v>
      </c>
      <c r="E680" s="20" t="s">
        <v>151</v>
      </c>
      <c r="F680" s="30">
        <f>F681</f>
        <v>1</v>
      </c>
      <c r="G680" s="23">
        <v>0</v>
      </c>
      <c r="H680" s="143">
        <f>F680*G680</f>
        <v>0</v>
      </c>
      <c r="I680" s="26" t="s">
        <v>30</v>
      </c>
    </row>
    <row r="681" spans="1:9" ht="15">
      <c r="A681" s="19"/>
      <c r="B681" s="20"/>
      <c r="C681" s="20"/>
      <c r="D681" s="28" t="s">
        <v>686</v>
      </c>
      <c r="E681" s="20"/>
      <c r="F681" s="29">
        <v>1</v>
      </c>
      <c r="G681" s="23"/>
      <c r="H681" s="23"/>
      <c r="I681" s="26"/>
    </row>
    <row r="682" spans="1:9" ht="15">
      <c r="A682" s="124"/>
      <c r="B682" s="125"/>
      <c r="C682" s="124"/>
      <c r="D682" s="28" t="s">
        <v>797</v>
      </c>
      <c r="E682" s="124"/>
      <c r="F682" s="29"/>
      <c r="G682" s="124"/>
      <c r="H682" s="23"/>
      <c r="I682" s="35"/>
    </row>
    <row r="683" spans="1:9" ht="23.25">
      <c r="A683" s="94">
        <v>225</v>
      </c>
      <c r="B683" s="142">
        <v>766</v>
      </c>
      <c r="C683" s="20" t="s">
        <v>1022</v>
      </c>
      <c r="D683" s="21" t="s">
        <v>3202</v>
      </c>
      <c r="E683" s="20" t="s">
        <v>151</v>
      </c>
      <c r="F683" s="30">
        <f>F684</f>
        <v>1</v>
      </c>
      <c r="G683" s="23">
        <v>0</v>
      </c>
      <c r="H683" s="143">
        <f>F683*G683</f>
        <v>0</v>
      </c>
      <c r="I683" s="26" t="s">
        <v>30</v>
      </c>
    </row>
    <row r="684" spans="1:9" ht="15">
      <c r="A684" s="19"/>
      <c r="B684" s="20"/>
      <c r="C684" s="20"/>
      <c r="D684" s="28" t="s">
        <v>686</v>
      </c>
      <c r="E684" s="20"/>
      <c r="F684" s="29">
        <v>1</v>
      </c>
      <c r="G684" s="23"/>
      <c r="H684" s="23"/>
      <c r="I684" s="26"/>
    </row>
    <row r="685" spans="1:9" ht="15">
      <c r="A685" s="124"/>
      <c r="B685" s="125"/>
      <c r="C685" s="124"/>
      <c r="D685" s="28" t="s">
        <v>797</v>
      </c>
      <c r="E685" s="124"/>
      <c r="F685" s="29"/>
      <c r="G685" s="124"/>
      <c r="H685" s="23"/>
      <c r="I685" s="35"/>
    </row>
    <row r="686" spans="1:9" ht="23.25">
      <c r="A686" s="94">
        <v>226</v>
      </c>
      <c r="B686" s="142">
        <v>766</v>
      </c>
      <c r="C686" s="20" t="s">
        <v>1023</v>
      </c>
      <c r="D686" s="21" t="s">
        <v>3203</v>
      </c>
      <c r="E686" s="20" t="s">
        <v>151</v>
      </c>
      <c r="F686" s="30">
        <f>F687</f>
        <v>1</v>
      </c>
      <c r="G686" s="23">
        <v>0</v>
      </c>
      <c r="H686" s="143">
        <f>F686*G686</f>
        <v>0</v>
      </c>
      <c r="I686" s="26" t="s">
        <v>30</v>
      </c>
    </row>
    <row r="687" spans="1:9" ht="15">
      <c r="A687" s="19"/>
      <c r="B687" s="20"/>
      <c r="C687" s="20"/>
      <c r="D687" s="28" t="s">
        <v>686</v>
      </c>
      <c r="E687" s="20"/>
      <c r="F687" s="29">
        <v>1</v>
      </c>
      <c r="G687" s="23"/>
      <c r="H687" s="23"/>
      <c r="I687" s="26"/>
    </row>
    <row r="688" spans="1:9" ht="15">
      <c r="A688" s="124"/>
      <c r="B688" s="125"/>
      <c r="C688" s="124"/>
      <c r="D688" s="28" t="s">
        <v>797</v>
      </c>
      <c r="E688" s="124"/>
      <c r="F688" s="29"/>
      <c r="G688" s="124"/>
      <c r="H688" s="23"/>
      <c r="I688" s="35"/>
    </row>
    <row r="689" spans="1:9" ht="23.25">
      <c r="A689" s="94">
        <v>227</v>
      </c>
      <c r="B689" s="142">
        <v>766</v>
      </c>
      <c r="C689" s="20" t="s">
        <v>1024</v>
      </c>
      <c r="D689" s="21" t="s">
        <v>3204</v>
      </c>
      <c r="E689" s="20" t="s">
        <v>151</v>
      </c>
      <c r="F689" s="30">
        <f>F690</f>
        <v>1</v>
      </c>
      <c r="G689" s="23">
        <v>0</v>
      </c>
      <c r="H689" s="143">
        <f>F689*G689</f>
        <v>0</v>
      </c>
      <c r="I689" s="26" t="s">
        <v>30</v>
      </c>
    </row>
    <row r="690" spans="1:9" ht="15">
      <c r="A690" s="19"/>
      <c r="B690" s="20"/>
      <c r="C690" s="20"/>
      <c r="D690" s="28" t="s">
        <v>686</v>
      </c>
      <c r="E690" s="20"/>
      <c r="F690" s="29">
        <v>1</v>
      </c>
      <c r="G690" s="23"/>
      <c r="H690" s="23"/>
      <c r="I690" s="26"/>
    </row>
    <row r="691" spans="1:9" ht="15">
      <c r="A691" s="124"/>
      <c r="B691" s="125"/>
      <c r="C691" s="124"/>
      <c r="D691" s="28" t="s">
        <v>797</v>
      </c>
      <c r="E691" s="124"/>
      <c r="F691" s="29"/>
      <c r="G691" s="124"/>
      <c r="H691" s="23"/>
      <c r="I691" s="35"/>
    </row>
    <row r="692" spans="1:9" ht="23.25">
      <c r="A692" s="94">
        <v>228</v>
      </c>
      <c r="B692" s="142">
        <v>766</v>
      </c>
      <c r="C692" s="20" t="s">
        <v>1025</v>
      </c>
      <c r="D692" s="21" t="s">
        <v>3205</v>
      </c>
      <c r="E692" s="20" t="s">
        <v>151</v>
      </c>
      <c r="F692" s="30">
        <f>F693</f>
        <v>1</v>
      </c>
      <c r="G692" s="23">
        <v>0</v>
      </c>
      <c r="H692" s="143">
        <f>F692*G692</f>
        <v>0</v>
      </c>
      <c r="I692" s="26" t="s">
        <v>30</v>
      </c>
    </row>
    <row r="693" spans="1:9" ht="15">
      <c r="A693" s="19"/>
      <c r="B693" s="20"/>
      <c r="C693" s="20"/>
      <c r="D693" s="28" t="s">
        <v>686</v>
      </c>
      <c r="E693" s="20"/>
      <c r="F693" s="29">
        <v>1</v>
      </c>
      <c r="G693" s="23"/>
      <c r="H693" s="23"/>
      <c r="I693" s="26"/>
    </row>
    <row r="694" spans="1:9" ht="15">
      <c r="A694" s="124"/>
      <c r="B694" s="125"/>
      <c r="C694" s="124"/>
      <c r="D694" s="28" t="s">
        <v>797</v>
      </c>
      <c r="E694" s="124"/>
      <c r="F694" s="29"/>
      <c r="G694" s="124"/>
      <c r="H694" s="23"/>
      <c r="I694" s="35"/>
    </row>
    <row r="695" spans="1:9" ht="23.25">
      <c r="A695" s="94">
        <v>229</v>
      </c>
      <c r="B695" s="142">
        <v>766</v>
      </c>
      <c r="C695" s="20" t="s">
        <v>1026</v>
      </c>
      <c r="D695" s="21" t="s">
        <v>3206</v>
      </c>
      <c r="E695" s="20" t="s">
        <v>151</v>
      </c>
      <c r="F695" s="30">
        <f>F696</f>
        <v>1</v>
      </c>
      <c r="G695" s="23">
        <v>0</v>
      </c>
      <c r="H695" s="143">
        <f>F695*G695</f>
        <v>0</v>
      </c>
      <c r="I695" s="26" t="s">
        <v>30</v>
      </c>
    </row>
    <row r="696" spans="1:9" ht="15">
      <c r="A696" s="19"/>
      <c r="B696" s="20"/>
      <c r="C696" s="20"/>
      <c r="D696" s="28" t="s">
        <v>686</v>
      </c>
      <c r="E696" s="20"/>
      <c r="F696" s="29">
        <v>1</v>
      </c>
      <c r="G696" s="23"/>
      <c r="H696" s="23"/>
      <c r="I696" s="26"/>
    </row>
    <row r="697" spans="1:9" ht="15">
      <c r="A697" s="124"/>
      <c r="B697" s="125"/>
      <c r="C697" s="124"/>
      <c r="D697" s="28" t="s">
        <v>797</v>
      </c>
      <c r="E697" s="124"/>
      <c r="F697" s="29"/>
      <c r="G697" s="124"/>
      <c r="H697" s="23"/>
      <c r="I697" s="35"/>
    </row>
    <row r="698" spans="1:9" ht="23.25">
      <c r="A698" s="94">
        <v>230</v>
      </c>
      <c r="B698" s="142">
        <v>766</v>
      </c>
      <c r="C698" s="20" t="s">
        <v>1027</v>
      </c>
      <c r="D698" s="21" t="s">
        <v>3207</v>
      </c>
      <c r="E698" s="20" t="s">
        <v>151</v>
      </c>
      <c r="F698" s="30">
        <f>F699</f>
        <v>1</v>
      </c>
      <c r="G698" s="23">
        <v>0</v>
      </c>
      <c r="H698" s="143">
        <f>F698*G698</f>
        <v>0</v>
      </c>
      <c r="I698" s="26" t="s">
        <v>30</v>
      </c>
    </row>
    <row r="699" spans="1:9" ht="15">
      <c r="A699" s="19"/>
      <c r="B699" s="20"/>
      <c r="C699" s="20"/>
      <c r="D699" s="28" t="s">
        <v>686</v>
      </c>
      <c r="E699" s="20"/>
      <c r="F699" s="29">
        <v>1</v>
      </c>
      <c r="G699" s="23"/>
      <c r="H699" s="23"/>
      <c r="I699" s="26"/>
    </row>
    <row r="700" spans="1:9" ht="15">
      <c r="A700" s="124"/>
      <c r="B700" s="125"/>
      <c r="C700" s="124"/>
      <c r="D700" s="28" t="s">
        <v>797</v>
      </c>
      <c r="E700" s="124"/>
      <c r="F700" s="29"/>
      <c r="G700" s="124"/>
      <c r="H700" s="23"/>
      <c r="I700" s="35"/>
    </row>
    <row r="701" spans="1:9" ht="23.25">
      <c r="A701" s="94">
        <v>231</v>
      </c>
      <c r="B701" s="142">
        <v>766</v>
      </c>
      <c r="C701" s="20" t="s">
        <v>1028</v>
      </c>
      <c r="D701" s="21" t="s">
        <v>3208</v>
      </c>
      <c r="E701" s="20" t="s">
        <v>151</v>
      </c>
      <c r="F701" s="30">
        <f>F702</f>
        <v>1</v>
      </c>
      <c r="G701" s="23">
        <v>0</v>
      </c>
      <c r="H701" s="143">
        <f>F701*G701</f>
        <v>0</v>
      </c>
      <c r="I701" s="26" t="s">
        <v>30</v>
      </c>
    </row>
    <row r="702" spans="1:9" ht="15">
      <c r="A702" s="19"/>
      <c r="B702" s="20"/>
      <c r="C702" s="20"/>
      <c r="D702" s="28" t="s">
        <v>686</v>
      </c>
      <c r="E702" s="20"/>
      <c r="F702" s="29">
        <v>1</v>
      </c>
      <c r="G702" s="23"/>
      <c r="H702" s="23"/>
      <c r="I702" s="26"/>
    </row>
    <row r="703" spans="1:9" ht="15">
      <c r="A703" s="124"/>
      <c r="B703" s="125"/>
      <c r="C703" s="124"/>
      <c r="D703" s="28" t="s">
        <v>797</v>
      </c>
      <c r="E703" s="124"/>
      <c r="F703" s="29"/>
      <c r="G703" s="124"/>
      <c r="H703" s="23"/>
      <c r="I703" s="35"/>
    </row>
    <row r="704" spans="1:9" ht="23.25">
      <c r="A704" s="94">
        <v>232</v>
      </c>
      <c r="B704" s="142">
        <v>766</v>
      </c>
      <c r="C704" s="20" t="s">
        <v>1029</v>
      </c>
      <c r="D704" s="21" t="s">
        <v>3209</v>
      </c>
      <c r="E704" s="20" t="s">
        <v>151</v>
      </c>
      <c r="F704" s="30">
        <f>F705</f>
        <v>1</v>
      </c>
      <c r="G704" s="23">
        <v>0</v>
      </c>
      <c r="H704" s="143">
        <f>F704*G704</f>
        <v>0</v>
      </c>
      <c r="I704" s="26" t="s">
        <v>30</v>
      </c>
    </row>
    <row r="705" spans="1:9" ht="15">
      <c r="A705" s="19"/>
      <c r="B705" s="20"/>
      <c r="C705" s="20"/>
      <c r="D705" s="28" t="s">
        <v>686</v>
      </c>
      <c r="E705" s="20"/>
      <c r="F705" s="29">
        <v>1</v>
      </c>
      <c r="G705" s="23"/>
      <c r="H705" s="23"/>
      <c r="I705" s="26"/>
    </row>
    <row r="706" spans="1:9" ht="15">
      <c r="A706" s="124"/>
      <c r="B706" s="125"/>
      <c r="C706" s="124"/>
      <c r="D706" s="28" t="s">
        <v>797</v>
      </c>
      <c r="E706" s="124"/>
      <c r="F706" s="29"/>
      <c r="G706" s="124"/>
      <c r="H706" s="23"/>
      <c r="I706" s="35"/>
    </row>
    <row r="707" spans="1:9" ht="23.25">
      <c r="A707" s="94">
        <v>233</v>
      </c>
      <c r="B707" s="142">
        <v>766</v>
      </c>
      <c r="C707" s="20" t="s">
        <v>1030</v>
      </c>
      <c r="D707" s="21" t="s">
        <v>3210</v>
      </c>
      <c r="E707" s="20" t="s">
        <v>151</v>
      </c>
      <c r="F707" s="30">
        <f>F708</f>
        <v>1</v>
      </c>
      <c r="G707" s="23">
        <v>0</v>
      </c>
      <c r="H707" s="143">
        <f>F707*G707</f>
        <v>0</v>
      </c>
      <c r="I707" s="26" t="s">
        <v>30</v>
      </c>
    </row>
    <row r="708" spans="1:9" ht="15">
      <c r="A708" s="19"/>
      <c r="B708" s="20"/>
      <c r="C708" s="20"/>
      <c r="D708" s="28" t="s">
        <v>686</v>
      </c>
      <c r="E708" s="20"/>
      <c r="F708" s="29">
        <v>1</v>
      </c>
      <c r="G708" s="23"/>
      <c r="H708" s="23"/>
      <c r="I708" s="26"/>
    </row>
    <row r="709" spans="1:9" ht="15">
      <c r="A709" s="124"/>
      <c r="B709" s="125"/>
      <c r="C709" s="124"/>
      <c r="D709" s="28" t="s">
        <v>797</v>
      </c>
      <c r="E709" s="124"/>
      <c r="F709" s="29"/>
      <c r="G709" s="124"/>
      <c r="H709" s="23"/>
      <c r="I709" s="35"/>
    </row>
    <row r="710" spans="1:9" ht="23.25">
      <c r="A710" s="94">
        <v>234</v>
      </c>
      <c r="B710" s="142">
        <v>766</v>
      </c>
      <c r="C710" s="20" t="s">
        <v>1031</v>
      </c>
      <c r="D710" s="21" t="s">
        <v>3211</v>
      </c>
      <c r="E710" s="20" t="s">
        <v>151</v>
      </c>
      <c r="F710" s="30">
        <f>F711</f>
        <v>1</v>
      </c>
      <c r="G710" s="23">
        <v>0</v>
      </c>
      <c r="H710" s="143">
        <f>F710*G710</f>
        <v>0</v>
      </c>
      <c r="I710" s="26" t="s">
        <v>30</v>
      </c>
    </row>
    <row r="711" spans="1:9" ht="15">
      <c r="A711" s="19"/>
      <c r="B711" s="20"/>
      <c r="C711" s="20"/>
      <c r="D711" s="28" t="s">
        <v>686</v>
      </c>
      <c r="E711" s="20"/>
      <c r="F711" s="29">
        <v>1</v>
      </c>
      <c r="G711" s="23"/>
      <c r="H711" s="23"/>
      <c r="I711" s="26"/>
    </row>
    <row r="712" spans="1:9" ht="15">
      <c r="A712" s="124"/>
      <c r="B712" s="125"/>
      <c r="C712" s="124"/>
      <c r="D712" s="28" t="s">
        <v>797</v>
      </c>
      <c r="E712" s="124"/>
      <c r="F712" s="29"/>
      <c r="G712" s="124"/>
      <c r="H712" s="23"/>
      <c r="I712" s="35"/>
    </row>
    <row r="713" spans="1:9" ht="23.25">
      <c r="A713" s="94">
        <v>235</v>
      </c>
      <c r="B713" s="142">
        <v>766</v>
      </c>
      <c r="C713" s="20" t="s">
        <v>1032</v>
      </c>
      <c r="D713" s="21" t="s">
        <v>3212</v>
      </c>
      <c r="E713" s="20" t="s">
        <v>151</v>
      </c>
      <c r="F713" s="30">
        <f>F714</f>
        <v>1</v>
      </c>
      <c r="G713" s="23">
        <v>0</v>
      </c>
      <c r="H713" s="143">
        <f>F713*G713</f>
        <v>0</v>
      </c>
      <c r="I713" s="26" t="s">
        <v>30</v>
      </c>
    </row>
    <row r="714" spans="1:9" ht="15">
      <c r="A714" s="19"/>
      <c r="B714" s="20"/>
      <c r="C714" s="20"/>
      <c r="D714" s="28" t="s">
        <v>686</v>
      </c>
      <c r="E714" s="20"/>
      <c r="F714" s="29">
        <v>1</v>
      </c>
      <c r="G714" s="23"/>
      <c r="H714" s="23"/>
      <c r="I714" s="26"/>
    </row>
    <row r="715" spans="1:9" ht="15">
      <c r="A715" s="124"/>
      <c r="B715" s="125"/>
      <c r="C715" s="124"/>
      <c r="D715" s="28" t="s">
        <v>797</v>
      </c>
      <c r="E715" s="124"/>
      <c r="F715" s="29"/>
      <c r="G715" s="124"/>
      <c r="H715" s="23"/>
      <c r="I715" s="35"/>
    </row>
    <row r="716" spans="1:9" ht="23.25">
      <c r="A716" s="94">
        <v>236</v>
      </c>
      <c r="B716" s="142">
        <v>766</v>
      </c>
      <c r="C716" s="20" t="s">
        <v>1033</v>
      </c>
      <c r="D716" s="21" t="s">
        <v>3213</v>
      </c>
      <c r="E716" s="20" t="s">
        <v>151</v>
      </c>
      <c r="F716" s="30">
        <f>F717</f>
        <v>1</v>
      </c>
      <c r="G716" s="86">
        <v>0</v>
      </c>
      <c r="H716" s="143">
        <f>F716*G716</f>
        <v>0</v>
      </c>
      <c r="I716" s="26" t="s">
        <v>30</v>
      </c>
    </row>
    <row r="717" spans="1:9" ht="15">
      <c r="A717" s="19"/>
      <c r="B717" s="20"/>
      <c r="C717" s="20"/>
      <c r="D717" s="28" t="s">
        <v>683</v>
      </c>
      <c r="E717" s="20"/>
      <c r="F717" s="29">
        <v>1</v>
      </c>
      <c r="G717" s="86"/>
      <c r="H717" s="23"/>
      <c r="I717" s="26"/>
    </row>
    <row r="718" spans="1:9" ht="15">
      <c r="A718" s="124"/>
      <c r="B718" s="125"/>
      <c r="C718" s="124"/>
      <c r="D718" s="28" t="s">
        <v>797</v>
      </c>
      <c r="E718" s="124"/>
      <c r="F718" s="29"/>
      <c r="G718" s="153"/>
      <c r="H718" s="23"/>
      <c r="I718" s="35"/>
    </row>
    <row r="719" spans="1:9" ht="23.25">
      <c r="A719" s="94">
        <v>237</v>
      </c>
      <c r="B719" s="142">
        <v>766</v>
      </c>
      <c r="C719" s="20" t="s">
        <v>1034</v>
      </c>
      <c r="D719" s="21" t="s">
        <v>3214</v>
      </c>
      <c r="E719" s="20" t="s">
        <v>151</v>
      </c>
      <c r="F719" s="30">
        <f>F720</f>
        <v>1</v>
      </c>
      <c r="G719" s="86">
        <v>0</v>
      </c>
      <c r="H719" s="143">
        <f>F719*G719</f>
        <v>0</v>
      </c>
      <c r="I719" s="26" t="s">
        <v>30</v>
      </c>
    </row>
    <row r="720" spans="1:9" ht="15">
      <c r="A720" s="19"/>
      <c r="B720" s="20"/>
      <c r="C720" s="20"/>
      <c r="D720" s="28" t="s">
        <v>683</v>
      </c>
      <c r="E720" s="20"/>
      <c r="F720" s="29">
        <v>1</v>
      </c>
      <c r="G720" s="23"/>
      <c r="H720" s="23"/>
      <c r="I720" s="26"/>
    </row>
    <row r="721" spans="1:9" ht="15">
      <c r="A721" s="124"/>
      <c r="B721" s="125"/>
      <c r="C721" s="124"/>
      <c r="D721" s="28" t="s">
        <v>797</v>
      </c>
      <c r="E721" s="124"/>
      <c r="F721" s="29"/>
      <c r="G721" s="124"/>
      <c r="H721" s="23"/>
      <c r="I721" s="35"/>
    </row>
    <row r="722" spans="1:9" ht="23.25">
      <c r="A722" s="94">
        <v>238</v>
      </c>
      <c r="B722" s="142">
        <v>766</v>
      </c>
      <c r="C722" s="20" t="s">
        <v>1035</v>
      </c>
      <c r="D722" s="21" t="s">
        <v>3215</v>
      </c>
      <c r="E722" s="20" t="s">
        <v>151</v>
      </c>
      <c r="F722" s="30">
        <f>F723</f>
        <v>1</v>
      </c>
      <c r="G722" s="23">
        <v>0</v>
      </c>
      <c r="H722" s="143">
        <f>F722*G722</f>
        <v>0</v>
      </c>
      <c r="I722" s="26" t="s">
        <v>30</v>
      </c>
    </row>
    <row r="723" spans="1:9" ht="15">
      <c r="A723" s="19"/>
      <c r="B723" s="20"/>
      <c r="C723" s="20"/>
      <c r="D723" s="28" t="s">
        <v>683</v>
      </c>
      <c r="E723" s="20"/>
      <c r="F723" s="29">
        <v>1</v>
      </c>
      <c r="G723" s="23"/>
      <c r="H723" s="23"/>
      <c r="I723" s="26"/>
    </row>
    <row r="724" spans="1:9" ht="15">
      <c r="A724" s="124"/>
      <c r="B724" s="125"/>
      <c r="C724" s="124"/>
      <c r="D724" s="28" t="s">
        <v>797</v>
      </c>
      <c r="E724" s="124"/>
      <c r="F724" s="29"/>
      <c r="G724" s="124"/>
      <c r="H724" s="23"/>
      <c r="I724" s="35"/>
    </row>
    <row r="725" spans="1:9" ht="23.25" customHeight="1">
      <c r="A725" s="94">
        <v>239</v>
      </c>
      <c r="B725" s="142">
        <v>766</v>
      </c>
      <c r="C725" s="20" t="s">
        <v>1036</v>
      </c>
      <c r="D725" s="21" t="s">
        <v>3216</v>
      </c>
      <c r="E725" s="20" t="s">
        <v>151</v>
      </c>
      <c r="F725" s="30">
        <f>F726</f>
        <v>1</v>
      </c>
      <c r="G725" s="686" t="s">
        <v>812</v>
      </c>
      <c r="H725" s="687"/>
      <c r="I725" s="26" t="s">
        <v>30</v>
      </c>
    </row>
    <row r="726" spans="1:9" ht="15">
      <c r="A726" s="19"/>
      <c r="B726" s="20"/>
      <c r="C726" s="20"/>
      <c r="D726" s="28" t="s">
        <v>683</v>
      </c>
      <c r="E726" s="20"/>
      <c r="F726" s="29">
        <v>1</v>
      </c>
      <c r="G726" s="23"/>
      <c r="H726" s="23"/>
      <c r="I726" s="26"/>
    </row>
    <row r="727" spans="1:9" ht="15">
      <c r="A727" s="124"/>
      <c r="B727" s="125"/>
      <c r="C727" s="124"/>
      <c r="D727" s="28" t="s">
        <v>797</v>
      </c>
      <c r="E727" s="124"/>
      <c r="F727" s="29"/>
      <c r="G727" s="124"/>
      <c r="H727" s="23"/>
      <c r="I727" s="35"/>
    </row>
    <row r="728" spans="1:9" ht="23.25">
      <c r="A728" s="94">
        <v>240</v>
      </c>
      <c r="B728" s="142">
        <v>766</v>
      </c>
      <c r="C728" s="20" t="s">
        <v>1037</v>
      </c>
      <c r="D728" s="21" t="s">
        <v>3217</v>
      </c>
      <c r="E728" s="20" t="s">
        <v>151</v>
      </c>
      <c r="F728" s="30">
        <f>F729</f>
        <v>1</v>
      </c>
      <c r="G728" s="23">
        <v>0</v>
      </c>
      <c r="H728" s="143">
        <f>F728*G728</f>
        <v>0</v>
      </c>
      <c r="I728" s="26" t="s">
        <v>30</v>
      </c>
    </row>
    <row r="729" spans="1:9" ht="15">
      <c r="A729" s="19"/>
      <c r="B729" s="20"/>
      <c r="C729" s="20"/>
      <c r="D729" s="28" t="s">
        <v>683</v>
      </c>
      <c r="E729" s="20"/>
      <c r="F729" s="29">
        <v>1</v>
      </c>
      <c r="G729" s="23"/>
      <c r="H729" s="23"/>
      <c r="I729" s="26"/>
    </row>
    <row r="730" spans="1:9" ht="15">
      <c r="A730" s="124"/>
      <c r="B730" s="125"/>
      <c r="C730" s="124"/>
      <c r="D730" s="28" t="s">
        <v>797</v>
      </c>
      <c r="E730" s="124"/>
      <c r="F730" s="29"/>
      <c r="G730" s="124"/>
      <c r="H730" s="23"/>
      <c r="I730" s="35"/>
    </row>
    <row r="731" spans="1:9" ht="23.25">
      <c r="A731" s="94">
        <v>241</v>
      </c>
      <c r="B731" s="142">
        <v>766</v>
      </c>
      <c r="C731" s="20" t="s">
        <v>1038</v>
      </c>
      <c r="D731" s="21" t="s">
        <v>3218</v>
      </c>
      <c r="E731" s="20" t="s">
        <v>151</v>
      </c>
      <c r="F731" s="30">
        <f>F732</f>
        <v>1</v>
      </c>
      <c r="G731" s="23">
        <v>0</v>
      </c>
      <c r="H731" s="143">
        <f>F731*G731</f>
        <v>0</v>
      </c>
      <c r="I731" s="26" t="s">
        <v>30</v>
      </c>
    </row>
    <row r="732" spans="1:9" ht="15">
      <c r="A732" s="19"/>
      <c r="B732" s="20"/>
      <c r="C732" s="20"/>
      <c r="D732" s="28" t="s">
        <v>683</v>
      </c>
      <c r="E732" s="20"/>
      <c r="F732" s="29">
        <v>1</v>
      </c>
      <c r="G732" s="23"/>
      <c r="H732" s="23"/>
      <c r="I732" s="26"/>
    </row>
    <row r="733" spans="1:9" ht="15">
      <c r="A733" s="124"/>
      <c r="B733" s="125"/>
      <c r="C733" s="124"/>
      <c r="D733" s="28" t="s">
        <v>797</v>
      </c>
      <c r="E733" s="124"/>
      <c r="F733" s="29"/>
      <c r="G733" s="124"/>
      <c r="H733" s="23"/>
      <c r="I733" s="35"/>
    </row>
    <row r="734" spans="1:9" ht="23.25">
      <c r="A734" s="94">
        <v>242</v>
      </c>
      <c r="B734" s="142">
        <v>766</v>
      </c>
      <c r="C734" s="20" t="s">
        <v>1039</v>
      </c>
      <c r="D734" s="21" t="s">
        <v>3219</v>
      </c>
      <c r="E734" s="20" t="s">
        <v>151</v>
      </c>
      <c r="F734" s="30">
        <f>F735</f>
        <v>1</v>
      </c>
      <c r="G734" s="23">
        <v>0</v>
      </c>
      <c r="H734" s="143">
        <f>F734*G734</f>
        <v>0</v>
      </c>
      <c r="I734" s="26" t="s">
        <v>30</v>
      </c>
    </row>
    <row r="735" spans="1:9" ht="15">
      <c r="A735" s="19"/>
      <c r="B735" s="20"/>
      <c r="C735" s="20"/>
      <c r="D735" s="28" t="s">
        <v>683</v>
      </c>
      <c r="E735" s="20"/>
      <c r="F735" s="29">
        <v>1</v>
      </c>
      <c r="G735" s="23"/>
      <c r="H735" s="23"/>
      <c r="I735" s="26"/>
    </row>
    <row r="736" spans="1:9" ht="15">
      <c r="A736" s="124"/>
      <c r="B736" s="125"/>
      <c r="C736" s="124"/>
      <c r="D736" s="28" t="s">
        <v>797</v>
      </c>
      <c r="E736" s="124"/>
      <c r="F736" s="29"/>
      <c r="G736" s="124"/>
      <c r="H736" s="23"/>
      <c r="I736" s="35"/>
    </row>
    <row r="737" spans="1:9" ht="23.25">
      <c r="A737" s="94">
        <v>243</v>
      </c>
      <c r="B737" s="142">
        <v>766</v>
      </c>
      <c r="C737" s="20" t="s">
        <v>1040</v>
      </c>
      <c r="D737" s="21" t="s">
        <v>3220</v>
      </c>
      <c r="E737" s="20" t="s">
        <v>151</v>
      </c>
      <c r="F737" s="30">
        <f>F738</f>
        <v>1</v>
      </c>
      <c r="G737" s="23">
        <v>0</v>
      </c>
      <c r="H737" s="143">
        <f>F737*G737</f>
        <v>0</v>
      </c>
      <c r="I737" s="26" t="s">
        <v>30</v>
      </c>
    </row>
    <row r="738" spans="1:9" ht="15">
      <c r="A738" s="19"/>
      <c r="B738" s="20"/>
      <c r="C738" s="20"/>
      <c r="D738" s="28" t="s">
        <v>683</v>
      </c>
      <c r="E738" s="20"/>
      <c r="F738" s="29">
        <v>1</v>
      </c>
      <c r="G738" s="23"/>
      <c r="H738" s="23"/>
      <c r="I738" s="26"/>
    </row>
    <row r="739" spans="1:9" ht="15">
      <c r="A739" s="124"/>
      <c r="B739" s="125"/>
      <c r="C739" s="124"/>
      <c r="D739" s="28" t="s">
        <v>797</v>
      </c>
      <c r="E739" s="124"/>
      <c r="F739" s="29"/>
      <c r="G739" s="124"/>
      <c r="H739" s="23"/>
      <c r="I739" s="35"/>
    </row>
    <row r="740" spans="1:9" ht="23.25">
      <c r="A740" s="94">
        <v>244</v>
      </c>
      <c r="B740" s="142">
        <v>766</v>
      </c>
      <c r="C740" s="20" t="s">
        <v>1041</v>
      </c>
      <c r="D740" s="21" t="s">
        <v>3221</v>
      </c>
      <c r="E740" s="20" t="s">
        <v>151</v>
      </c>
      <c r="F740" s="30">
        <f>F741</f>
        <v>1</v>
      </c>
      <c r="G740" s="23">
        <v>0</v>
      </c>
      <c r="H740" s="143">
        <f>F740*G740</f>
        <v>0</v>
      </c>
      <c r="I740" s="26" t="s">
        <v>30</v>
      </c>
    </row>
    <row r="741" spans="1:9" ht="15">
      <c r="A741" s="19"/>
      <c r="B741" s="20"/>
      <c r="C741" s="20"/>
      <c r="D741" s="28" t="s">
        <v>1042</v>
      </c>
      <c r="E741" s="20"/>
      <c r="F741" s="29">
        <v>1</v>
      </c>
      <c r="G741" s="23"/>
      <c r="H741" s="23"/>
      <c r="I741" s="26"/>
    </row>
    <row r="742" spans="1:9" ht="15">
      <c r="A742" s="124"/>
      <c r="B742" s="125"/>
      <c r="C742" s="124"/>
      <c r="D742" s="28" t="s">
        <v>797</v>
      </c>
      <c r="E742" s="124"/>
      <c r="F742" s="29"/>
      <c r="G742" s="124"/>
      <c r="H742" s="23"/>
      <c r="I742" s="35"/>
    </row>
    <row r="743" spans="1:9" ht="23.25">
      <c r="A743" s="94">
        <v>245</v>
      </c>
      <c r="B743" s="142">
        <v>766</v>
      </c>
      <c r="C743" s="20" t="s">
        <v>2973</v>
      </c>
      <c r="D743" s="21" t="s">
        <v>3222</v>
      </c>
      <c r="E743" s="20" t="s">
        <v>151</v>
      </c>
      <c r="F743" s="30">
        <f>F744</f>
        <v>1</v>
      </c>
      <c r="G743" s="23">
        <v>0</v>
      </c>
      <c r="H743" s="143">
        <f>F743*G743</f>
        <v>0</v>
      </c>
      <c r="I743" s="26" t="s">
        <v>30</v>
      </c>
    </row>
    <row r="744" spans="1:9" ht="15">
      <c r="A744" s="19"/>
      <c r="B744" s="20"/>
      <c r="C744" s="20"/>
      <c r="D744" s="28" t="s">
        <v>683</v>
      </c>
      <c r="E744" s="20"/>
      <c r="F744" s="29">
        <v>1</v>
      </c>
      <c r="G744" s="23"/>
      <c r="H744" s="23"/>
      <c r="I744" s="26"/>
    </row>
    <row r="745" spans="1:9" ht="15">
      <c r="A745" s="124"/>
      <c r="B745" s="125"/>
      <c r="C745" s="124"/>
      <c r="D745" s="28" t="s">
        <v>797</v>
      </c>
      <c r="E745" s="124"/>
      <c r="F745" s="29"/>
      <c r="G745" s="124"/>
      <c r="H745" s="23"/>
      <c r="I745" s="35"/>
    </row>
    <row r="746" spans="1:9" ht="23.25">
      <c r="A746" s="94">
        <v>246</v>
      </c>
      <c r="B746" s="142">
        <v>766</v>
      </c>
      <c r="C746" s="20" t="s">
        <v>2974</v>
      </c>
      <c r="D746" s="21" t="s">
        <v>3223</v>
      </c>
      <c r="E746" s="20" t="s">
        <v>151</v>
      </c>
      <c r="F746" s="30">
        <f>F747</f>
        <v>1</v>
      </c>
      <c r="G746" s="686" t="s">
        <v>812</v>
      </c>
      <c r="H746" s="687"/>
      <c r="I746" s="26" t="s">
        <v>30</v>
      </c>
    </row>
    <row r="747" spans="1:9" ht="15">
      <c r="A747" s="19"/>
      <c r="B747" s="20"/>
      <c r="C747" s="20"/>
      <c r="D747" s="28" t="s">
        <v>683</v>
      </c>
      <c r="E747" s="20"/>
      <c r="F747" s="29">
        <v>1</v>
      </c>
      <c r="G747" s="23"/>
      <c r="H747" s="23"/>
      <c r="I747" s="26"/>
    </row>
    <row r="748" spans="1:9" ht="15">
      <c r="A748" s="124"/>
      <c r="B748" s="125"/>
      <c r="C748" s="124"/>
      <c r="D748" s="28" t="s">
        <v>797</v>
      </c>
      <c r="E748" s="124"/>
      <c r="F748" s="29"/>
      <c r="G748" s="124"/>
      <c r="H748" s="23"/>
      <c r="I748" s="35"/>
    </row>
    <row r="749" spans="1:9" ht="23.25">
      <c r="A749" s="94">
        <v>247</v>
      </c>
      <c r="B749" s="142">
        <v>766</v>
      </c>
      <c r="C749" s="20" t="s">
        <v>2975</v>
      </c>
      <c r="D749" s="21" t="s">
        <v>3224</v>
      </c>
      <c r="E749" s="20" t="s">
        <v>151</v>
      </c>
      <c r="F749" s="30">
        <f>F750</f>
        <v>1</v>
      </c>
      <c r="G749" s="686" t="s">
        <v>812</v>
      </c>
      <c r="H749" s="687"/>
      <c r="I749" s="26" t="s">
        <v>30</v>
      </c>
    </row>
    <row r="750" spans="1:9" ht="15">
      <c r="A750" s="19"/>
      <c r="B750" s="20"/>
      <c r="C750" s="20"/>
      <c r="D750" s="28" t="s">
        <v>684</v>
      </c>
      <c r="E750" s="20"/>
      <c r="F750" s="29">
        <v>1</v>
      </c>
      <c r="G750" s="23"/>
      <c r="H750" s="23"/>
      <c r="I750" s="26"/>
    </row>
    <row r="751" spans="1:9" ht="15">
      <c r="A751" s="124"/>
      <c r="B751" s="125"/>
      <c r="C751" s="124"/>
      <c r="D751" s="28" t="s">
        <v>797</v>
      </c>
      <c r="E751" s="124"/>
      <c r="F751" s="29"/>
      <c r="G751" s="124"/>
      <c r="H751" s="23"/>
      <c r="I751" s="35"/>
    </row>
    <row r="752" spans="1:9" ht="23.25" customHeight="1">
      <c r="A752" s="94">
        <v>248</v>
      </c>
      <c r="B752" s="142">
        <v>766</v>
      </c>
      <c r="C752" s="20" t="s">
        <v>2976</v>
      </c>
      <c r="D752" s="21" t="s">
        <v>3225</v>
      </c>
      <c r="E752" s="20" t="s">
        <v>151</v>
      </c>
      <c r="F752" s="30">
        <f>F753</f>
        <v>1</v>
      </c>
      <c r="G752" s="686" t="s">
        <v>812</v>
      </c>
      <c r="H752" s="687"/>
      <c r="I752" s="26" t="s">
        <v>30</v>
      </c>
    </row>
    <row r="753" spans="1:9" ht="15">
      <c r="A753" s="19"/>
      <c r="B753" s="20"/>
      <c r="C753" s="20"/>
      <c r="D753" s="28" t="s">
        <v>685</v>
      </c>
      <c r="E753" s="20"/>
      <c r="F753" s="29">
        <v>1</v>
      </c>
      <c r="G753" s="23"/>
      <c r="H753" s="23"/>
      <c r="I753" s="26"/>
    </row>
    <row r="754" spans="1:9" ht="15">
      <c r="A754" s="124"/>
      <c r="B754" s="125"/>
      <c r="C754" s="124"/>
      <c r="D754" s="28" t="s">
        <v>797</v>
      </c>
      <c r="E754" s="124"/>
      <c r="F754" s="29"/>
      <c r="G754" s="124"/>
      <c r="H754" s="23"/>
      <c r="I754" s="35"/>
    </row>
    <row r="755" spans="1:9" ht="23.25" customHeight="1">
      <c r="A755" s="94">
        <v>249</v>
      </c>
      <c r="B755" s="142">
        <v>766</v>
      </c>
      <c r="C755" s="20" t="s">
        <v>2977</v>
      </c>
      <c r="D755" s="21" t="s">
        <v>3226</v>
      </c>
      <c r="E755" s="20" t="s">
        <v>151</v>
      </c>
      <c r="F755" s="30">
        <f>F756</f>
        <v>1</v>
      </c>
      <c r="G755" s="686" t="s">
        <v>812</v>
      </c>
      <c r="H755" s="687"/>
      <c r="I755" s="26" t="s">
        <v>30</v>
      </c>
    </row>
    <row r="756" spans="1:9" ht="15">
      <c r="A756" s="19"/>
      <c r="B756" s="20"/>
      <c r="C756" s="20"/>
      <c r="D756" s="28" t="s">
        <v>686</v>
      </c>
      <c r="E756" s="20"/>
      <c r="F756" s="29">
        <v>1</v>
      </c>
      <c r="G756" s="23"/>
      <c r="H756" s="23"/>
      <c r="I756" s="26"/>
    </row>
    <row r="757" spans="1:9" ht="15">
      <c r="A757" s="124"/>
      <c r="B757" s="125"/>
      <c r="C757" s="124"/>
      <c r="D757" s="28" t="s">
        <v>797</v>
      </c>
      <c r="E757" s="124"/>
      <c r="F757" s="29"/>
      <c r="G757" s="124"/>
      <c r="H757" s="23"/>
      <c r="I757" s="35"/>
    </row>
    <row r="758" spans="1:9" s="150" customFormat="1" ht="15">
      <c r="A758" s="84">
        <v>250</v>
      </c>
      <c r="B758" s="127" t="s">
        <v>1043</v>
      </c>
      <c r="C758" s="21" t="s">
        <v>3389</v>
      </c>
      <c r="D758" s="21" t="s">
        <v>3371</v>
      </c>
      <c r="E758" s="21" t="s">
        <v>93</v>
      </c>
      <c r="F758" s="85">
        <v>1</v>
      </c>
      <c r="G758" s="86">
        <v>0</v>
      </c>
      <c r="H758" s="86">
        <f>F758*G758</f>
        <v>0</v>
      </c>
      <c r="I758" s="326" t="s">
        <v>30</v>
      </c>
    </row>
    <row r="759" spans="1:9" ht="15">
      <c r="A759" s="94">
        <v>251</v>
      </c>
      <c r="B759" s="20">
        <v>766</v>
      </c>
      <c r="C759" s="20">
        <v>999766</v>
      </c>
      <c r="D759" s="21" t="s">
        <v>1044</v>
      </c>
      <c r="E759" s="20" t="s">
        <v>93</v>
      </c>
      <c r="F759" s="30">
        <f>F760</f>
        <v>1</v>
      </c>
      <c r="G759" s="23">
        <v>0</v>
      </c>
      <c r="H759" s="143">
        <f>F759*G759</f>
        <v>0</v>
      </c>
      <c r="I759" s="80" t="s">
        <v>30</v>
      </c>
    </row>
    <row r="760" spans="1:9" ht="23.25">
      <c r="A760" s="31"/>
      <c r="B760" s="33"/>
      <c r="C760" s="33"/>
      <c r="D760" s="28" t="s">
        <v>504</v>
      </c>
      <c r="E760" s="33"/>
      <c r="F760" s="29">
        <v>1</v>
      </c>
      <c r="G760" s="37"/>
      <c r="H760" s="23"/>
      <c r="I760" s="26"/>
    </row>
    <row r="761" spans="1:9" ht="15">
      <c r="A761" s="38"/>
      <c r="B761" s="39"/>
      <c r="C761" s="39"/>
      <c r="D761" s="40" t="s">
        <v>3281</v>
      </c>
      <c r="E761" s="39"/>
      <c r="F761" s="41"/>
      <c r="G761" s="42"/>
      <c r="H761" s="42">
        <f>H9</f>
        <v>0</v>
      </c>
      <c r="I761" s="3"/>
    </row>
    <row r="763" spans="1:9" ht="15">
      <c r="A763" s="57" t="s">
        <v>95</v>
      </c>
      <c r="B763" s="58"/>
      <c r="C763" s="57"/>
      <c r="D763" s="59"/>
      <c r="E763" s="57"/>
      <c r="F763" s="57"/>
      <c r="G763" s="57"/>
      <c r="H763" s="57"/>
      <c r="I763" s="60"/>
    </row>
    <row r="764" spans="1:9" ht="24" customHeight="1">
      <c r="A764" s="683" t="s">
        <v>1045</v>
      </c>
      <c r="B764" s="682"/>
      <c r="C764" s="682"/>
      <c r="D764" s="682"/>
      <c r="E764" s="682"/>
      <c r="F764" s="682"/>
      <c r="G764" s="682"/>
      <c r="H764" s="57"/>
      <c r="I764" s="56"/>
    </row>
    <row r="765" spans="1:9" ht="90" customHeight="1">
      <c r="A765" s="683" t="s">
        <v>97</v>
      </c>
      <c r="B765" s="684"/>
      <c r="C765" s="684"/>
      <c r="D765" s="684"/>
      <c r="E765" s="684"/>
      <c r="F765" s="684"/>
      <c r="G765" s="684"/>
      <c r="H765" s="57"/>
      <c r="I765" s="57"/>
    </row>
    <row r="766" spans="1:9" ht="15" customHeight="1">
      <c r="A766" s="685" t="s">
        <v>98</v>
      </c>
      <c r="B766" s="667"/>
      <c r="C766" s="667"/>
      <c r="D766" s="667"/>
      <c r="E766" s="667"/>
      <c r="F766" s="667"/>
      <c r="G766" s="667"/>
      <c r="H766" s="61"/>
      <c r="I766" s="62"/>
    </row>
    <row r="767" spans="1:9" ht="15" customHeight="1">
      <c r="A767" s="685" t="s">
        <v>99</v>
      </c>
      <c r="B767" s="667"/>
      <c r="C767" s="667"/>
      <c r="D767" s="667"/>
      <c r="E767" s="667"/>
      <c r="F767" s="667"/>
      <c r="G767" s="667"/>
      <c r="H767" s="61"/>
      <c r="I767" s="62"/>
    </row>
  </sheetData>
  <mergeCells count="10">
    <mergeCell ref="A767:G767"/>
    <mergeCell ref="G53:H53"/>
    <mergeCell ref="G725:H725"/>
    <mergeCell ref="A764:G764"/>
    <mergeCell ref="A765:G765"/>
    <mergeCell ref="A766:G766"/>
    <mergeCell ref="G746:H746"/>
    <mergeCell ref="G749:H749"/>
    <mergeCell ref="G752:H752"/>
    <mergeCell ref="G755:H7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140625" style="63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1046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365</v>
      </c>
      <c r="D9" s="10" t="s">
        <v>366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794</v>
      </c>
      <c r="E10" s="14"/>
      <c r="F10" s="16"/>
      <c r="G10" s="17"/>
      <c r="H10" s="17">
        <f>SUM(H11:H99)</f>
        <v>0</v>
      </c>
      <c r="I10" s="152"/>
    </row>
    <row r="11" spans="1:9" ht="23.25">
      <c r="A11" s="94">
        <v>1</v>
      </c>
      <c r="B11" s="142">
        <v>766</v>
      </c>
      <c r="C11" s="20" t="s">
        <v>1047</v>
      </c>
      <c r="D11" s="21" t="s">
        <v>1048</v>
      </c>
      <c r="E11" s="20" t="s">
        <v>151</v>
      </c>
      <c r="F11" s="30">
        <f>F12</f>
        <v>6</v>
      </c>
      <c r="G11" s="86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560</v>
      </c>
      <c r="E12" s="20"/>
      <c r="F12" s="29">
        <v>6</v>
      </c>
      <c r="G12" s="23"/>
      <c r="H12" s="23"/>
      <c r="I12" s="26"/>
    </row>
    <row r="13" spans="1:9" ht="15">
      <c r="A13" s="124"/>
      <c r="B13" s="125"/>
      <c r="C13" s="124"/>
      <c r="D13" s="28" t="s">
        <v>1049</v>
      </c>
      <c r="E13" s="124"/>
      <c r="F13" s="29"/>
      <c r="G13" s="124"/>
      <c r="H13" s="23"/>
      <c r="I13" s="35"/>
    </row>
    <row r="14" spans="1:9" ht="23.25">
      <c r="A14" s="94">
        <v>2</v>
      </c>
      <c r="B14" s="142">
        <v>766</v>
      </c>
      <c r="C14" s="20" t="s">
        <v>1050</v>
      </c>
      <c r="D14" s="21" t="s">
        <v>1051</v>
      </c>
      <c r="E14" s="20" t="s">
        <v>151</v>
      </c>
      <c r="F14" s="30">
        <f>F15</f>
        <v>1</v>
      </c>
      <c r="G14" s="86">
        <v>0</v>
      </c>
      <c r="H14" s="143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560</v>
      </c>
      <c r="E15" s="20"/>
      <c r="F15" s="29">
        <v>1</v>
      </c>
      <c r="G15" s="23"/>
      <c r="H15" s="23"/>
      <c r="I15" s="26"/>
    </row>
    <row r="16" spans="1:9" ht="15">
      <c r="A16" s="124"/>
      <c r="B16" s="125"/>
      <c r="C16" s="124"/>
      <c r="D16" s="28" t="s">
        <v>1049</v>
      </c>
      <c r="E16" s="124"/>
      <c r="F16" s="29"/>
      <c r="G16" s="124"/>
      <c r="H16" s="23"/>
      <c r="I16" s="35"/>
    </row>
    <row r="17" spans="1:9" ht="23.25">
      <c r="A17" s="94">
        <v>3</v>
      </c>
      <c r="B17" s="142">
        <v>766</v>
      </c>
      <c r="C17" s="20" t="s">
        <v>1052</v>
      </c>
      <c r="D17" s="21" t="s">
        <v>1053</v>
      </c>
      <c r="E17" s="20" t="s">
        <v>151</v>
      </c>
      <c r="F17" s="30">
        <f>F18</f>
        <v>1</v>
      </c>
      <c r="G17" s="86">
        <v>0</v>
      </c>
      <c r="H17" s="143">
        <f>F17*G17</f>
        <v>0</v>
      </c>
      <c r="I17" s="26" t="s">
        <v>30</v>
      </c>
    </row>
    <row r="18" spans="1:9" ht="15">
      <c r="A18" s="94"/>
      <c r="B18" s="142"/>
      <c r="C18" s="20"/>
      <c r="D18" s="28" t="s">
        <v>287</v>
      </c>
      <c r="E18" s="20"/>
      <c r="F18" s="29">
        <v>1</v>
      </c>
      <c r="G18" s="23"/>
      <c r="H18" s="143"/>
      <c r="I18" s="26"/>
    </row>
    <row r="19" spans="1:9" ht="15">
      <c r="A19" s="19"/>
      <c r="B19" s="20"/>
      <c r="C19" s="20"/>
      <c r="D19" s="28" t="s">
        <v>1049</v>
      </c>
      <c r="E19" s="20"/>
      <c r="F19" s="29"/>
      <c r="G19" s="23"/>
      <c r="H19" s="23"/>
      <c r="I19" s="26"/>
    </row>
    <row r="20" spans="1:9" ht="23.25">
      <c r="A20" s="94">
        <v>4</v>
      </c>
      <c r="B20" s="142">
        <v>766</v>
      </c>
      <c r="C20" s="20" t="s">
        <v>1054</v>
      </c>
      <c r="D20" s="21" t="s">
        <v>1055</v>
      </c>
      <c r="E20" s="20" t="s">
        <v>151</v>
      </c>
      <c r="F20" s="30">
        <f>F21</f>
        <v>9</v>
      </c>
      <c r="G20" s="86">
        <v>0</v>
      </c>
      <c r="H20" s="143">
        <f>F20*G20</f>
        <v>0</v>
      </c>
      <c r="I20" s="26" t="s">
        <v>30</v>
      </c>
    </row>
    <row r="21" spans="1:9" ht="15">
      <c r="A21" s="94"/>
      <c r="B21" s="142"/>
      <c r="C21" s="20"/>
      <c r="D21" s="28" t="s">
        <v>287</v>
      </c>
      <c r="E21" s="20"/>
      <c r="F21" s="29">
        <v>9</v>
      </c>
      <c r="G21" s="23"/>
      <c r="H21" s="143"/>
      <c r="I21" s="26"/>
    </row>
    <row r="22" spans="1:9" ht="15">
      <c r="A22" s="19"/>
      <c r="B22" s="20"/>
      <c r="C22" s="20"/>
      <c r="D22" s="28" t="s">
        <v>1049</v>
      </c>
      <c r="E22" s="20"/>
      <c r="F22" s="29"/>
      <c r="G22" s="23"/>
      <c r="H22" s="23"/>
      <c r="I22" s="26"/>
    </row>
    <row r="23" spans="1:9" ht="23.25">
      <c r="A23" s="94">
        <v>5</v>
      </c>
      <c r="B23" s="142">
        <v>766</v>
      </c>
      <c r="C23" s="20" t="s">
        <v>1056</v>
      </c>
      <c r="D23" s="21" t="s">
        <v>1057</v>
      </c>
      <c r="E23" s="20" t="s">
        <v>151</v>
      </c>
      <c r="F23" s="30">
        <f>F24</f>
        <v>8</v>
      </c>
      <c r="G23" s="86">
        <v>0</v>
      </c>
      <c r="H23" s="143">
        <f>F23*G23</f>
        <v>0</v>
      </c>
      <c r="I23" s="26" t="s">
        <v>30</v>
      </c>
    </row>
    <row r="24" spans="1:9" ht="15">
      <c r="A24" s="94"/>
      <c r="B24" s="142"/>
      <c r="C24" s="20"/>
      <c r="D24" s="28" t="s">
        <v>287</v>
      </c>
      <c r="E24" s="20"/>
      <c r="F24" s="29">
        <v>8</v>
      </c>
      <c r="G24" s="23"/>
      <c r="H24" s="143"/>
      <c r="I24" s="26"/>
    </row>
    <row r="25" spans="1:9" ht="15">
      <c r="A25" s="19"/>
      <c r="B25" s="20"/>
      <c r="C25" s="20"/>
      <c r="D25" s="28" t="s">
        <v>1049</v>
      </c>
      <c r="E25" s="20"/>
      <c r="F25" s="29"/>
      <c r="G25" s="23"/>
      <c r="H25" s="23"/>
      <c r="I25" s="26"/>
    </row>
    <row r="26" spans="1:9" ht="23.25">
      <c r="A26" s="94">
        <v>6</v>
      </c>
      <c r="B26" s="142">
        <v>766</v>
      </c>
      <c r="C26" s="20" t="s">
        <v>1058</v>
      </c>
      <c r="D26" s="21" t="s">
        <v>1059</v>
      </c>
      <c r="E26" s="20" t="s">
        <v>151</v>
      </c>
      <c r="F26" s="30">
        <f>F27</f>
        <v>1</v>
      </c>
      <c r="G26" s="86">
        <v>0</v>
      </c>
      <c r="H26" s="143">
        <f>F26*G26</f>
        <v>0</v>
      </c>
      <c r="I26" s="26" t="s">
        <v>30</v>
      </c>
    </row>
    <row r="27" spans="1:9" ht="15">
      <c r="A27" s="94"/>
      <c r="B27" s="142"/>
      <c r="C27" s="20"/>
      <c r="D27" s="28" t="s">
        <v>287</v>
      </c>
      <c r="E27" s="20"/>
      <c r="F27" s="29">
        <v>1</v>
      </c>
      <c r="G27" s="23"/>
      <c r="H27" s="143"/>
      <c r="I27" s="26"/>
    </row>
    <row r="28" spans="1:9" ht="15">
      <c r="A28" s="19"/>
      <c r="B28" s="20"/>
      <c r="C28" s="20"/>
      <c r="D28" s="28" t="s">
        <v>1049</v>
      </c>
      <c r="E28" s="20"/>
      <c r="F28" s="29"/>
      <c r="G28" s="23"/>
      <c r="H28" s="23"/>
      <c r="I28" s="26"/>
    </row>
    <row r="29" spans="1:9" ht="23.25">
      <c r="A29" s="94">
        <v>7</v>
      </c>
      <c r="B29" s="142">
        <v>766</v>
      </c>
      <c r="C29" s="20" t="s">
        <v>1060</v>
      </c>
      <c r="D29" s="21" t="s">
        <v>1061</v>
      </c>
      <c r="E29" s="20" t="s">
        <v>151</v>
      </c>
      <c r="F29" s="30">
        <f>F30</f>
        <v>1</v>
      </c>
      <c r="G29" s="86">
        <v>0</v>
      </c>
      <c r="H29" s="143">
        <f>F29*G29</f>
        <v>0</v>
      </c>
      <c r="I29" s="26" t="s">
        <v>30</v>
      </c>
    </row>
    <row r="30" spans="1:9" ht="15">
      <c r="A30" s="94"/>
      <c r="B30" s="142"/>
      <c r="C30" s="20"/>
      <c r="D30" s="28" t="s">
        <v>287</v>
      </c>
      <c r="E30" s="20"/>
      <c r="F30" s="29">
        <v>1</v>
      </c>
      <c r="G30" s="23"/>
      <c r="H30" s="143"/>
      <c r="I30" s="26"/>
    </row>
    <row r="31" spans="1:9" ht="15">
      <c r="A31" s="19"/>
      <c r="B31" s="20"/>
      <c r="C31" s="20"/>
      <c r="D31" s="28" t="s">
        <v>1049</v>
      </c>
      <c r="E31" s="20"/>
      <c r="F31" s="29"/>
      <c r="G31" s="23"/>
      <c r="H31" s="23"/>
      <c r="I31" s="26"/>
    </row>
    <row r="32" spans="1:9" ht="23.25">
      <c r="A32" s="94">
        <v>8</v>
      </c>
      <c r="B32" s="142">
        <v>766</v>
      </c>
      <c r="C32" s="20" t="s">
        <v>1062</v>
      </c>
      <c r="D32" s="21" t="s">
        <v>1063</v>
      </c>
      <c r="E32" s="20" t="s">
        <v>151</v>
      </c>
      <c r="F32" s="30">
        <f>F33</f>
        <v>1</v>
      </c>
      <c r="G32" s="86">
        <v>0</v>
      </c>
      <c r="H32" s="143">
        <f>F32*G32</f>
        <v>0</v>
      </c>
      <c r="I32" s="26" t="s">
        <v>30</v>
      </c>
    </row>
    <row r="33" spans="1:9" ht="15">
      <c r="A33" s="94"/>
      <c r="B33" s="142"/>
      <c r="C33" s="20"/>
      <c r="D33" s="28" t="s">
        <v>287</v>
      </c>
      <c r="E33" s="20"/>
      <c r="F33" s="29">
        <v>1</v>
      </c>
      <c r="G33" s="23"/>
      <c r="H33" s="143"/>
      <c r="I33" s="26"/>
    </row>
    <row r="34" spans="1:9" ht="15">
      <c r="A34" s="19"/>
      <c r="B34" s="20"/>
      <c r="C34" s="20"/>
      <c r="D34" s="28" t="s">
        <v>1049</v>
      </c>
      <c r="E34" s="20"/>
      <c r="F34" s="29"/>
      <c r="G34" s="23"/>
      <c r="H34" s="23"/>
      <c r="I34" s="26"/>
    </row>
    <row r="35" spans="1:9" ht="23.25">
      <c r="A35" s="94">
        <v>9</v>
      </c>
      <c r="B35" s="142">
        <v>766</v>
      </c>
      <c r="C35" s="20" t="s">
        <v>1064</v>
      </c>
      <c r="D35" s="21" t="s">
        <v>1065</v>
      </c>
      <c r="E35" s="20" t="s">
        <v>151</v>
      </c>
      <c r="F35" s="30">
        <f>SUM(F36:F38)</f>
        <v>11</v>
      </c>
      <c r="G35" s="86">
        <v>0</v>
      </c>
      <c r="H35" s="143">
        <f>F35*G35</f>
        <v>0</v>
      </c>
      <c r="I35" s="26" t="s">
        <v>30</v>
      </c>
    </row>
    <row r="36" spans="1:9" ht="15">
      <c r="A36" s="94"/>
      <c r="B36" s="142"/>
      <c r="C36" s="20"/>
      <c r="D36" s="28" t="s">
        <v>288</v>
      </c>
      <c r="E36" s="20"/>
      <c r="F36" s="29">
        <v>4</v>
      </c>
      <c r="G36" s="23"/>
      <c r="H36" s="143"/>
      <c r="I36" s="26"/>
    </row>
    <row r="37" spans="1:9" ht="15">
      <c r="A37" s="94"/>
      <c r="B37" s="142"/>
      <c r="C37" s="20"/>
      <c r="D37" s="28" t="s">
        <v>289</v>
      </c>
      <c r="E37" s="20"/>
      <c r="F37" s="29">
        <v>4</v>
      </c>
      <c r="G37" s="23"/>
      <c r="H37" s="143"/>
      <c r="I37" s="26"/>
    </row>
    <row r="38" spans="1:9" ht="15">
      <c r="A38" s="94"/>
      <c r="B38" s="142"/>
      <c r="C38" s="20"/>
      <c r="D38" s="28" t="s">
        <v>415</v>
      </c>
      <c r="E38" s="20"/>
      <c r="F38" s="29">
        <v>3</v>
      </c>
      <c r="G38" s="23"/>
      <c r="H38" s="143"/>
      <c r="I38" s="26"/>
    </row>
    <row r="39" spans="1:9" ht="15">
      <c r="A39" s="19"/>
      <c r="B39" s="20"/>
      <c r="C39" s="20"/>
      <c r="D39" s="28" t="s">
        <v>1049</v>
      </c>
      <c r="E39" s="20"/>
      <c r="F39" s="29"/>
      <c r="G39" s="23"/>
      <c r="H39" s="23"/>
      <c r="I39" s="26"/>
    </row>
    <row r="40" spans="1:9" ht="23.25">
      <c r="A40" s="94">
        <v>10</v>
      </c>
      <c r="B40" s="142">
        <v>766</v>
      </c>
      <c r="C40" s="20" t="s">
        <v>1066</v>
      </c>
      <c r="D40" s="21" t="s">
        <v>1067</v>
      </c>
      <c r="E40" s="20" t="s">
        <v>151</v>
      </c>
      <c r="F40" s="30">
        <f>SUM(F41:F43)</f>
        <v>56</v>
      </c>
      <c r="G40" s="86">
        <v>0</v>
      </c>
      <c r="H40" s="143">
        <f>F40*G40</f>
        <v>0</v>
      </c>
      <c r="I40" s="26" t="s">
        <v>30</v>
      </c>
    </row>
    <row r="41" spans="1:9" ht="15">
      <c r="A41" s="94"/>
      <c r="B41" s="142"/>
      <c r="C41" s="20"/>
      <c r="D41" s="28" t="s">
        <v>288</v>
      </c>
      <c r="E41" s="20"/>
      <c r="F41" s="29">
        <v>21</v>
      </c>
      <c r="G41" s="23"/>
      <c r="H41" s="143"/>
      <c r="I41" s="26"/>
    </row>
    <row r="42" spans="1:9" ht="15">
      <c r="A42" s="94"/>
      <c r="B42" s="142"/>
      <c r="C42" s="20"/>
      <c r="D42" s="28" t="s">
        <v>289</v>
      </c>
      <c r="E42" s="20"/>
      <c r="F42" s="29">
        <v>21</v>
      </c>
      <c r="G42" s="23"/>
      <c r="H42" s="143"/>
      <c r="I42" s="26"/>
    </row>
    <row r="43" spans="1:9" ht="15">
      <c r="A43" s="94"/>
      <c r="B43" s="142"/>
      <c r="C43" s="20"/>
      <c r="D43" s="28" t="s">
        <v>415</v>
      </c>
      <c r="E43" s="20"/>
      <c r="F43" s="29">
        <v>14</v>
      </c>
      <c r="G43" s="23"/>
      <c r="H43" s="143"/>
      <c r="I43" s="26"/>
    </row>
    <row r="44" spans="1:9" ht="15">
      <c r="A44" s="19"/>
      <c r="B44" s="20"/>
      <c r="C44" s="20"/>
      <c r="D44" s="28" t="s">
        <v>1049</v>
      </c>
      <c r="E44" s="20"/>
      <c r="F44" s="29"/>
      <c r="G44" s="23"/>
      <c r="H44" s="23"/>
      <c r="I44" s="26"/>
    </row>
    <row r="45" spans="1:9" ht="23.25">
      <c r="A45" s="94">
        <v>11</v>
      </c>
      <c r="B45" s="142">
        <v>766</v>
      </c>
      <c r="C45" s="20" t="s">
        <v>1068</v>
      </c>
      <c r="D45" s="21" t="s">
        <v>1069</v>
      </c>
      <c r="E45" s="20" t="s">
        <v>151</v>
      </c>
      <c r="F45" s="30">
        <f>SUM(F46:F48)</f>
        <v>3</v>
      </c>
      <c r="G45" s="86">
        <v>0</v>
      </c>
      <c r="H45" s="143">
        <f>F45*G45</f>
        <v>0</v>
      </c>
      <c r="I45" s="26" t="s">
        <v>30</v>
      </c>
    </row>
    <row r="46" spans="1:9" ht="15">
      <c r="A46" s="94"/>
      <c r="B46" s="142"/>
      <c r="C46" s="20"/>
      <c r="D46" s="28" t="s">
        <v>288</v>
      </c>
      <c r="E46" s="20"/>
      <c r="F46" s="29">
        <v>1</v>
      </c>
      <c r="G46" s="23"/>
      <c r="H46" s="143"/>
      <c r="I46" s="26"/>
    </row>
    <row r="47" spans="1:9" ht="15">
      <c r="A47" s="94"/>
      <c r="B47" s="142"/>
      <c r="C47" s="20"/>
      <c r="D47" s="28" t="s">
        <v>289</v>
      </c>
      <c r="E47" s="20"/>
      <c r="F47" s="29">
        <v>1</v>
      </c>
      <c r="G47" s="23"/>
      <c r="H47" s="143"/>
      <c r="I47" s="26"/>
    </row>
    <row r="48" spans="1:9" ht="15">
      <c r="A48" s="94"/>
      <c r="B48" s="142"/>
      <c r="C48" s="20"/>
      <c r="D48" s="28" t="s">
        <v>415</v>
      </c>
      <c r="E48" s="20"/>
      <c r="F48" s="29">
        <v>1</v>
      </c>
      <c r="G48" s="23"/>
      <c r="H48" s="143"/>
      <c r="I48" s="26"/>
    </row>
    <row r="49" spans="1:9" ht="15">
      <c r="A49" s="19"/>
      <c r="B49" s="20"/>
      <c r="C49" s="20"/>
      <c r="D49" s="28" t="s">
        <v>1049</v>
      </c>
      <c r="E49" s="20"/>
      <c r="F49" s="29"/>
      <c r="G49" s="23"/>
      <c r="H49" s="23"/>
      <c r="I49" s="26"/>
    </row>
    <row r="50" spans="1:9" ht="23.25">
      <c r="A50" s="94">
        <v>12</v>
      </c>
      <c r="B50" s="142">
        <v>766</v>
      </c>
      <c r="C50" s="20" t="s">
        <v>1070</v>
      </c>
      <c r="D50" s="21" t="s">
        <v>1071</v>
      </c>
      <c r="E50" s="20" t="s">
        <v>151</v>
      </c>
      <c r="F50" s="30">
        <f>SUM(F51:F53)</f>
        <v>3</v>
      </c>
      <c r="G50" s="86">
        <v>0</v>
      </c>
      <c r="H50" s="143">
        <f>F50*G50</f>
        <v>0</v>
      </c>
      <c r="I50" s="26" t="s">
        <v>30</v>
      </c>
    </row>
    <row r="51" spans="1:9" ht="15">
      <c r="A51" s="94"/>
      <c r="B51" s="142"/>
      <c r="C51" s="20"/>
      <c r="D51" s="28" t="s">
        <v>288</v>
      </c>
      <c r="E51" s="20"/>
      <c r="F51" s="29">
        <v>1</v>
      </c>
      <c r="G51" s="23"/>
      <c r="H51" s="143"/>
      <c r="I51" s="26"/>
    </row>
    <row r="52" spans="1:9" ht="15">
      <c r="A52" s="94"/>
      <c r="B52" s="142"/>
      <c r="C52" s="20"/>
      <c r="D52" s="28" t="s">
        <v>289</v>
      </c>
      <c r="E52" s="20"/>
      <c r="F52" s="29">
        <v>1</v>
      </c>
      <c r="G52" s="23"/>
      <c r="H52" s="143"/>
      <c r="I52" s="26"/>
    </row>
    <row r="53" spans="1:9" ht="15">
      <c r="A53" s="94"/>
      <c r="B53" s="142"/>
      <c r="C53" s="20"/>
      <c r="D53" s="28" t="s">
        <v>415</v>
      </c>
      <c r="E53" s="20"/>
      <c r="F53" s="29">
        <v>1</v>
      </c>
      <c r="G53" s="23"/>
      <c r="H53" s="143"/>
      <c r="I53" s="26"/>
    </row>
    <row r="54" spans="1:9" ht="15">
      <c r="A54" s="19"/>
      <c r="B54" s="20"/>
      <c r="C54" s="20"/>
      <c r="D54" s="28" t="s">
        <v>1049</v>
      </c>
      <c r="E54" s="20"/>
      <c r="F54" s="29"/>
      <c r="G54" s="23"/>
      <c r="H54" s="23"/>
      <c r="I54" s="26"/>
    </row>
    <row r="55" spans="1:9" ht="23.25">
      <c r="A55" s="94">
        <v>13</v>
      </c>
      <c r="B55" s="142">
        <v>766</v>
      </c>
      <c r="C55" s="20" t="s">
        <v>1072</v>
      </c>
      <c r="D55" s="21" t="s">
        <v>1073</v>
      </c>
      <c r="E55" s="20" t="s">
        <v>151</v>
      </c>
      <c r="F55" s="30">
        <f>SUM(F56:F57)</f>
        <v>2</v>
      </c>
      <c r="G55" s="86">
        <v>0</v>
      </c>
      <c r="H55" s="143">
        <f>F55*G55</f>
        <v>0</v>
      </c>
      <c r="I55" s="26" t="s">
        <v>30</v>
      </c>
    </row>
    <row r="56" spans="1:9" ht="15">
      <c r="A56" s="94"/>
      <c r="B56" s="142"/>
      <c r="C56" s="20"/>
      <c r="D56" s="28" t="s">
        <v>288</v>
      </c>
      <c r="E56" s="20"/>
      <c r="F56" s="29">
        <v>1</v>
      </c>
      <c r="G56" s="23"/>
      <c r="H56" s="143"/>
      <c r="I56" s="26"/>
    </row>
    <row r="57" spans="1:9" ht="15">
      <c r="A57" s="94"/>
      <c r="B57" s="142"/>
      <c r="C57" s="20"/>
      <c r="D57" s="28" t="s">
        <v>289</v>
      </c>
      <c r="E57" s="20"/>
      <c r="F57" s="29">
        <v>1</v>
      </c>
      <c r="G57" s="23"/>
      <c r="H57" s="143"/>
      <c r="I57" s="26"/>
    </row>
    <row r="58" spans="1:9" ht="15">
      <c r="A58" s="19"/>
      <c r="B58" s="20"/>
      <c r="C58" s="20"/>
      <c r="D58" s="28" t="s">
        <v>1049</v>
      </c>
      <c r="E58" s="20"/>
      <c r="F58" s="29"/>
      <c r="G58" s="23"/>
      <c r="H58" s="23"/>
      <c r="I58" s="26"/>
    </row>
    <row r="59" spans="1:9" ht="23.25">
      <c r="A59" s="94">
        <v>14</v>
      </c>
      <c r="B59" s="142">
        <v>766</v>
      </c>
      <c r="C59" s="20" t="s">
        <v>1074</v>
      </c>
      <c r="D59" s="21" t="s">
        <v>1075</v>
      </c>
      <c r="E59" s="20" t="s">
        <v>151</v>
      </c>
      <c r="F59" s="30">
        <f>SUM(F60:F60)</f>
        <v>7</v>
      </c>
      <c r="G59" s="86">
        <v>0</v>
      </c>
      <c r="H59" s="143">
        <f>F59*G59</f>
        <v>0</v>
      </c>
      <c r="I59" s="26" t="s">
        <v>30</v>
      </c>
    </row>
    <row r="60" spans="1:9" ht="15">
      <c r="A60" s="94"/>
      <c r="B60" s="142"/>
      <c r="C60" s="20"/>
      <c r="D60" s="28" t="s">
        <v>415</v>
      </c>
      <c r="E60" s="20"/>
      <c r="F60" s="29">
        <v>7</v>
      </c>
      <c r="G60" s="23"/>
      <c r="H60" s="143"/>
      <c r="I60" s="26"/>
    </row>
    <row r="61" spans="1:9" ht="15">
      <c r="A61" s="19"/>
      <c r="B61" s="20"/>
      <c r="C61" s="20"/>
      <c r="D61" s="28" t="s">
        <v>1049</v>
      </c>
      <c r="E61" s="20"/>
      <c r="F61" s="29"/>
      <c r="G61" s="23"/>
      <c r="H61" s="23"/>
      <c r="I61" s="26"/>
    </row>
    <row r="62" spans="1:9" ht="23.25">
      <c r="A62" s="94">
        <v>15</v>
      </c>
      <c r="B62" s="142">
        <v>766</v>
      </c>
      <c r="C62" s="20" t="s">
        <v>1076</v>
      </c>
      <c r="D62" s="21" t="s">
        <v>1077</v>
      </c>
      <c r="E62" s="20" t="s">
        <v>151</v>
      </c>
      <c r="F62" s="30">
        <f>SUM(F63:F63)</f>
        <v>1</v>
      </c>
      <c r="G62" s="86">
        <v>0</v>
      </c>
      <c r="H62" s="143">
        <f>F62*G62</f>
        <v>0</v>
      </c>
      <c r="I62" s="26" t="s">
        <v>30</v>
      </c>
    </row>
    <row r="63" spans="1:9" ht="15">
      <c r="A63" s="94"/>
      <c r="B63" s="142"/>
      <c r="C63" s="20"/>
      <c r="D63" s="28" t="s">
        <v>415</v>
      </c>
      <c r="E63" s="20"/>
      <c r="F63" s="29">
        <v>1</v>
      </c>
      <c r="G63" s="23"/>
      <c r="H63" s="143"/>
      <c r="I63" s="26"/>
    </row>
    <row r="64" spans="1:9" ht="15">
      <c r="A64" s="19"/>
      <c r="B64" s="20"/>
      <c r="C64" s="20"/>
      <c r="D64" s="28" t="s">
        <v>1049</v>
      </c>
      <c r="E64" s="20"/>
      <c r="F64" s="29"/>
      <c r="G64" s="23"/>
      <c r="H64" s="23"/>
      <c r="I64" s="26"/>
    </row>
    <row r="65" spans="1:9" ht="23.25">
      <c r="A65" s="94">
        <v>16</v>
      </c>
      <c r="B65" s="142">
        <v>766</v>
      </c>
      <c r="C65" s="20" t="s">
        <v>1078</v>
      </c>
      <c r="D65" s="21" t="s">
        <v>1079</v>
      </c>
      <c r="E65" s="20" t="s">
        <v>151</v>
      </c>
      <c r="F65" s="30">
        <f>SUM(F66:F66)</f>
        <v>1</v>
      </c>
      <c r="G65" s="86">
        <v>0</v>
      </c>
      <c r="H65" s="143">
        <f>F65*G65</f>
        <v>0</v>
      </c>
      <c r="I65" s="26" t="s">
        <v>30</v>
      </c>
    </row>
    <row r="66" spans="1:9" ht="15">
      <c r="A66" s="94"/>
      <c r="B66" s="142"/>
      <c r="C66" s="20"/>
      <c r="D66" s="28" t="s">
        <v>287</v>
      </c>
      <c r="E66" s="20"/>
      <c r="F66" s="29">
        <v>1</v>
      </c>
      <c r="G66" s="23"/>
      <c r="H66" s="143"/>
      <c r="I66" s="26"/>
    </row>
    <row r="67" spans="1:9" ht="15">
      <c r="A67" s="19"/>
      <c r="B67" s="20"/>
      <c r="C67" s="20"/>
      <c r="D67" s="28" t="s">
        <v>1049</v>
      </c>
      <c r="E67" s="20"/>
      <c r="F67" s="29"/>
      <c r="G67" s="23"/>
      <c r="H67" s="23"/>
      <c r="I67" s="26"/>
    </row>
    <row r="68" spans="1:9" ht="23.25">
      <c r="A68" s="94">
        <v>17</v>
      </c>
      <c r="B68" s="142">
        <v>766</v>
      </c>
      <c r="C68" s="20" t="s">
        <v>1080</v>
      </c>
      <c r="D68" s="21" t="s">
        <v>1081</v>
      </c>
      <c r="E68" s="20" t="s">
        <v>151</v>
      </c>
      <c r="F68" s="30">
        <f>SUM(F69:F71)</f>
        <v>3</v>
      </c>
      <c r="G68" s="86">
        <v>0</v>
      </c>
      <c r="H68" s="143">
        <f>F68*G68</f>
        <v>0</v>
      </c>
      <c r="I68" s="26" t="s">
        <v>30</v>
      </c>
    </row>
    <row r="69" spans="1:9" ht="15">
      <c r="A69" s="94"/>
      <c r="B69" s="142"/>
      <c r="C69" s="20"/>
      <c r="D69" s="28" t="s">
        <v>288</v>
      </c>
      <c r="E69" s="20"/>
      <c r="F69" s="29">
        <v>1</v>
      </c>
      <c r="G69" s="23"/>
      <c r="H69" s="143"/>
      <c r="I69" s="26"/>
    </row>
    <row r="70" spans="1:9" ht="15">
      <c r="A70" s="94"/>
      <c r="B70" s="142"/>
      <c r="C70" s="20"/>
      <c r="D70" s="28" t="s">
        <v>289</v>
      </c>
      <c r="E70" s="20"/>
      <c r="F70" s="29">
        <v>1</v>
      </c>
      <c r="G70" s="23"/>
      <c r="H70" s="143"/>
      <c r="I70" s="26"/>
    </row>
    <row r="71" spans="1:9" ht="15">
      <c r="A71" s="94"/>
      <c r="B71" s="142"/>
      <c r="C71" s="20"/>
      <c r="D71" s="28" t="s">
        <v>415</v>
      </c>
      <c r="E71" s="20"/>
      <c r="F71" s="29">
        <v>1</v>
      </c>
      <c r="G71" s="23"/>
      <c r="H71" s="143"/>
      <c r="I71" s="26"/>
    </row>
    <row r="72" spans="1:9" ht="15">
      <c r="A72" s="19"/>
      <c r="B72" s="20"/>
      <c r="C72" s="20"/>
      <c r="D72" s="28" t="s">
        <v>1049</v>
      </c>
      <c r="E72" s="20"/>
      <c r="F72" s="29"/>
      <c r="G72" s="23"/>
      <c r="H72" s="23"/>
      <c r="I72" s="26"/>
    </row>
    <row r="73" spans="1:9" ht="15">
      <c r="A73" s="94">
        <v>18</v>
      </c>
      <c r="B73" s="142">
        <v>766</v>
      </c>
      <c r="C73" s="20" t="s">
        <v>1082</v>
      </c>
      <c r="D73" s="21" t="s">
        <v>1083</v>
      </c>
      <c r="E73" s="20" t="s">
        <v>151</v>
      </c>
      <c r="F73" s="30">
        <f>SUM(F74:F77)</f>
        <v>66</v>
      </c>
      <c r="G73" s="86">
        <v>0</v>
      </c>
      <c r="H73" s="143">
        <f>F73*G73</f>
        <v>0</v>
      </c>
      <c r="I73" s="26" t="s">
        <v>30</v>
      </c>
    </row>
    <row r="74" spans="1:9" ht="15">
      <c r="A74" s="94"/>
      <c r="B74" s="142"/>
      <c r="C74" s="20"/>
      <c r="D74" s="28" t="s">
        <v>287</v>
      </c>
      <c r="E74" s="20"/>
      <c r="F74" s="29">
        <v>7</v>
      </c>
      <c r="G74" s="86"/>
      <c r="H74" s="143"/>
      <c r="I74" s="26"/>
    </row>
    <row r="75" spans="1:9" ht="15">
      <c r="A75" s="94"/>
      <c r="B75" s="142"/>
      <c r="C75" s="20"/>
      <c r="D75" s="28" t="s">
        <v>288</v>
      </c>
      <c r="E75" s="20"/>
      <c r="F75" s="29">
        <v>19</v>
      </c>
      <c r="G75" s="23"/>
      <c r="H75" s="143"/>
      <c r="I75" s="26"/>
    </row>
    <row r="76" spans="1:9" ht="15">
      <c r="A76" s="94"/>
      <c r="B76" s="142"/>
      <c r="C76" s="20"/>
      <c r="D76" s="28" t="s">
        <v>289</v>
      </c>
      <c r="E76" s="20"/>
      <c r="F76" s="29">
        <v>19</v>
      </c>
      <c r="G76" s="23"/>
      <c r="H76" s="143"/>
      <c r="I76" s="26"/>
    </row>
    <row r="77" spans="1:9" ht="15">
      <c r="A77" s="94"/>
      <c r="B77" s="142"/>
      <c r="C77" s="20"/>
      <c r="D77" s="28" t="s">
        <v>415</v>
      </c>
      <c r="E77" s="20"/>
      <c r="F77" s="29">
        <v>21</v>
      </c>
      <c r="G77" s="23"/>
      <c r="H77" s="143"/>
      <c r="I77" s="26"/>
    </row>
    <row r="78" spans="1:9" ht="15">
      <c r="A78" s="19"/>
      <c r="B78" s="20"/>
      <c r="C78" s="20"/>
      <c r="D78" s="28" t="s">
        <v>1049</v>
      </c>
      <c r="E78" s="20"/>
      <c r="F78" s="29"/>
      <c r="G78" s="23"/>
      <c r="H78" s="23"/>
      <c r="I78" s="26"/>
    </row>
    <row r="79" spans="1:9" ht="15">
      <c r="A79" s="94">
        <v>19</v>
      </c>
      <c r="B79" s="142">
        <v>766</v>
      </c>
      <c r="C79" s="20" t="s">
        <v>1084</v>
      </c>
      <c r="D79" s="21" t="s">
        <v>1085</v>
      </c>
      <c r="E79" s="20" t="s">
        <v>151</v>
      </c>
      <c r="F79" s="30">
        <f>SUM(F80:F80)</f>
        <v>1</v>
      </c>
      <c r="G79" s="23">
        <v>0</v>
      </c>
      <c r="H79" s="143">
        <f>F79*G79</f>
        <v>0</v>
      </c>
      <c r="I79" s="26" t="s">
        <v>30</v>
      </c>
    </row>
    <row r="80" spans="1:9" ht="15">
      <c r="A80" s="94"/>
      <c r="B80" s="142"/>
      <c r="C80" s="20"/>
      <c r="D80" s="28" t="s">
        <v>287</v>
      </c>
      <c r="E80" s="20"/>
      <c r="F80" s="29">
        <v>1</v>
      </c>
      <c r="G80" s="23"/>
      <c r="H80" s="143"/>
      <c r="I80" s="26"/>
    </row>
    <row r="81" spans="1:9" ht="15">
      <c r="A81" s="19"/>
      <c r="B81" s="20"/>
      <c r="C81" s="20"/>
      <c r="D81" s="28" t="s">
        <v>1049</v>
      </c>
      <c r="E81" s="20"/>
      <c r="F81" s="29"/>
      <c r="G81" s="23"/>
      <c r="H81" s="23"/>
      <c r="I81" s="26"/>
    </row>
    <row r="82" spans="1:9" ht="15">
      <c r="A82" s="94">
        <v>20</v>
      </c>
      <c r="B82" s="142">
        <v>766</v>
      </c>
      <c r="C82" s="20" t="s">
        <v>1086</v>
      </c>
      <c r="D82" s="21" t="s">
        <v>1087</v>
      </c>
      <c r="E82" s="20" t="s">
        <v>151</v>
      </c>
      <c r="F82" s="30">
        <f>SUM(F83:F83)</f>
        <v>1</v>
      </c>
      <c r="G82" s="23">
        <v>0</v>
      </c>
      <c r="H82" s="143">
        <f>F82*G82</f>
        <v>0</v>
      </c>
      <c r="I82" s="26" t="s">
        <v>30</v>
      </c>
    </row>
    <row r="83" spans="1:9" ht="15">
      <c r="A83" s="94"/>
      <c r="B83" s="142"/>
      <c r="C83" s="20"/>
      <c r="D83" s="28" t="s">
        <v>287</v>
      </c>
      <c r="E83" s="20"/>
      <c r="F83" s="29">
        <v>1</v>
      </c>
      <c r="G83" s="23"/>
      <c r="H83" s="143"/>
      <c r="I83" s="26"/>
    </row>
    <row r="84" spans="1:9" ht="15">
      <c r="A84" s="19"/>
      <c r="B84" s="20"/>
      <c r="C84" s="20"/>
      <c r="D84" s="28" t="s">
        <v>1049</v>
      </c>
      <c r="E84" s="20"/>
      <c r="F84" s="29"/>
      <c r="G84" s="23"/>
      <c r="H84" s="23"/>
      <c r="I84" s="26"/>
    </row>
    <row r="85" spans="1:9" ht="15">
      <c r="A85" s="94">
        <v>21</v>
      </c>
      <c r="B85" s="142">
        <v>766</v>
      </c>
      <c r="C85" s="20" t="s">
        <v>1088</v>
      </c>
      <c r="D85" s="21" t="s">
        <v>1089</v>
      </c>
      <c r="E85" s="20" t="s">
        <v>151</v>
      </c>
      <c r="F85" s="30">
        <f>SUM(F86:F86)</f>
        <v>1</v>
      </c>
      <c r="G85" s="23">
        <v>0</v>
      </c>
      <c r="H85" s="143">
        <f>F85*G85</f>
        <v>0</v>
      </c>
      <c r="I85" s="26" t="s">
        <v>30</v>
      </c>
    </row>
    <row r="86" spans="1:9" ht="15">
      <c r="A86" s="94"/>
      <c r="B86" s="142"/>
      <c r="C86" s="20"/>
      <c r="D86" s="28" t="s">
        <v>287</v>
      </c>
      <c r="E86" s="20"/>
      <c r="F86" s="29">
        <v>1</v>
      </c>
      <c r="G86" s="23"/>
      <c r="H86" s="143"/>
      <c r="I86" s="26"/>
    </row>
    <row r="87" spans="1:9" ht="15">
      <c r="A87" s="19"/>
      <c r="B87" s="20"/>
      <c r="C87" s="20"/>
      <c r="D87" s="28" t="s">
        <v>1049</v>
      </c>
      <c r="E87" s="20"/>
      <c r="F87" s="29"/>
      <c r="G87" s="23"/>
      <c r="H87" s="23"/>
      <c r="I87" s="26"/>
    </row>
    <row r="88" spans="1:9" ht="15">
      <c r="A88" s="94">
        <v>22</v>
      </c>
      <c r="B88" s="142">
        <v>766</v>
      </c>
      <c r="C88" s="20" t="s">
        <v>1090</v>
      </c>
      <c r="D88" s="21" t="s">
        <v>1091</v>
      </c>
      <c r="E88" s="20" t="s">
        <v>151</v>
      </c>
      <c r="F88" s="30">
        <f>SUM(F89:F89)</f>
        <v>1</v>
      </c>
      <c r="G88" s="23">
        <v>0</v>
      </c>
      <c r="H88" s="143">
        <f>F88*G88</f>
        <v>0</v>
      </c>
      <c r="I88" s="26" t="s">
        <v>30</v>
      </c>
    </row>
    <row r="89" spans="1:9" ht="15">
      <c r="A89" s="94"/>
      <c r="B89" s="142"/>
      <c r="C89" s="20"/>
      <c r="D89" s="28" t="s">
        <v>288</v>
      </c>
      <c r="E89" s="20"/>
      <c r="F89" s="29">
        <v>1</v>
      </c>
      <c r="G89" s="23"/>
      <c r="H89" s="143"/>
      <c r="I89" s="26"/>
    </row>
    <row r="90" spans="1:9" ht="15">
      <c r="A90" s="19"/>
      <c r="B90" s="20"/>
      <c r="C90" s="20"/>
      <c r="D90" s="28" t="s">
        <v>1049</v>
      </c>
      <c r="E90" s="20"/>
      <c r="F90" s="29"/>
      <c r="G90" s="23"/>
      <c r="H90" s="23"/>
      <c r="I90" s="26"/>
    </row>
    <row r="91" spans="1:9" ht="15">
      <c r="A91" s="94">
        <v>23</v>
      </c>
      <c r="B91" s="142">
        <v>766</v>
      </c>
      <c r="C91" s="20" t="s">
        <v>1092</v>
      </c>
      <c r="D91" s="21" t="s">
        <v>1093</v>
      </c>
      <c r="E91" s="20" t="s">
        <v>151</v>
      </c>
      <c r="F91" s="30">
        <f>SUM(F92:F92)</f>
        <v>1</v>
      </c>
      <c r="G91" s="23">
        <v>0</v>
      </c>
      <c r="H91" s="143">
        <f>F91*G91</f>
        <v>0</v>
      </c>
      <c r="I91" s="26" t="s">
        <v>30</v>
      </c>
    </row>
    <row r="92" spans="1:9" ht="15">
      <c r="A92" s="94"/>
      <c r="B92" s="142"/>
      <c r="C92" s="20"/>
      <c r="D92" s="28" t="s">
        <v>289</v>
      </c>
      <c r="E92" s="20"/>
      <c r="F92" s="29">
        <v>1</v>
      </c>
      <c r="G92" s="23"/>
      <c r="H92" s="143"/>
      <c r="I92" s="26"/>
    </row>
    <row r="93" spans="1:9" ht="15">
      <c r="A93" s="19"/>
      <c r="B93" s="20"/>
      <c r="C93" s="20"/>
      <c r="D93" s="28" t="s">
        <v>1049</v>
      </c>
      <c r="E93" s="20"/>
      <c r="F93" s="29"/>
      <c r="G93" s="23"/>
      <c r="H93" s="23"/>
      <c r="I93" s="26"/>
    </row>
    <row r="94" spans="1:9" ht="15">
      <c r="A94" s="94">
        <v>24</v>
      </c>
      <c r="B94" s="142">
        <v>766</v>
      </c>
      <c r="C94" s="20" t="s">
        <v>1094</v>
      </c>
      <c r="D94" s="21" t="s">
        <v>1095</v>
      </c>
      <c r="E94" s="20" t="s">
        <v>151</v>
      </c>
      <c r="F94" s="30">
        <f>SUM(F95:F95)</f>
        <v>1</v>
      </c>
      <c r="G94" s="23">
        <v>0</v>
      </c>
      <c r="H94" s="143">
        <f>F94*G94</f>
        <v>0</v>
      </c>
      <c r="I94" s="26" t="s">
        <v>30</v>
      </c>
    </row>
    <row r="95" spans="1:9" ht="15">
      <c r="A95" s="94"/>
      <c r="B95" s="142"/>
      <c r="C95" s="20"/>
      <c r="D95" s="28" t="s">
        <v>415</v>
      </c>
      <c r="E95" s="20"/>
      <c r="F95" s="29">
        <v>1</v>
      </c>
      <c r="G95" s="23"/>
      <c r="H95" s="143"/>
      <c r="I95" s="26"/>
    </row>
    <row r="96" spans="1:9" ht="15">
      <c r="A96" s="19"/>
      <c r="B96" s="20"/>
      <c r="C96" s="20"/>
      <c r="D96" s="28" t="s">
        <v>1049</v>
      </c>
      <c r="E96" s="20"/>
      <c r="F96" s="29"/>
      <c r="G96" s="23"/>
      <c r="H96" s="23"/>
      <c r="I96" s="26"/>
    </row>
    <row r="97" spans="1:9" s="150" customFormat="1" ht="15">
      <c r="A97" s="84">
        <v>26</v>
      </c>
      <c r="B97" s="127" t="s">
        <v>1043</v>
      </c>
      <c r="C97" s="21" t="s">
        <v>3389</v>
      </c>
      <c r="D97" s="21" t="s">
        <v>3371</v>
      </c>
      <c r="E97" s="21" t="s">
        <v>93</v>
      </c>
      <c r="F97" s="85">
        <v>1</v>
      </c>
      <c r="G97" s="86">
        <v>0</v>
      </c>
      <c r="H97" s="86">
        <f>F97*G97</f>
        <v>0</v>
      </c>
      <c r="I97" s="326" t="s">
        <v>30</v>
      </c>
    </row>
    <row r="98" spans="1:9" ht="15">
      <c r="A98" s="94">
        <v>27</v>
      </c>
      <c r="B98" s="20">
        <v>766</v>
      </c>
      <c r="C98" s="20" t="s">
        <v>1096</v>
      </c>
      <c r="D98" s="21" t="s">
        <v>1044</v>
      </c>
      <c r="E98" s="20" t="s">
        <v>93</v>
      </c>
      <c r="F98" s="30">
        <f>F99</f>
        <v>1</v>
      </c>
      <c r="G98" s="23">
        <v>0</v>
      </c>
      <c r="H98" s="143">
        <f aca="true" t="shared" si="0" ref="H98">F98*G98</f>
        <v>0</v>
      </c>
      <c r="I98" s="80" t="s">
        <v>30</v>
      </c>
    </row>
    <row r="99" spans="1:9" ht="23.25">
      <c r="A99" s="31"/>
      <c r="B99" s="33"/>
      <c r="C99" s="33"/>
      <c r="D99" s="28" t="s">
        <v>504</v>
      </c>
      <c r="E99" s="33"/>
      <c r="F99" s="29">
        <v>1</v>
      </c>
      <c r="G99" s="37"/>
      <c r="H99" s="23"/>
      <c r="I99" s="26"/>
    </row>
    <row r="100" spans="1:9" ht="15">
      <c r="A100" s="38"/>
      <c r="B100" s="39"/>
      <c r="C100" s="39"/>
      <c r="D100" s="40" t="s">
        <v>3281</v>
      </c>
      <c r="E100" s="39"/>
      <c r="F100" s="41"/>
      <c r="G100" s="42"/>
      <c r="H100" s="42">
        <f>H9</f>
        <v>0</v>
      </c>
      <c r="I100" s="3"/>
    </row>
    <row r="102" spans="1:9" ht="15">
      <c r="A102" s="57" t="s">
        <v>95</v>
      </c>
      <c r="B102" s="58"/>
      <c r="C102" s="57"/>
      <c r="D102" s="59"/>
      <c r="E102" s="57"/>
      <c r="F102" s="57"/>
      <c r="G102" s="57"/>
      <c r="H102" s="57"/>
      <c r="I102" s="60"/>
    </row>
    <row r="103" spans="1:9" ht="24" customHeight="1">
      <c r="A103" s="683" t="s">
        <v>96</v>
      </c>
      <c r="B103" s="682"/>
      <c r="C103" s="682"/>
      <c r="D103" s="682"/>
      <c r="E103" s="682"/>
      <c r="F103" s="682"/>
      <c r="G103" s="682"/>
      <c r="H103" s="57"/>
      <c r="I103" s="56"/>
    </row>
    <row r="104" spans="1:9" ht="90" customHeight="1">
      <c r="A104" s="683" t="s">
        <v>97</v>
      </c>
      <c r="B104" s="684"/>
      <c r="C104" s="684"/>
      <c r="D104" s="684"/>
      <c r="E104" s="684"/>
      <c r="F104" s="684"/>
      <c r="G104" s="684"/>
      <c r="H104" s="57"/>
      <c r="I104" s="57"/>
    </row>
    <row r="105" spans="1:9" ht="15">
      <c r="A105" s="685" t="s">
        <v>98</v>
      </c>
      <c r="B105" s="667"/>
      <c r="C105" s="667"/>
      <c r="D105" s="667"/>
      <c r="E105" s="667"/>
      <c r="F105" s="667"/>
      <c r="G105" s="667"/>
      <c r="H105" s="61"/>
      <c r="I105" s="62"/>
    </row>
    <row r="106" spans="1:9" ht="15">
      <c r="A106" s="685" t="s">
        <v>99</v>
      </c>
      <c r="B106" s="667"/>
      <c r="C106" s="667"/>
      <c r="D106" s="667"/>
      <c r="E106" s="667"/>
      <c r="F106" s="667"/>
      <c r="G106" s="667"/>
      <c r="H106" s="61"/>
      <c r="I106" s="62"/>
    </row>
  </sheetData>
  <mergeCells count="4">
    <mergeCell ref="A103:G103"/>
    <mergeCell ref="A104:G104"/>
    <mergeCell ref="A105:G105"/>
    <mergeCell ref="A106:G106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 topLeftCell="A31">
      <selection activeCell="N54" sqref="N54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0039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140625" style="63" customWidth="1"/>
  </cols>
  <sheetData>
    <row r="1" spans="1:9" ht="18">
      <c r="A1" s="1" t="s">
        <v>3559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155"/>
      <c r="C2" s="155"/>
      <c r="D2" s="5"/>
      <c r="E2" s="155"/>
      <c r="F2" s="155"/>
      <c r="G2" s="154"/>
      <c r="H2" s="154"/>
      <c r="I2" s="68"/>
    </row>
    <row r="3" spans="1:9" ht="15">
      <c r="A3" s="6" t="s">
        <v>100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6" t="s">
        <v>1097</v>
      </c>
      <c r="B4" s="155"/>
      <c r="C4" s="155"/>
      <c r="D4" s="5"/>
      <c r="E4" s="155"/>
      <c r="F4" s="155"/>
      <c r="G4" s="154"/>
      <c r="H4" s="154"/>
      <c r="I4" s="68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154"/>
      <c r="B6" s="154"/>
      <c r="C6" s="154"/>
      <c r="D6" s="2"/>
      <c r="E6" s="154"/>
      <c r="F6" s="154"/>
      <c r="G6" s="154"/>
      <c r="H6" s="154"/>
      <c r="I6" s="68"/>
    </row>
    <row r="7" spans="1:9" ht="22.5">
      <c r="A7" s="157" t="s">
        <v>3</v>
      </c>
      <c r="B7" s="157" t="s">
        <v>4</v>
      </c>
      <c r="C7" s="157" t="s">
        <v>5</v>
      </c>
      <c r="D7" s="7" t="s">
        <v>6</v>
      </c>
      <c r="E7" s="157" t="s">
        <v>7</v>
      </c>
      <c r="F7" s="157" t="s">
        <v>8</v>
      </c>
      <c r="G7" s="157" t="s">
        <v>9</v>
      </c>
      <c r="H7" s="157" t="s">
        <v>10</v>
      </c>
      <c r="I7" s="157" t="s">
        <v>11</v>
      </c>
    </row>
    <row r="8" spans="1:9" ht="15">
      <c r="A8" s="157" t="s">
        <v>12</v>
      </c>
      <c r="B8" s="157" t="s">
        <v>13</v>
      </c>
      <c r="C8" s="157" t="s">
        <v>14</v>
      </c>
      <c r="D8" s="7" t="s">
        <v>15</v>
      </c>
      <c r="E8" s="157" t="s">
        <v>16</v>
      </c>
      <c r="F8" s="157" t="s">
        <v>17</v>
      </c>
      <c r="G8" s="157" t="s">
        <v>18</v>
      </c>
      <c r="H8" s="157">
        <v>8</v>
      </c>
      <c r="I8" s="157">
        <v>9</v>
      </c>
    </row>
    <row r="9" spans="1:9" ht="15">
      <c r="A9" s="64"/>
      <c r="B9" s="65"/>
      <c r="C9" s="65" t="s">
        <v>365</v>
      </c>
      <c r="D9" s="10" t="s">
        <v>366</v>
      </c>
      <c r="E9" s="65"/>
      <c r="F9" s="66"/>
      <c r="G9" s="67"/>
      <c r="H9" s="67">
        <f>H10</f>
        <v>0</v>
      </c>
      <c r="I9" s="68"/>
    </row>
    <row r="10" spans="1:9" ht="15">
      <c r="A10" s="13"/>
      <c r="B10" s="14"/>
      <c r="C10" s="14">
        <v>767</v>
      </c>
      <c r="D10" s="15" t="s">
        <v>505</v>
      </c>
      <c r="E10" s="14"/>
      <c r="F10" s="16"/>
      <c r="G10" s="17"/>
      <c r="H10" s="17">
        <f>SUM(H11:H61)</f>
        <v>0</v>
      </c>
      <c r="I10" s="35"/>
    </row>
    <row r="11" spans="1:9" ht="23.25">
      <c r="A11" s="94">
        <v>1</v>
      </c>
      <c r="B11" s="142">
        <v>767</v>
      </c>
      <c r="C11" s="20" t="s">
        <v>1098</v>
      </c>
      <c r="D11" s="21" t="s">
        <v>1099</v>
      </c>
      <c r="E11" s="20" t="s">
        <v>29</v>
      </c>
      <c r="F11" s="30">
        <f>SUM(F12:F17)</f>
        <v>84</v>
      </c>
      <c r="G11" s="23">
        <v>0</v>
      </c>
      <c r="H11" s="143">
        <f>F11*G11</f>
        <v>0</v>
      </c>
      <c r="I11" s="26" t="s">
        <v>30</v>
      </c>
    </row>
    <row r="12" spans="1:9" ht="15">
      <c r="A12" s="94"/>
      <c r="B12" s="142"/>
      <c r="C12" s="20"/>
      <c r="D12" s="28" t="s">
        <v>560</v>
      </c>
      <c r="E12" s="20"/>
      <c r="F12" s="29">
        <v>15</v>
      </c>
      <c r="G12" s="23"/>
      <c r="H12" s="143"/>
      <c r="I12" s="26"/>
    </row>
    <row r="13" spans="1:9" ht="15">
      <c r="A13" s="19"/>
      <c r="B13" s="20"/>
      <c r="C13" s="20"/>
      <c r="D13" s="28" t="s">
        <v>287</v>
      </c>
      <c r="E13" s="20"/>
      <c r="F13" s="29">
        <v>16</v>
      </c>
      <c r="G13" s="23"/>
      <c r="H13" s="23"/>
      <c r="I13" s="26"/>
    </row>
    <row r="14" spans="1:9" ht="15">
      <c r="A14" s="94"/>
      <c r="B14" s="142"/>
      <c r="C14" s="20"/>
      <c r="D14" s="28" t="s">
        <v>288</v>
      </c>
      <c r="E14" s="20"/>
      <c r="F14" s="29">
        <v>16</v>
      </c>
      <c r="G14" s="23"/>
      <c r="H14" s="143"/>
      <c r="I14" s="26"/>
    </row>
    <row r="15" spans="1:9" ht="15">
      <c r="A15" s="19"/>
      <c r="B15" s="20"/>
      <c r="C15" s="20"/>
      <c r="D15" s="28" t="s">
        <v>289</v>
      </c>
      <c r="E15" s="20"/>
      <c r="F15" s="29">
        <v>15</v>
      </c>
      <c r="G15" s="23"/>
      <c r="H15" s="23"/>
      <c r="I15" s="26"/>
    </row>
    <row r="16" spans="1:9" ht="15">
      <c r="A16" s="94"/>
      <c r="B16" s="142"/>
      <c r="C16" s="20"/>
      <c r="D16" s="28" t="s">
        <v>415</v>
      </c>
      <c r="E16" s="20"/>
      <c r="F16" s="29">
        <v>16</v>
      </c>
      <c r="G16" s="23"/>
      <c r="H16" s="143"/>
      <c r="I16" s="26"/>
    </row>
    <row r="17" spans="1:9" ht="15">
      <c r="A17" s="19"/>
      <c r="B17" s="20"/>
      <c r="C17" s="20"/>
      <c r="D17" s="28" t="s">
        <v>416</v>
      </c>
      <c r="E17" s="20"/>
      <c r="F17" s="29">
        <v>6</v>
      </c>
      <c r="G17" s="23"/>
      <c r="H17" s="23"/>
      <c r="I17" s="26"/>
    </row>
    <row r="18" spans="1:9" ht="23.25">
      <c r="A18" s="94">
        <v>2</v>
      </c>
      <c r="B18" s="142">
        <v>767</v>
      </c>
      <c r="C18" s="20" t="s">
        <v>1100</v>
      </c>
      <c r="D18" s="21" t="s">
        <v>1101</v>
      </c>
      <c r="E18" s="20" t="s">
        <v>29</v>
      </c>
      <c r="F18" s="30">
        <f>SUM(F19:F24)</f>
        <v>93</v>
      </c>
      <c r="G18" s="23">
        <v>0</v>
      </c>
      <c r="H18" s="143">
        <f>F18*G18</f>
        <v>0</v>
      </c>
      <c r="I18" s="26" t="s">
        <v>30</v>
      </c>
    </row>
    <row r="19" spans="1:9" ht="15">
      <c r="A19" s="94"/>
      <c r="B19" s="142"/>
      <c r="C19" s="20"/>
      <c r="D19" s="28" t="s">
        <v>560</v>
      </c>
      <c r="E19" s="20"/>
      <c r="F19" s="29">
        <v>12</v>
      </c>
      <c r="G19" s="23"/>
      <c r="H19" s="143"/>
      <c r="I19" s="26"/>
    </row>
    <row r="20" spans="1:9" ht="15">
      <c r="A20" s="19"/>
      <c r="B20" s="20"/>
      <c r="C20" s="20"/>
      <c r="D20" s="28" t="s">
        <v>287</v>
      </c>
      <c r="E20" s="20"/>
      <c r="F20" s="29">
        <v>17</v>
      </c>
      <c r="G20" s="23"/>
      <c r="H20" s="23"/>
      <c r="I20" s="26"/>
    </row>
    <row r="21" spans="1:9" ht="15">
      <c r="A21" s="94"/>
      <c r="B21" s="142"/>
      <c r="C21" s="20"/>
      <c r="D21" s="28" t="s">
        <v>288</v>
      </c>
      <c r="E21" s="20"/>
      <c r="F21" s="29">
        <v>18</v>
      </c>
      <c r="G21" s="23"/>
      <c r="H21" s="143"/>
      <c r="I21" s="26"/>
    </row>
    <row r="22" spans="1:9" ht="15">
      <c r="A22" s="19"/>
      <c r="B22" s="20"/>
      <c r="C22" s="20"/>
      <c r="D22" s="28" t="s">
        <v>289</v>
      </c>
      <c r="E22" s="20"/>
      <c r="F22" s="29">
        <v>17</v>
      </c>
      <c r="G22" s="23"/>
      <c r="H22" s="23"/>
      <c r="I22" s="26"/>
    </row>
    <row r="23" spans="1:9" ht="15">
      <c r="A23" s="94"/>
      <c r="B23" s="142"/>
      <c r="C23" s="20"/>
      <c r="D23" s="28" t="s">
        <v>415</v>
      </c>
      <c r="E23" s="20"/>
      <c r="F23" s="29">
        <v>21</v>
      </c>
      <c r="G23" s="23"/>
      <c r="H23" s="143"/>
      <c r="I23" s="26"/>
    </row>
    <row r="24" spans="1:9" ht="15">
      <c r="A24" s="19"/>
      <c r="B24" s="20"/>
      <c r="C24" s="20"/>
      <c r="D24" s="28" t="s">
        <v>416</v>
      </c>
      <c r="E24" s="20"/>
      <c r="F24" s="29">
        <v>8</v>
      </c>
      <c r="G24" s="23"/>
      <c r="H24" s="23"/>
      <c r="I24" s="26"/>
    </row>
    <row r="25" spans="1:9" ht="15">
      <c r="A25" s="94">
        <v>3</v>
      </c>
      <c r="B25" s="142">
        <v>767</v>
      </c>
      <c r="C25" s="20" t="s">
        <v>1102</v>
      </c>
      <c r="D25" s="21" t="s">
        <v>1103</v>
      </c>
      <c r="E25" s="20" t="s">
        <v>29</v>
      </c>
      <c r="F25" s="30">
        <f>F26</f>
        <v>8.5</v>
      </c>
      <c r="G25" s="23">
        <v>0</v>
      </c>
      <c r="H25" s="143">
        <f>F25*G25</f>
        <v>0</v>
      </c>
      <c r="I25" s="26" t="s">
        <v>30</v>
      </c>
    </row>
    <row r="26" spans="1:9" ht="15">
      <c r="A26" s="19"/>
      <c r="B26" s="20"/>
      <c r="C26" s="20"/>
      <c r="D26" s="28" t="s">
        <v>287</v>
      </c>
      <c r="E26" s="20"/>
      <c r="F26" s="29">
        <v>8.5</v>
      </c>
      <c r="G26" s="23"/>
      <c r="H26" s="23"/>
      <c r="I26" s="26"/>
    </row>
    <row r="27" spans="1:9" ht="23.25">
      <c r="A27" s="94">
        <v>4</v>
      </c>
      <c r="B27" s="142">
        <v>767</v>
      </c>
      <c r="C27" s="20" t="s">
        <v>1104</v>
      </c>
      <c r="D27" s="21" t="s">
        <v>1105</v>
      </c>
      <c r="E27" s="20" t="s">
        <v>29</v>
      </c>
      <c r="F27" s="30">
        <f>F28</f>
        <v>1.5</v>
      </c>
      <c r="G27" s="23">
        <v>0</v>
      </c>
      <c r="H27" s="14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287</v>
      </c>
      <c r="E28" s="20"/>
      <c r="F28" s="29">
        <v>1.5</v>
      </c>
      <c r="G28" s="23"/>
      <c r="H28" s="23"/>
      <c r="I28" s="26"/>
    </row>
    <row r="29" spans="1:9" ht="23.25">
      <c r="A29" s="94">
        <v>5</v>
      </c>
      <c r="B29" s="142">
        <v>767</v>
      </c>
      <c r="C29" s="20" t="s">
        <v>1106</v>
      </c>
      <c r="D29" s="21" t="s">
        <v>1107</v>
      </c>
      <c r="E29" s="20" t="s">
        <v>29</v>
      </c>
      <c r="F29" s="30">
        <f>F30</f>
        <v>13.8</v>
      </c>
      <c r="G29" s="23">
        <v>0</v>
      </c>
      <c r="H29" s="143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287</v>
      </c>
      <c r="E30" s="20"/>
      <c r="F30" s="29">
        <v>13.8</v>
      </c>
      <c r="G30" s="23"/>
      <c r="H30" s="23"/>
      <c r="I30" s="26"/>
    </row>
    <row r="31" spans="1:9" ht="23.25">
      <c r="A31" s="94">
        <v>6</v>
      </c>
      <c r="B31" s="142">
        <v>767</v>
      </c>
      <c r="C31" s="20" t="s">
        <v>1108</v>
      </c>
      <c r="D31" s="21" t="s">
        <v>1109</v>
      </c>
      <c r="E31" s="20" t="s">
        <v>29</v>
      </c>
      <c r="F31" s="30">
        <f>F32</f>
        <v>24.2</v>
      </c>
      <c r="G31" s="23">
        <v>0</v>
      </c>
      <c r="H31" s="143">
        <f>F31*G31</f>
        <v>0</v>
      </c>
      <c r="I31" s="26" t="s">
        <v>30</v>
      </c>
    </row>
    <row r="32" spans="1:9" ht="15">
      <c r="A32" s="19"/>
      <c r="B32" s="20"/>
      <c r="C32" s="20"/>
      <c r="D32" s="28" t="s">
        <v>287</v>
      </c>
      <c r="E32" s="20"/>
      <c r="F32" s="29">
        <v>24.2</v>
      </c>
      <c r="G32" s="23"/>
      <c r="H32" s="23"/>
      <c r="I32" s="26"/>
    </row>
    <row r="33" spans="1:9" ht="15">
      <c r="A33" s="94">
        <v>7</v>
      </c>
      <c r="B33" s="142">
        <v>767</v>
      </c>
      <c r="C33" s="20" t="s">
        <v>1110</v>
      </c>
      <c r="D33" s="21" t="s">
        <v>1111</v>
      </c>
      <c r="E33" s="20" t="s">
        <v>29</v>
      </c>
      <c r="F33" s="30">
        <f>F34</f>
        <v>22</v>
      </c>
      <c r="G33" s="23">
        <v>0</v>
      </c>
      <c r="H33" s="14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287</v>
      </c>
      <c r="E34" s="20"/>
      <c r="F34" s="29">
        <v>22</v>
      </c>
      <c r="G34" s="23"/>
      <c r="H34" s="23"/>
      <c r="I34" s="26"/>
    </row>
    <row r="35" spans="1:9" ht="15">
      <c r="A35" s="94">
        <v>8</v>
      </c>
      <c r="B35" s="142">
        <v>767</v>
      </c>
      <c r="C35" s="20" t="s">
        <v>1112</v>
      </c>
      <c r="D35" s="21" t="s">
        <v>1113</v>
      </c>
      <c r="E35" s="20" t="s">
        <v>29</v>
      </c>
      <c r="F35" s="30">
        <f>F36</f>
        <v>25</v>
      </c>
      <c r="G35" s="23">
        <v>0</v>
      </c>
      <c r="H35" s="143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287</v>
      </c>
      <c r="E36" s="20"/>
      <c r="F36" s="29">
        <v>25</v>
      </c>
      <c r="G36" s="23"/>
      <c r="H36" s="23"/>
      <c r="I36" s="26"/>
    </row>
    <row r="37" spans="1:9" ht="23.25">
      <c r="A37" s="94">
        <v>9</v>
      </c>
      <c r="B37" s="142">
        <v>767</v>
      </c>
      <c r="C37" s="20" t="s">
        <v>1114</v>
      </c>
      <c r="D37" s="21" t="s">
        <v>1115</v>
      </c>
      <c r="E37" s="20" t="s">
        <v>29</v>
      </c>
      <c r="F37" s="30">
        <f>SUM(F38:F39)</f>
        <v>18</v>
      </c>
      <c r="G37" s="23">
        <v>0</v>
      </c>
      <c r="H37" s="143">
        <f>F37*G37</f>
        <v>0</v>
      </c>
      <c r="I37" s="26" t="s">
        <v>30</v>
      </c>
    </row>
    <row r="38" spans="1:9" ht="15">
      <c r="A38" s="19"/>
      <c r="B38" s="20"/>
      <c r="C38" s="20"/>
      <c r="D38" s="28" t="s">
        <v>287</v>
      </c>
      <c r="E38" s="20"/>
      <c r="F38" s="29">
        <v>9</v>
      </c>
      <c r="G38" s="23"/>
      <c r="H38" s="23"/>
      <c r="I38" s="26"/>
    </row>
    <row r="39" spans="1:9" ht="15">
      <c r="A39" s="94"/>
      <c r="B39" s="142"/>
      <c r="C39" s="20"/>
      <c r="D39" s="28" t="s">
        <v>288</v>
      </c>
      <c r="E39" s="20"/>
      <c r="F39" s="29">
        <v>9</v>
      </c>
      <c r="G39" s="23"/>
      <c r="H39" s="143"/>
      <c r="I39" s="26"/>
    </row>
    <row r="40" spans="1:9" s="150" customFormat="1" ht="15">
      <c r="A40" s="624">
        <v>10</v>
      </c>
      <c r="B40" s="324">
        <v>767</v>
      </c>
      <c r="C40" s="21" t="s">
        <v>1116</v>
      </c>
      <c r="D40" s="21" t="s">
        <v>1117</v>
      </c>
      <c r="E40" s="21" t="s">
        <v>29</v>
      </c>
      <c r="F40" s="85">
        <v>0</v>
      </c>
      <c r="G40" s="86">
        <v>0</v>
      </c>
      <c r="H40" s="325">
        <f>F40*G40</f>
        <v>0</v>
      </c>
      <c r="I40" s="24" t="s">
        <v>30</v>
      </c>
    </row>
    <row r="41" spans="1:9" s="150" customFormat="1" ht="15">
      <c r="A41" s="323"/>
      <c r="B41" s="324"/>
      <c r="C41" s="21"/>
      <c r="D41" s="28" t="s">
        <v>3560</v>
      </c>
      <c r="E41" s="21"/>
      <c r="F41" s="73">
        <v>197.5</v>
      </c>
      <c r="G41" s="86"/>
      <c r="H41" s="325"/>
      <c r="I41" s="24"/>
    </row>
    <row r="42" spans="1:9" ht="15">
      <c r="A42" s="94">
        <v>11</v>
      </c>
      <c r="B42" s="142">
        <v>767</v>
      </c>
      <c r="C42" s="20" t="s">
        <v>1118</v>
      </c>
      <c r="D42" s="21" t="s">
        <v>1119</v>
      </c>
      <c r="E42" s="20" t="s">
        <v>29</v>
      </c>
      <c r="F42" s="30">
        <f>F44</f>
        <v>53</v>
      </c>
      <c r="G42" s="23">
        <v>0</v>
      </c>
      <c r="H42" s="143">
        <f>F42*G42</f>
        <v>0</v>
      </c>
      <c r="I42" s="26" t="s">
        <v>30</v>
      </c>
    </row>
    <row r="43" spans="1:9" ht="23.25">
      <c r="A43" s="94"/>
      <c r="B43" s="142"/>
      <c r="C43" s="20"/>
      <c r="D43" s="28" t="s">
        <v>1120</v>
      </c>
      <c r="E43" s="20"/>
      <c r="F43" s="30"/>
      <c r="G43" s="23"/>
      <c r="H43" s="143"/>
      <c r="I43" s="26"/>
    </row>
    <row r="44" spans="1:9" ht="15">
      <c r="A44" s="94"/>
      <c r="B44" s="142"/>
      <c r="C44" s="20"/>
      <c r="D44" s="28" t="s">
        <v>416</v>
      </c>
      <c r="E44" s="20"/>
      <c r="F44" s="29">
        <v>53</v>
      </c>
      <c r="G44" s="23"/>
      <c r="H44" s="143"/>
      <c r="I44" s="26"/>
    </row>
    <row r="45" spans="1:9" ht="15">
      <c r="A45" s="94">
        <v>12</v>
      </c>
      <c r="B45" s="142">
        <v>767</v>
      </c>
      <c r="C45" s="20" t="s">
        <v>1121</v>
      </c>
      <c r="D45" s="21" t="s">
        <v>1122</v>
      </c>
      <c r="E45" s="20" t="s">
        <v>29</v>
      </c>
      <c r="F45" s="30">
        <f>F47</f>
        <v>49</v>
      </c>
      <c r="G45" s="23">
        <v>0</v>
      </c>
      <c r="H45" s="143">
        <f>F45*G45</f>
        <v>0</v>
      </c>
      <c r="I45" s="26" t="s">
        <v>30</v>
      </c>
    </row>
    <row r="46" spans="1:9" ht="23.25">
      <c r="A46" s="94"/>
      <c r="B46" s="142"/>
      <c r="C46" s="20"/>
      <c r="D46" s="28" t="s">
        <v>1120</v>
      </c>
      <c r="E46" s="20"/>
      <c r="F46" s="30"/>
      <c r="G46" s="23"/>
      <c r="H46" s="143"/>
      <c r="I46" s="26"/>
    </row>
    <row r="47" spans="1:9" ht="15">
      <c r="A47" s="94"/>
      <c r="B47" s="142"/>
      <c r="C47" s="20"/>
      <c r="D47" s="28" t="s">
        <v>416</v>
      </c>
      <c r="E47" s="20"/>
      <c r="F47" s="29">
        <v>49</v>
      </c>
      <c r="G47" s="23"/>
      <c r="H47" s="143"/>
      <c r="I47" s="26"/>
    </row>
    <row r="48" spans="1:9" ht="15">
      <c r="A48" s="94">
        <v>13</v>
      </c>
      <c r="B48" s="142">
        <v>767</v>
      </c>
      <c r="C48" s="20" t="s">
        <v>1123</v>
      </c>
      <c r="D48" s="21" t="s">
        <v>1124</v>
      </c>
      <c r="E48" s="20" t="s">
        <v>731</v>
      </c>
      <c r="F48" s="30">
        <f>F49</f>
        <v>1</v>
      </c>
      <c r="G48" s="23">
        <v>0</v>
      </c>
      <c r="H48" s="143">
        <f>F48*G48</f>
        <v>0</v>
      </c>
      <c r="I48" s="26" t="s">
        <v>30</v>
      </c>
    </row>
    <row r="49" spans="1:9" ht="15">
      <c r="A49" s="94"/>
      <c r="B49" s="142"/>
      <c r="C49" s="20"/>
      <c r="D49" s="28" t="s">
        <v>415</v>
      </c>
      <c r="E49" s="20"/>
      <c r="F49" s="29">
        <v>1</v>
      </c>
      <c r="G49" s="23"/>
      <c r="H49" s="143"/>
      <c r="I49" s="26"/>
    </row>
    <row r="50" spans="1:9" ht="15">
      <c r="A50" s="94">
        <v>14</v>
      </c>
      <c r="B50" s="142">
        <v>767</v>
      </c>
      <c r="C50" s="20" t="s">
        <v>1125</v>
      </c>
      <c r="D50" s="21" t="s">
        <v>1126</v>
      </c>
      <c r="E50" s="20" t="s">
        <v>731</v>
      </c>
      <c r="F50" s="30">
        <f>F51</f>
        <v>1</v>
      </c>
      <c r="G50" s="23">
        <v>0</v>
      </c>
      <c r="H50" s="143">
        <f>F50*G50</f>
        <v>0</v>
      </c>
      <c r="I50" s="26" t="s">
        <v>30</v>
      </c>
    </row>
    <row r="51" spans="1:9" ht="15">
      <c r="A51" s="94"/>
      <c r="B51" s="142"/>
      <c r="C51" s="20"/>
      <c r="D51" s="28" t="s">
        <v>415</v>
      </c>
      <c r="E51" s="20"/>
      <c r="F51" s="29">
        <v>1</v>
      </c>
      <c r="G51" s="23"/>
      <c r="H51" s="143"/>
      <c r="I51" s="26"/>
    </row>
    <row r="52" spans="1:9" ht="15">
      <c r="A52" s="94">
        <v>15</v>
      </c>
      <c r="B52" s="142">
        <v>767</v>
      </c>
      <c r="C52" s="20" t="s">
        <v>1127</v>
      </c>
      <c r="D52" s="21" t="s">
        <v>1128</v>
      </c>
      <c r="E52" s="20" t="s">
        <v>731</v>
      </c>
      <c r="F52" s="30">
        <f>F53</f>
        <v>2</v>
      </c>
      <c r="G52" s="23">
        <v>0</v>
      </c>
      <c r="H52" s="143">
        <f>F52*G52</f>
        <v>0</v>
      </c>
      <c r="I52" s="26" t="s">
        <v>30</v>
      </c>
    </row>
    <row r="53" spans="1:9" ht="15">
      <c r="A53" s="94"/>
      <c r="B53" s="142"/>
      <c r="C53" s="20"/>
      <c r="D53" s="28" t="s">
        <v>287</v>
      </c>
      <c r="E53" s="20"/>
      <c r="F53" s="29">
        <v>2</v>
      </c>
      <c r="G53" s="23"/>
      <c r="H53" s="143"/>
      <c r="I53" s="26"/>
    </row>
    <row r="54" spans="1:9" ht="15">
      <c r="A54" s="94">
        <v>16</v>
      </c>
      <c r="B54" s="142">
        <v>767</v>
      </c>
      <c r="C54" s="20" t="s">
        <v>1129</v>
      </c>
      <c r="D54" s="21" t="s">
        <v>1130</v>
      </c>
      <c r="E54" s="20" t="s">
        <v>731</v>
      </c>
      <c r="F54" s="30">
        <f>F55</f>
        <v>1</v>
      </c>
      <c r="G54" s="23">
        <v>0</v>
      </c>
      <c r="H54" s="143">
        <f>F54*G54</f>
        <v>0</v>
      </c>
      <c r="I54" s="26" t="s">
        <v>30</v>
      </c>
    </row>
    <row r="55" spans="1:9" ht="15">
      <c r="A55" s="94"/>
      <c r="B55" s="142"/>
      <c r="C55" s="20"/>
      <c r="D55" s="28" t="s">
        <v>560</v>
      </c>
      <c r="E55" s="20"/>
      <c r="F55" s="29">
        <v>1</v>
      </c>
      <c r="G55" s="23"/>
      <c r="H55" s="143"/>
      <c r="I55" s="26"/>
    </row>
    <row r="56" spans="1:9" ht="15">
      <c r="A56" s="690">
        <v>17</v>
      </c>
      <c r="B56" s="142">
        <v>767</v>
      </c>
      <c r="C56" s="20" t="s">
        <v>1131</v>
      </c>
      <c r="D56" s="21" t="s">
        <v>1132</v>
      </c>
      <c r="E56" s="20" t="s">
        <v>731</v>
      </c>
      <c r="F56" s="30">
        <f>F58</f>
        <v>1</v>
      </c>
      <c r="G56" s="23">
        <v>0</v>
      </c>
      <c r="H56" s="143">
        <f>F56*G56</f>
        <v>0</v>
      </c>
      <c r="I56" s="26" t="s">
        <v>30</v>
      </c>
    </row>
    <row r="57" spans="1:9" ht="23.25">
      <c r="A57" s="94"/>
      <c r="B57" s="142"/>
      <c r="C57" s="20"/>
      <c r="D57" s="28" t="s">
        <v>3620</v>
      </c>
      <c r="E57" s="20"/>
      <c r="F57" s="30"/>
      <c r="G57" s="23"/>
      <c r="H57" s="143"/>
      <c r="I57" s="26"/>
    </row>
    <row r="58" spans="1:9" ht="15">
      <c r="A58" s="94"/>
      <c r="B58" s="142"/>
      <c r="C58" s="20"/>
      <c r="D58" s="28" t="s">
        <v>560</v>
      </c>
      <c r="E58" s="20"/>
      <c r="F58" s="29">
        <v>1</v>
      </c>
      <c r="G58" s="23"/>
      <c r="H58" s="143"/>
      <c r="I58" s="26"/>
    </row>
    <row r="59" spans="1:9" s="150" customFormat="1" ht="15">
      <c r="A59" s="84">
        <v>18</v>
      </c>
      <c r="B59" s="127" t="s">
        <v>514</v>
      </c>
      <c r="C59" s="21" t="s">
        <v>3388</v>
      </c>
      <c r="D59" s="21" t="s">
        <v>3377</v>
      </c>
      <c r="E59" s="21" t="s">
        <v>93</v>
      </c>
      <c r="F59" s="85">
        <v>1</v>
      </c>
      <c r="G59" s="86">
        <v>0</v>
      </c>
      <c r="H59" s="86">
        <f>F59*G59</f>
        <v>0</v>
      </c>
      <c r="I59" s="326" t="s">
        <v>30</v>
      </c>
    </row>
    <row r="60" spans="1:9" ht="15">
      <c r="A60" s="94">
        <v>19</v>
      </c>
      <c r="B60" s="20">
        <v>767</v>
      </c>
      <c r="C60" s="20">
        <v>999767</v>
      </c>
      <c r="D60" s="21" t="s">
        <v>515</v>
      </c>
      <c r="E60" s="20" t="s">
        <v>93</v>
      </c>
      <c r="F60" s="30">
        <f>F61</f>
        <v>1</v>
      </c>
      <c r="G60" s="23">
        <v>0</v>
      </c>
      <c r="H60" s="23">
        <f>F60*G60</f>
        <v>0</v>
      </c>
      <c r="I60" s="80" t="s">
        <v>30</v>
      </c>
    </row>
    <row r="61" spans="1:9" ht="23.25">
      <c r="A61" s="124"/>
      <c r="B61" s="125"/>
      <c r="C61" s="124"/>
      <c r="D61" s="28" t="s">
        <v>504</v>
      </c>
      <c r="E61" s="124"/>
      <c r="F61" s="29">
        <v>1</v>
      </c>
      <c r="G61" s="124"/>
      <c r="H61" s="124"/>
      <c r="I61" s="126"/>
    </row>
    <row r="62" spans="1:9" ht="15">
      <c r="A62" s="158"/>
      <c r="B62" s="159"/>
      <c r="C62" s="159"/>
      <c r="D62" s="40" t="s">
        <v>3281</v>
      </c>
      <c r="E62" s="159"/>
      <c r="F62" s="160"/>
      <c r="G62" s="161"/>
      <c r="H62" s="161">
        <f>H9</f>
        <v>0</v>
      </c>
      <c r="I62" s="68"/>
    </row>
    <row r="64" spans="1:9" ht="15">
      <c r="A64" s="57" t="s">
        <v>95</v>
      </c>
      <c r="B64" s="58"/>
      <c r="C64" s="57"/>
      <c r="D64" s="59"/>
      <c r="E64" s="57"/>
      <c r="F64" s="57"/>
      <c r="G64" s="57"/>
      <c r="H64" s="57"/>
      <c r="I64" s="60"/>
    </row>
    <row r="65" spans="1:9" ht="24" customHeight="1">
      <c r="A65" s="683" t="s">
        <v>96</v>
      </c>
      <c r="B65" s="682"/>
      <c r="C65" s="682"/>
      <c r="D65" s="682"/>
      <c r="E65" s="682"/>
      <c r="F65" s="682"/>
      <c r="G65" s="682"/>
      <c r="H65" s="57"/>
      <c r="I65" s="56"/>
    </row>
    <row r="66" spans="1:9" ht="90" customHeight="1">
      <c r="A66" s="683" t="s">
        <v>97</v>
      </c>
      <c r="B66" s="684"/>
      <c r="C66" s="684"/>
      <c r="D66" s="684"/>
      <c r="E66" s="684"/>
      <c r="F66" s="684"/>
      <c r="G66" s="684"/>
      <c r="H66" s="57"/>
      <c r="I66" s="57"/>
    </row>
    <row r="67" spans="1:9" ht="15">
      <c r="A67" s="685" t="s">
        <v>98</v>
      </c>
      <c r="B67" s="667"/>
      <c r="C67" s="667"/>
      <c r="D67" s="667"/>
      <c r="E67" s="667"/>
      <c r="F67" s="667"/>
      <c r="G67" s="667"/>
      <c r="H67" s="61"/>
      <c r="I67" s="62"/>
    </row>
    <row r="68" spans="1:9" ht="15">
      <c r="A68" s="685" t="s">
        <v>99</v>
      </c>
      <c r="B68" s="667"/>
      <c r="C68" s="667"/>
      <c r="D68" s="667"/>
      <c r="E68" s="667"/>
      <c r="F68" s="667"/>
      <c r="G68" s="667"/>
      <c r="H68" s="61"/>
      <c r="I68" s="62"/>
    </row>
  </sheetData>
  <mergeCells count="4">
    <mergeCell ref="A65:G65"/>
    <mergeCell ref="A66:G66"/>
    <mergeCell ref="A67:G67"/>
    <mergeCell ref="A68:G68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 topLeftCell="A1"/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8515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2.7109375" style="63" customWidth="1"/>
  </cols>
  <sheetData>
    <row r="1" spans="1:9" ht="18">
      <c r="A1" s="1" t="s">
        <v>3559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1133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365</v>
      </c>
      <c r="D9" s="10" t="s">
        <v>366</v>
      </c>
      <c r="E9" s="9"/>
      <c r="F9" s="11"/>
      <c r="G9" s="12"/>
      <c r="H9" s="12">
        <f>H10</f>
        <v>0</v>
      </c>
      <c r="I9" s="3"/>
    </row>
    <row r="10" spans="1:9" ht="15">
      <c r="A10" s="87"/>
      <c r="B10" s="15"/>
      <c r="C10" s="14">
        <v>764</v>
      </c>
      <c r="D10" s="15" t="s">
        <v>1134</v>
      </c>
      <c r="E10" s="15"/>
      <c r="F10" s="118"/>
      <c r="G10" s="82"/>
      <c r="H10" s="82">
        <f>SUM(H11:H33)</f>
        <v>0</v>
      </c>
      <c r="I10" s="116"/>
    </row>
    <row r="11" spans="1:9" ht="15">
      <c r="A11" s="94">
        <v>1</v>
      </c>
      <c r="B11" s="142">
        <v>764</v>
      </c>
      <c r="C11" s="20" t="s">
        <v>1135</v>
      </c>
      <c r="D11" s="21" t="s">
        <v>1136</v>
      </c>
      <c r="E11" s="20" t="s">
        <v>29</v>
      </c>
      <c r="F11" s="30">
        <f>F14</f>
        <v>207</v>
      </c>
      <c r="G11" s="23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1137</v>
      </c>
      <c r="E12" s="20"/>
      <c r="F12" s="29"/>
      <c r="G12" s="23"/>
      <c r="H12" s="23"/>
      <c r="I12" s="26"/>
    </row>
    <row r="13" spans="1:9" ht="15">
      <c r="A13" s="19"/>
      <c r="B13" s="20"/>
      <c r="C13" s="20"/>
      <c r="D13" s="28" t="s">
        <v>1138</v>
      </c>
      <c r="E13" s="20"/>
      <c r="F13" s="29"/>
      <c r="G13" s="23"/>
      <c r="H13" s="23"/>
      <c r="I13" s="26"/>
    </row>
    <row r="14" spans="1:9" ht="15">
      <c r="A14" s="124"/>
      <c r="B14" s="125"/>
      <c r="C14" s="124"/>
      <c r="D14" s="28" t="s">
        <v>1139</v>
      </c>
      <c r="E14" s="124"/>
      <c r="F14" s="29">
        <v>207</v>
      </c>
      <c r="G14" s="124"/>
      <c r="H14" s="23"/>
      <c r="I14" s="35"/>
    </row>
    <row r="15" spans="1:9" ht="15">
      <c r="A15" s="94">
        <v>2</v>
      </c>
      <c r="B15" s="142">
        <v>764</v>
      </c>
      <c r="C15" s="20" t="s">
        <v>1140</v>
      </c>
      <c r="D15" s="21" t="s">
        <v>1141</v>
      </c>
      <c r="E15" s="20" t="s">
        <v>29</v>
      </c>
      <c r="F15" s="30">
        <f>F18</f>
        <v>42</v>
      </c>
      <c r="G15" s="23">
        <v>0</v>
      </c>
      <c r="H15" s="143">
        <f>F15*G15</f>
        <v>0</v>
      </c>
      <c r="I15" s="26" t="s">
        <v>30</v>
      </c>
    </row>
    <row r="16" spans="1:9" ht="15">
      <c r="A16" s="19"/>
      <c r="B16" s="20"/>
      <c r="C16" s="20"/>
      <c r="D16" s="28" t="s">
        <v>1142</v>
      </c>
      <c r="E16" s="20"/>
      <c r="F16" s="29"/>
      <c r="G16" s="23"/>
      <c r="H16" s="23"/>
      <c r="I16" s="26"/>
    </row>
    <row r="17" spans="1:9" ht="15">
      <c r="A17" s="19"/>
      <c r="B17" s="20"/>
      <c r="C17" s="20"/>
      <c r="D17" s="28" t="s">
        <v>1143</v>
      </c>
      <c r="E17" s="20"/>
      <c r="F17" s="29"/>
      <c r="G17" s="23"/>
      <c r="H17" s="23"/>
      <c r="I17" s="26"/>
    </row>
    <row r="18" spans="1:9" ht="15">
      <c r="A18" s="124"/>
      <c r="B18" s="125"/>
      <c r="C18" s="124"/>
      <c r="D18" s="28" t="s">
        <v>287</v>
      </c>
      <c r="E18" s="124"/>
      <c r="F18" s="29">
        <v>42</v>
      </c>
      <c r="G18" s="124"/>
      <c r="H18" s="23"/>
      <c r="I18" s="35"/>
    </row>
    <row r="19" spans="1:9" ht="15">
      <c r="A19" s="94">
        <v>3</v>
      </c>
      <c r="B19" s="142">
        <v>764</v>
      </c>
      <c r="C19" s="20" t="s">
        <v>1144</v>
      </c>
      <c r="D19" s="21" t="s">
        <v>1145</v>
      </c>
      <c r="E19" s="20" t="s">
        <v>29</v>
      </c>
      <c r="F19" s="30">
        <f>F22</f>
        <v>38</v>
      </c>
      <c r="G19" s="23">
        <v>0</v>
      </c>
      <c r="H19" s="143">
        <f>F19*G19</f>
        <v>0</v>
      </c>
      <c r="I19" s="26" t="s">
        <v>30</v>
      </c>
    </row>
    <row r="20" spans="1:9" ht="15">
      <c r="A20" s="19"/>
      <c r="B20" s="20"/>
      <c r="C20" s="20"/>
      <c r="D20" s="28" t="s">
        <v>1142</v>
      </c>
      <c r="E20" s="20"/>
      <c r="F20" s="29"/>
      <c r="G20" s="23"/>
      <c r="H20" s="23"/>
      <c r="I20" s="26"/>
    </row>
    <row r="21" spans="1:9" ht="15">
      <c r="A21" s="19"/>
      <c r="B21" s="20"/>
      <c r="C21" s="20"/>
      <c r="D21" s="28" t="s">
        <v>1138</v>
      </c>
      <c r="E21" s="20"/>
      <c r="F21" s="29"/>
      <c r="G21" s="23"/>
      <c r="H21" s="23"/>
      <c r="I21" s="26"/>
    </row>
    <row r="22" spans="1:9" ht="15">
      <c r="A22" s="124"/>
      <c r="B22" s="125"/>
      <c r="C22" s="124"/>
      <c r="D22" s="28" t="s">
        <v>1146</v>
      </c>
      <c r="E22" s="124"/>
      <c r="F22" s="29">
        <v>38</v>
      </c>
      <c r="G22" s="124"/>
      <c r="H22" s="23"/>
      <c r="I22" s="35"/>
    </row>
    <row r="23" spans="1:9" ht="15">
      <c r="A23" s="94">
        <v>4</v>
      </c>
      <c r="B23" s="142">
        <v>764</v>
      </c>
      <c r="C23" s="20" t="s">
        <v>1147</v>
      </c>
      <c r="D23" s="21" t="s">
        <v>1148</v>
      </c>
      <c r="E23" s="20" t="s">
        <v>29</v>
      </c>
      <c r="F23" s="30">
        <f>F26</f>
        <v>25</v>
      </c>
      <c r="G23" s="23">
        <v>0</v>
      </c>
      <c r="H23" s="143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1149</v>
      </c>
      <c r="E24" s="20"/>
      <c r="F24" s="29"/>
      <c r="G24" s="23"/>
      <c r="H24" s="23"/>
      <c r="I24" s="26"/>
    </row>
    <row r="25" spans="1:9" ht="15">
      <c r="A25" s="19"/>
      <c r="B25" s="20"/>
      <c r="C25" s="20"/>
      <c r="D25" s="28" t="s">
        <v>1150</v>
      </c>
      <c r="E25" s="20"/>
      <c r="F25" s="29"/>
      <c r="G25" s="23"/>
      <c r="H25" s="23"/>
      <c r="I25" s="26"/>
    </row>
    <row r="26" spans="1:9" ht="15">
      <c r="A26" s="124"/>
      <c r="B26" s="125"/>
      <c r="C26" s="124"/>
      <c r="D26" s="28" t="s">
        <v>1151</v>
      </c>
      <c r="E26" s="124"/>
      <c r="F26" s="29">
        <v>25</v>
      </c>
      <c r="G26" s="124"/>
      <c r="H26" s="23"/>
      <c r="I26" s="35"/>
    </row>
    <row r="27" spans="1:9" ht="15">
      <c r="A27" s="94">
        <v>5</v>
      </c>
      <c r="B27" s="142">
        <v>764</v>
      </c>
      <c r="C27" s="20" t="s">
        <v>1152</v>
      </c>
      <c r="D27" s="21" t="s">
        <v>1153</v>
      </c>
      <c r="E27" s="20" t="s">
        <v>29</v>
      </c>
      <c r="F27" s="30">
        <f>F30</f>
        <v>34</v>
      </c>
      <c r="G27" s="23">
        <v>0</v>
      </c>
      <c r="H27" s="14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1149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1154</v>
      </c>
      <c r="E29" s="20"/>
      <c r="F29" s="29"/>
      <c r="G29" s="23"/>
      <c r="H29" s="23"/>
      <c r="I29" s="26"/>
    </row>
    <row r="30" spans="1:9" ht="15">
      <c r="A30" s="124"/>
      <c r="B30" s="125"/>
      <c r="C30" s="124"/>
      <c r="D30" s="28" t="s">
        <v>415</v>
      </c>
      <c r="E30" s="124"/>
      <c r="F30" s="29">
        <v>34</v>
      </c>
      <c r="G30" s="124"/>
      <c r="H30" s="23"/>
      <c r="I30" s="35"/>
    </row>
    <row r="31" spans="1:9" s="150" customFormat="1" ht="15">
      <c r="A31" s="84">
        <v>6</v>
      </c>
      <c r="B31" s="127" t="s">
        <v>1155</v>
      </c>
      <c r="C31" s="21" t="s">
        <v>3387</v>
      </c>
      <c r="D31" s="21" t="s">
        <v>3386</v>
      </c>
      <c r="E31" s="21" t="s">
        <v>93</v>
      </c>
      <c r="F31" s="85">
        <v>1</v>
      </c>
      <c r="G31" s="86">
        <v>0</v>
      </c>
      <c r="H31" s="86">
        <f>F31*G31</f>
        <v>0</v>
      </c>
      <c r="I31" s="24" t="s">
        <v>30</v>
      </c>
    </row>
    <row r="32" spans="1:9" ht="15">
      <c r="A32" s="94">
        <v>7</v>
      </c>
      <c r="B32" s="142">
        <v>764</v>
      </c>
      <c r="C32" s="20" t="s">
        <v>1156</v>
      </c>
      <c r="D32" s="21" t="s">
        <v>1157</v>
      </c>
      <c r="E32" s="20" t="s">
        <v>93</v>
      </c>
      <c r="F32" s="30">
        <v>1</v>
      </c>
      <c r="G32" s="23">
        <v>0</v>
      </c>
      <c r="H32" s="143">
        <f>F32*G32</f>
        <v>0</v>
      </c>
      <c r="I32" s="26" t="s">
        <v>30</v>
      </c>
    </row>
    <row r="33" spans="1:9" ht="23.25">
      <c r="A33" s="31"/>
      <c r="B33" s="33"/>
      <c r="C33" s="33"/>
      <c r="D33" s="28" t="s">
        <v>504</v>
      </c>
      <c r="E33" s="33"/>
      <c r="F33" s="29">
        <v>1</v>
      </c>
      <c r="G33" s="37"/>
      <c r="H33" s="23"/>
      <c r="I33" s="26"/>
    </row>
    <row r="34" spans="1:9" ht="15">
      <c r="A34" s="38"/>
      <c r="B34" s="39"/>
      <c r="C34" s="39"/>
      <c r="D34" s="40" t="s">
        <v>3281</v>
      </c>
      <c r="E34" s="39"/>
      <c r="F34" s="41"/>
      <c r="G34" s="42"/>
      <c r="H34" s="42">
        <f>H9</f>
        <v>0</v>
      </c>
      <c r="I34" s="3"/>
    </row>
    <row r="36" spans="1:9" ht="15">
      <c r="A36" s="57" t="s">
        <v>95</v>
      </c>
      <c r="B36" s="58"/>
      <c r="C36" s="57"/>
      <c r="D36" s="59"/>
      <c r="E36" s="57"/>
      <c r="F36" s="57"/>
      <c r="G36" s="57"/>
      <c r="H36" s="57"/>
      <c r="I36" s="60"/>
    </row>
    <row r="37" spans="1:9" ht="24" customHeight="1">
      <c r="A37" s="683" t="s">
        <v>96</v>
      </c>
      <c r="B37" s="682"/>
      <c r="C37" s="682"/>
      <c r="D37" s="682"/>
      <c r="E37" s="682"/>
      <c r="F37" s="682"/>
      <c r="G37" s="682"/>
      <c r="H37" s="57"/>
      <c r="I37" s="56"/>
    </row>
    <row r="38" spans="1:9" ht="90" customHeight="1">
      <c r="A38" s="683" t="s">
        <v>97</v>
      </c>
      <c r="B38" s="684"/>
      <c r="C38" s="684"/>
      <c r="D38" s="684"/>
      <c r="E38" s="684"/>
      <c r="F38" s="684"/>
      <c r="G38" s="684"/>
      <c r="H38" s="57"/>
      <c r="I38" s="57"/>
    </row>
    <row r="39" spans="1:9" ht="15">
      <c r="A39" s="685" t="s">
        <v>98</v>
      </c>
      <c r="B39" s="667"/>
      <c r="C39" s="667"/>
      <c r="D39" s="667"/>
      <c r="E39" s="667"/>
      <c r="F39" s="667"/>
      <c r="G39" s="667"/>
      <c r="H39" s="61"/>
      <c r="I39" s="62"/>
    </row>
    <row r="40" spans="1:9" ht="15">
      <c r="A40" s="685" t="s">
        <v>99</v>
      </c>
      <c r="B40" s="667"/>
      <c r="C40" s="667"/>
      <c r="D40" s="667"/>
      <c r="E40" s="667"/>
      <c r="F40" s="667"/>
      <c r="G40" s="667"/>
      <c r="H40" s="61"/>
      <c r="I40" s="62"/>
    </row>
  </sheetData>
  <mergeCells count="4">
    <mergeCell ref="A37:G37"/>
    <mergeCell ref="A38:G38"/>
    <mergeCell ref="A39:G39"/>
    <mergeCell ref="A40:G4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2017-01-17T14:56:30Z</dcterms:modified>
  <cp:category/>
  <cp:version/>
  <cp:contentType/>
  <cp:contentStatus/>
</cp:coreProperties>
</file>