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65" windowWidth="28305" windowHeight="13995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D.1.1.'!$A$1:$I$706</definedName>
    <definedName name="Print_Area" localSheetId="0">Rekapitulace!$A$1:$C$33</definedName>
    <definedName name="Print_Area" localSheetId="1">'SO 01 - D.1.1.'!$A$1:$I$706</definedName>
    <definedName name="Print_Area_0" localSheetId="0">Rekapitulace!$A$1:$C$33</definedName>
    <definedName name="Print_Area_0" localSheetId="1">'SO 01 - D.1.1.'!$A$1:$I$706</definedName>
    <definedName name="Print_Area_0_0" localSheetId="0">Rekapitulace!$A$1:$C$33</definedName>
    <definedName name="Print_Area_0_0" localSheetId="1">'SO 01 - D.1.1.'!$A$1:$I$706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06" i="2" l="1"/>
  <c r="H606" i="2" s="1"/>
  <c r="F644" i="2" l="1"/>
  <c r="H644" i="2" s="1"/>
  <c r="F639" i="2" l="1"/>
  <c r="H639" i="2" s="1"/>
  <c r="F598" i="2" l="1"/>
  <c r="F568" i="2"/>
  <c r="F498" i="2"/>
  <c r="F488" i="2"/>
  <c r="F477" i="2"/>
  <c r="F466" i="2"/>
  <c r="F457" i="2"/>
  <c r="F448" i="2"/>
  <c r="F438" i="2"/>
  <c r="F48" i="2" l="1"/>
  <c r="H48" i="2" s="1"/>
  <c r="F94" i="2" l="1"/>
  <c r="H94" i="2" s="1"/>
  <c r="F695" i="2" l="1"/>
  <c r="H695" i="2" s="1"/>
  <c r="F692" i="2"/>
  <c r="H692" i="2" s="1"/>
  <c r="H689" i="2"/>
  <c r="H688" i="2"/>
  <c r="F684" i="2"/>
  <c r="H684" i="2" s="1"/>
  <c r="H683" i="2"/>
  <c r="F679" i="2"/>
  <c r="H679" i="2" s="1"/>
  <c r="F677" i="2"/>
  <c r="F673" i="2"/>
  <c r="F672" i="2"/>
  <c r="F671" i="2"/>
  <c r="F668" i="2"/>
  <c r="F662" i="2"/>
  <c r="H662" i="2" s="1"/>
  <c r="F657" i="2"/>
  <c r="H657" i="2" s="1"/>
  <c r="H656" i="2" s="1"/>
  <c r="F654" i="2"/>
  <c r="H654" i="2" s="1"/>
  <c r="H653" i="2"/>
  <c r="F636" i="2"/>
  <c r="F635" i="2"/>
  <c r="F634" i="2"/>
  <c r="F630" i="2"/>
  <c r="H630" i="2" s="1"/>
  <c r="H629" i="2"/>
  <c r="F619" i="2"/>
  <c r="H619" i="2" s="1"/>
  <c r="F616" i="2"/>
  <c r="H616" i="2" s="1"/>
  <c r="H615" i="2"/>
  <c r="H598" i="2"/>
  <c r="F588" i="2"/>
  <c r="H588" i="2" s="1"/>
  <c r="F577" i="2"/>
  <c r="H577" i="2" s="1"/>
  <c r="H568" i="2"/>
  <c r="F557" i="2"/>
  <c r="H557" i="2" s="1"/>
  <c r="F548" i="2"/>
  <c r="H548" i="2" s="1"/>
  <c r="F538" i="2"/>
  <c r="H538" i="2" s="1"/>
  <c r="F528" i="2"/>
  <c r="H528" i="2" s="1"/>
  <c r="F525" i="2"/>
  <c r="H525" i="2" s="1"/>
  <c r="H524" i="2"/>
  <c r="F516" i="2"/>
  <c r="H516" i="2" s="1"/>
  <c r="F513" i="2"/>
  <c r="H513" i="2" s="1"/>
  <c r="H512" i="2"/>
  <c r="H498" i="2"/>
  <c r="H488" i="2"/>
  <c r="H477" i="2"/>
  <c r="H466" i="2"/>
  <c r="H457" i="2"/>
  <c r="H448" i="2"/>
  <c r="H438" i="2"/>
  <c r="F435" i="2"/>
  <c r="H435" i="2" s="1"/>
  <c r="H434" i="2"/>
  <c r="H433" i="2"/>
  <c r="F430" i="2"/>
  <c r="H430" i="2" s="1"/>
  <c r="H429" i="2"/>
  <c r="F426" i="2"/>
  <c r="H426" i="2" s="1"/>
  <c r="F425" i="2"/>
  <c r="F424" i="2" s="1"/>
  <c r="H424" i="2" s="1"/>
  <c r="F421" i="2"/>
  <c r="H421" i="2" s="1"/>
  <c r="F417" i="2"/>
  <c r="H417" i="2" s="1"/>
  <c r="F412" i="2"/>
  <c r="H412" i="2" s="1"/>
  <c r="F408" i="2"/>
  <c r="H408" i="2" s="1"/>
  <c r="F403" i="2"/>
  <c r="H403" i="2" s="1"/>
  <c r="F402" i="2"/>
  <c r="F401" i="2"/>
  <c r="F395" i="2"/>
  <c r="F394" i="2"/>
  <c r="F384" i="2"/>
  <c r="H384" i="2" s="1"/>
  <c r="F378" i="2"/>
  <c r="H378" i="2" s="1"/>
  <c r="F373" i="2"/>
  <c r="H373" i="2" s="1"/>
  <c r="F368" i="2"/>
  <c r="H368" i="2" s="1"/>
  <c r="F361" i="2"/>
  <c r="H361" i="2" s="1"/>
  <c r="F356" i="2"/>
  <c r="H356" i="2" s="1"/>
  <c r="F349" i="2"/>
  <c r="H349" i="2" s="1"/>
  <c r="F346" i="2"/>
  <c r="H346" i="2" s="1"/>
  <c r="H345" i="2"/>
  <c r="F342" i="2"/>
  <c r="H342" i="2" s="1"/>
  <c r="F332" i="2"/>
  <c r="H332" i="2" s="1"/>
  <c r="F329" i="2"/>
  <c r="H329" i="2" s="1"/>
  <c r="F326" i="2"/>
  <c r="H326" i="2" s="1"/>
  <c r="F323" i="2"/>
  <c r="H323" i="2" s="1"/>
  <c r="F320" i="2"/>
  <c r="H320" i="2" s="1"/>
  <c r="F317" i="2"/>
  <c r="H317" i="2" s="1"/>
  <c r="F305" i="2"/>
  <c r="H305" i="2" s="1"/>
  <c r="F291" i="2"/>
  <c r="H291" i="2" s="1"/>
  <c r="F288" i="2"/>
  <c r="H288" i="2" s="1"/>
  <c r="H287" i="2"/>
  <c r="F281" i="2"/>
  <c r="H281" i="2" s="1"/>
  <c r="F277" i="2"/>
  <c r="H277" i="2" s="1"/>
  <c r="F260" i="2"/>
  <c r="H260" i="2" s="1"/>
  <c r="F244" i="2"/>
  <c r="H244" i="2" s="1"/>
  <c r="F226" i="2"/>
  <c r="H226" i="2" s="1"/>
  <c r="F223" i="2"/>
  <c r="H223" i="2" s="1"/>
  <c r="H222" i="2"/>
  <c r="F219" i="2"/>
  <c r="H219" i="2" s="1"/>
  <c r="F217" i="2"/>
  <c r="F216" i="2"/>
  <c r="F215" i="2"/>
  <c r="F214" i="2"/>
  <c r="F209" i="2"/>
  <c r="H209" i="2" s="1"/>
  <c r="H208" i="2"/>
  <c r="H207" i="2" s="1"/>
  <c r="F206" i="2"/>
  <c r="F205" i="2"/>
  <c r="F204" i="2"/>
  <c r="F202" i="2"/>
  <c r="F201" i="2"/>
  <c r="F200" i="2"/>
  <c r="H196" i="2"/>
  <c r="F195" i="2"/>
  <c r="F194" i="2" s="1"/>
  <c r="H194" i="2" s="1"/>
  <c r="F183" i="2"/>
  <c r="F192" i="2" s="1"/>
  <c r="F190" i="2" s="1"/>
  <c r="F178" i="2"/>
  <c r="H178" i="2" s="1"/>
  <c r="F174" i="2"/>
  <c r="H174" i="2" s="1"/>
  <c r="F170" i="2"/>
  <c r="H170" i="2" s="1"/>
  <c r="F166" i="2"/>
  <c r="H166" i="2" s="1"/>
  <c r="F165" i="2"/>
  <c r="F164" i="2" s="1"/>
  <c r="H164" i="2" s="1"/>
  <c r="F163" i="2"/>
  <c r="F162" i="2" s="1"/>
  <c r="H162" i="2" s="1"/>
  <c r="F161" i="2"/>
  <c r="F160" i="2" s="1"/>
  <c r="H160" i="2" s="1"/>
  <c r="F156" i="2"/>
  <c r="H156" i="2" s="1"/>
  <c r="F153" i="2"/>
  <c r="H153" i="2" s="1"/>
  <c r="F152" i="2"/>
  <c r="F151" i="2" s="1"/>
  <c r="H151" i="2" s="1"/>
  <c r="F148" i="2"/>
  <c r="H148" i="2" s="1"/>
  <c r="F145" i="2"/>
  <c r="H145" i="2" s="1"/>
  <c r="F142" i="2"/>
  <c r="H142" i="2" s="1"/>
  <c r="F139" i="2"/>
  <c r="H139" i="2" s="1"/>
  <c r="F127" i="2"/>
  <c r="H127" i="2" s="1"/>
  <c r="F126" i="2"/>
  <c r="F125" i="2" s="1"/>
  <c r="H125" i="2" s="1"/>
  <c r="F123" i="2"/>
  <c r="F118" i="2"/>
  <c r="F117" i="2" s="1"/>
  <c r="F112" i="2"/>
  <c r="H112" i="2" s="1"/>
  <c r="F105" i="2"/>
  <c r="H105" i="2" s="1"/>
  <c r="F104" i="2"/>
  <c r="F103" i="2" s="1"/>
  <c r="H103" i="2" s="1"/>
  <c r="F99" i="2"/>
  <c r="H99" i="2" s="1"/>
  <c r="F96" i="2"/>
  <c r="H96" i="2" s="1"/>
  <c r="F93" i="2"/>
  <c r="F92" i="2"/>
  <c r="F91" i="2"/>
  <c r="F86" i="2"/>
  <c r="F85" i="2" s="1"/>
  <c r="F88" i="2" s="1"/>
  <c r="F87" i="2" s="1"/>
  <c r="H87" i="2" s="1"/>
  <c r="F81" i="2"/>
  <c r="H81" i="2" s="1"/>
  <c r="F76" i="2"/>
  <c r="H76" i="2" s="1"/>
  <c r="F75" i="2"/>
  <c r="F74" i="2" s="1"/>
  <c r="H74" i="2" s="1"/>
  <c r="F70" i="2"/>
  <c r="H70" i="2" s="1"/>
  <c r="F67" i="2"/>
  <c r="F66" i="2" s="1"/>
  <c r="F69" i="2" s="1"/>
  <c r="F68" i="2" s="1"/>
  <c r="H68" i="2" s="1"/>
  <c r="F65" i="2"/>
  <c r="F64" i="2"/>
  <c r="F63" i="2"/>
  <c r="F58" i="2"/>
  <c r="H58" i="2" s="1"/>
  <c r="F53" i="2"/>
  <c r="H53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H432" i="2" l="1"/>
  <c r="F633" i="2"/>
  <c r="F651" i="2" s="1"/>
  <c r="H678" i="2"/>
  <c r="C30" i="1" s="1"/>
  <c r="H159" i="2"/>
  <c r="C14" i="1" s="1"/>
  <c r="H290" i="2"/>
  <c r="C20" i="1" s="1"/>
  <c r="H225" i="2"/>
  <c r="C19" i="1" s="1"/>
  <c r="F669" i="2"/>
  <c r="F203" i="2"/>
  <c r="H203" i="2" s="1"/>
  <c r="F670" i="2"/>
  <c r="F62" i="2"/>
  <c r="H62" i="2" s="1"/>
  <c r="C16" i="1"/>
  <c r="C28" i="1"/>
  <c r="F89" i="2"/>
  <c r="H89" i="2" s="1"/>
  <c r="F396" i="2"/>
  <c r="H396" i="2" s="1"/>
  <c r="F197" i="2"/>
  <c r="H197" i="2" s="1"/>
  <c r="F213" i="2"/>
  <c r="H213" i="2" s="1"/>
  <c r="H117" i="2"/>
  <c r="F120" i="2"/>
  <c r="H120" i="2" s="1"/>
  <c r="H190" i="2"/>
  <c r="F193" i="2"/>
  <c r="H193" i="2" s="1"/>
  <c r="C22" i="1"/>
  <c r="H687" i="2"/>
  <c r="C32" i="1" s="1"/>
  <c r="H85" i="2"/>
  <c r="F102" i="2"/>
  <c r="F101" i="2" s="1"/>
  <c r="H101" i="2" s="1"/>
  <c r="F122" i="2"/>
  <c r="F121" i="2" s="1"/>
  <c r="H183" i="2"/>
  <c r="F389" i="2"/>
  <c r="H389" i="2" s="1"/>
  <c r="F509" i="2"/>
  <c r="F508" i="2" s="1"/>
  <c r="F612" i="2"/>
  <c r="F611" i="2" s="1"/>
  <c r="H36" i="2"/>
  <c r="H10" i="2" s="1"/>
  <c r="H66" i="2"/>
  <c r="F523" i="2"/>
  <c r="F522" i="2" s="1"/>
  <c r="H522" i="2" s="1"/>
  <c r="F628" i="2"/>
  <c r="F627" i="2" s="1"/>
  <c r="H627" i="2" s="1"/>
  <c r="F189" i="2"/>
  <c r="F187" i="2" s="1"/>
  <c r="H187" i="2" s="1"/>
  <c r="F666" i="2" l="1"/>
  <c r="F665" i="2" s="1"/>
  <c r="H665" i="2" s="1"/>
  <c r="H47" i="2"/>
  <c r="H348" i="2"/>
  <c r="C21" i="1" s="1"/>
  <c r="H212" i="2"/>
  <c r="C18" i="1" s="1"/>
  <c r="C11" i="1"/>
  <c r="H182" i="2"/>
  <c r="C15" i="1" s="1"/>
  <c r="H515" i="2"/>
  <c r="C24" i="1" s="1"/>
  <c r="H618" i="2"/>
  <c r="C26" i="1" s="1"/>
  <c r="H633" i="2"/>
  <c r="F613" i="2"/>
  <c r="H611" i="2"/>
  <c r="F124" i="2"/>
  <c r="H124" i="2" s="1"/>
  <c r="H121" i="2"/>
  <c r="C31" i="1"/>
  <c r="H686" i="2"/>
  <c r="F510" i="2"/>
  <c r="H508" i="2"/>
  <c r="F652" i="2"/>
  <c r="H652" i="2" s="1"/>
  <c r="H651" i="2"/>
  <c r="H666" i="2" l="1"/>
  <c r="H632" i="2"/>
  <c r="H111" i="2"/>
  <c r="C13" i="1" s="1"/>
  <c r="C27" i="1"/>
  <c r="H664" i="2"/>
  <c r="C29" i="1" s="1"/>
  <c r="H613" i="2"/>
  <c r="F614" i="2"/>
  <c r="H614" i="2" s="1"/>
  <c r="H510" i="2"/>
  <c r="F511" i="2"/>
  <c r="H511" i="2" s="1"/>
  <c r="H527" i="2" l="1"/>
  <c r="C25" i="1" s="1"/>
  <c r="H437" i="2"/>
  <c r="C23" i="1" s="1"/>
  <c r="H211" i="2" l="1"/>
  <c r="C17" i="1"/>
  <c r="C12" i="1" l="1"/>
  <c r="C10" i="1" s="1"/>
  <c r="C33" i="1" s="1"/>
  <c r="H9" i="2"/>
  <c r="H698" i="2" s="1"/>
  <c r="H700" i="2" s="1"/>
</calcChain>
</file>

<file path=xl/sharedStrings.xml><?xml version="1.0" encoding="utf-8"?>
<sst xmlns="http://schemas.openxmlformats.org/spreadsheetml/2006/main" count="1228" uniqueCount="667">
  <si>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</si>
  <si>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</si>
  <si>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</si>
  <si>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</si>
  <si>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</si>
  <si>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</si>
  <si>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</si>
  <si>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</si>
  <si>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</si>
  <si>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</si>
  <si>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</si>
  <si>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</si>
  <si>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</si>
  <si>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</si>
  <si>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</si>
  <si>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</si>
  <si>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</si>
  <si>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</si>
  <si>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</si>
  <si>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</si>
  <si>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</si>
  <si>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</si>
  <si>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</si>
  <si>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</si>
  <si>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</si>
  <si>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</si>
  <si>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</si>
  <si>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</si>
  <si>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</si>
  <si>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</si>
  <si>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</si>
  <si>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</si>
  <si>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</si>
  <si>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</si>
  <si>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</si>
  <si>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</si>
  <si>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</si>
  <si>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</si>
  <si>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</si>
  <si>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</si>
  <si>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</si>
  <si>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</si>
  <si>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</si>
  <si>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</si>
  <si>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</si>
  <si>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</si>
  <si>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</si>
  <si>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</si>
  <si>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</si>
  <si>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</si>
  <si>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</si>
  <si>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</si>
  <si>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</si>
  <si>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</si>
  <si>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</si>
  <si>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</si>
  <si>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</si>
  <si>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</si>
  <si>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</si>
  <si>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</si>
  <si>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</si>
  <si>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</si>
  <si>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</si>
  <si>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</si>
  <si>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</si>
  <si>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</si>
  <si>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</si>
  <si>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</si>
  <si>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</si>
  <si>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</si>
  <si>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</si>
  <si>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</si>
  <si>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</si>
  <si>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</si>
  <si>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</si>
  <si>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</si>
  <si>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</si>
  <si>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</si>
  <si>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</si>
  <si>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</si>
  <si>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</si>
  <si>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</si>
  <si>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</si>
  <si>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</si>
  <si>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</si>
  <si>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</si>
  <si>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</si>
  <si>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</si>
  <si>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</si>
  <si>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</si>
  <si>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</si>
  <si>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</si>
  <si>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</si>
  <si>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</si>
  <si>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</si>
  <si>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</si>
  <si>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</si>
  <si>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</si>
  <si>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</si>
  <si>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</si>
  <si>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</si>
  <si>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</si>
  <si>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</si>
  <si>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</si>
  <si>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</si>
  <si>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</si>
  <si>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</si>
  <si>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</si>
  <si>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</si>
  <si>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</si>
  <si>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</si>
  <si>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</si>
  <si>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</si>
  <si>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</si>
  <si>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</si>
  <si>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</si>
  <si>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</si>
  <si>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</si>
  <si>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</si>
  <si>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</si>
  <si>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</si>
  <si>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</si>
  <si>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</si>
  <si>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</si>
  <si>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</si>
  <si>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</si>
  <si>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</si>
  <si>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</si>
  <si>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</si>
  <si>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</si>
  <si>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</si>
  <si>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</si>
  <si>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</si>
  <si>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</si>
  <si>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</si>
  <si>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</si>
  <si>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</si>
  <si>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</si>
  <si>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</si>
  <si>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</si>
  <si>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</si>
  <si>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</si>
  <si>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</si>
  <si>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</si>
  <si>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</si>
  <si>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</si>
  <si>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</si>
  <si>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</si>
  <si>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</si>
  <si>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</si>
  <si>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</si>
  <si>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</si>
  <si>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</si>
  <si>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</si>
  <si>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</si>
  <si>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</si>
  <si>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</si>
  <si>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</si>
  <si>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</si>
  <si>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</si>
  <si>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</si>
  <si>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</si>
  <si>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</si>
  <si>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</si>
  <si>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</si>
  <si>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</si>
  <si>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</si>
  <si>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</si>
  <si>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</si>
  <si>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</si>
  <si>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</si>
  <si>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</si>
  <si>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</si>
  <si>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</si>
  <si>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</si>
  <si>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</si>
  <si>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</si>
  <si>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</si>
  <si>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</si>
  <si>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</si>
  <si>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</si>
  <si>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</si>
  <si>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</si>
  <si>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</si>
  <si>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</si>
  <si>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</si>
  <si>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</si>
  <si>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</si>
  <si>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</si>
  <si>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</si>
  <si>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</si>
  <si>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</si>
  <si>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</si>
  <si>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</si>
  <si>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</si>
  <si>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</si>
  <si>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</si>
  <si>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</si>
  <si>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</si>
  <si>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</si>
  <si>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</si>
  <si>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</si>
  <si>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</si>
  <si>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</si>
  <si>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</si>
  <si>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</si>
  <si>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</si>
  <si>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</si>
  <si>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</si>
  <si>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</si>
  <si>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</si>
  <si>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</si>
  <si>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</si>
  <si>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</si>
  <si>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</si>
  <si>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</si>
  <si>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</si>
  <si>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</si>
  <si>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</si>
  <si>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</si>
  <si>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</si>
  <si>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</si>
  <si>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</si>
  <si>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</si>
  <si>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</si>
  <si>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</si>
  <si>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</si>
  <si>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</si>
  <si>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</si>
  <si>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</si>
  <si>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</si>
  <si>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</si>
  <si>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</si>
  <si>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</si>
  <si>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</si>
  <si>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</si>
  <si>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</si>
  <si>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</si>
  <si>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</si>
  <si>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</si>
  <si>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</si>
  <si>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</si>
  <si>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</si>
  <si>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</si>
  <si>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</si>
  <si>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</si>
  <si>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</si>
  <si>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</si>
  <si>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</si>
  <si>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</si>
  <si>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</si>
  <si>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</si>
  <si>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</si>
  <si>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</si>
  <si>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</si>
  <si>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</si>
  <si>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</si>
  <si>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</si>
  <si>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</si>
  <si>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</si>
  <si>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</si>
  <si>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</si>
  <si>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</si>
  <si>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</si>
  <si>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</si>
  <si>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</si>
  <si>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</si>
  <si>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</si>
  <si>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</si>
  <si>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</si>
  <si>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</si>
  <si>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</si>
  <si>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</si>
  <si>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</si>
  <si>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</si>
  <si>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</si>
  <si>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</si>
  <si>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</si>
  <si>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</si>
  <si>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</si>
  <si>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</si>
  <si>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</si>
  <si>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</si>
  <si>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</si>
  <si>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</si>
  <si>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</si>
  <si>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</si>
  <si>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</si>
  <si>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</si>
  <si>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</si>
  <si>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</si>
  <si>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</si>
  <si>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</si>
  <si>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</si>
  <si>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</si>
  <si>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</si>
  <si>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</si>
  <si>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</si>
  <si>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</si>
  <si>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</si>
  <si>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</si>
  <si>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</si>
  <si>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</si>
  <si>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</si>
  <si>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</si>
  <si>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</si>
  <si>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</si>
  <si>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</si>
  <si>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</si>
  <si>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</si>
  <si>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</si>
  <si>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</si>
  <si>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</si>
  <si>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</si>
  <si>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</si>
  <si>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</si>
  <si>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</si>
  <si>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</si>
  <si>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</si>
  <si>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</si>
  <si>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</si>
  <si>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</si>
  <si>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</si>
  <si>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</si>
  <si>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</si>
  <si>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</si>
  <si>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</si>
  <si>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</si>
  <si>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</si>
  <si>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</si>
  <si>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</si>
  <si>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</si>
  <si>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</si>
  <si>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</si>
  <si>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</si>
  <si>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</si>
  <si>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</si>
  <si>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</si>
  <si>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</si>
  <si>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</si>
  <si>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</si>
  <si>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</si>
  <si>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</si>
  <si>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</si>
  <si>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</si>
  <si>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</si>
  <si>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</si>
  <si>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</si>
  <si>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</si>
  <si>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</si>
  <si>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</si>
  <si>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</si>
  <si>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</si>
  <si>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</si>
  <si>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</si>
  <si>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</si>
  <si>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</si>
  <si>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</si>
  <si>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</si>
  <si>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</si>
  <si>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</si>
  <si>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</si>
  <si>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</si>
  <si>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</si>
  <si>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</si>
  <si>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</si>
  <si>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</si>
  <si>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</si>
  <si>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</si>
  <si>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</si>
  <si>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</si>
  <si>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</si>
  <si>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</si>
  <si>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</si>
  <si>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</si>
  <si>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</si>
  <si>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</si>
  <si>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</si>
  <si>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</si>
  <si>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</si>
  <si>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</si>
  <si>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</si>
  <si>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</si>
  <si>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</si>
  <si>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</si>
  <si>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</si>
  <si>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</si>
  <si>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</si>
  <si>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</si>
  <si>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</si>
  <si>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</si>
  <si>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</si>
  <si>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</si>
  <si>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</si>
  <si>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</si>
  <si>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</si>
  <si>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</si>
  <si>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</si>
  <si>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</si>
  <si>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</si>
  <si>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</si>
  <si>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</si>
  <si>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</si>
  <si>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</si>
  <si>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</si>
  <si>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</si>
  <si>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</si>
  <si>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</si>
  <si>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</si>
  <si>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</si>
  <si>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</si>
  <si>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</si>
  <si>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</si>
  <si>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</si>
  <si>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</si>
  <si>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</si>
  <si>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</si>
  <si>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</si>
  <si>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</si>
  <si>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</si>
  <si>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</si>
  <si>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</si>
  <si>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</si>
  <si>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771999103 SPC</t>
  </si>
  <si>
    <t>D+M Podlaha z keramické dlažby - Specifikace dle PD - P6</t>
  </si>
  <si>
    <t>771999104 SPC</t>
  </si>
  <si>
    <t>D+M Podlaha z keramické dlažby - Specifikace dle PD - P8</t>
  </si>
  <si>
    <t>" Podlahy v 2NP "</t>
  </si>
  <si>
    <t>771999105 SPC</t>
  </si>
  <si>
    <t>D+M Podlaha z keramické dlažby - Specifikace dle PD - P9</t>
  </si>
  <si>
    <t>771999106 SPC</t>
  </si>
  <si>
    <t>D+M Podlaha z keramické dlažby - Specifikace dle PD - P13</t>
  </si>
  <si>
    <t>771999107 SPC</t>
  </si>
  <si>
    <t>D+M Podlaha z keramické dlažby - Specifikace dle PD - P15a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</si>
  <si>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</si>
  <si>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</si>
  <si>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</si>
  <si>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</si>
  <si>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</si>
  <si>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</si>
  <si>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</si>
  <si>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</si>
  <si>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</si>
  <si>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</si>
  <si>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</si>
  <si>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</si>
  <si>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</si>
  <si>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</si>
  <si>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</si>
  <si>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</si>
  <si>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</si>
  <si>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</si>
  <si>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</si>
  <si>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" V ceně také ukončovací , přechodové a dilatační lišty z hliníkových profilů. "</t>
  </si>
  <si>
    <t>776999102 SPC</t>
  </si>
  <si>
    <t>776999103 SPC</t>
  </si>
  <si>
    <t>D+M Podlaha - PVC elektrostatické - Specifikace dle PD - P5</t>
  </si>
  <si>
    <t>776999104 SPC</t>
  </si>
  <si>
    <t>776999105 SPC</t>
  </si>
  <si>
    <t>776999106 SPC</t>
  </si>
  <si>
    <t>D+M Podlaha - PVC elektrostatické - Specifikace dle PD - P12</t>
  </si>
  <si>
    <t>776999107 SPC</t>
  </si>
  <si>
    <t>776999108 SPC</t>
  </si>
  <si>
    <t>D+M Podlaha - čistící rohož - Specifikace dle PD - P7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</si>
  <si>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</si>
  <si>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</si>
  <si>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</si>
  <si>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</si>
  <si>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</si>
  <si>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</si>
  <si>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</si>
  <si>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</si>
  <si>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</si>
  <si>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</si>
  <si>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</si>
  <si>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</si>
  <si>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</si>
  <si>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</si>
  <si>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</si>
  <si>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</si>
  <si>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</si>
  <si>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</si>
  <si>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</si>
  <si>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</si>
  <si>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</si>
  <si>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</si>
  <si>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</si>
  <si>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</si>
  <si>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</si>
  <si>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</si>
  <si>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</si>
  <si>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</si>
  <si>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</si>
  <si>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</si>
  <si>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</si>
  <si>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</si>
  <si>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</si>
  <si>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</si>
  <si>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</si>
  <si>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</si>
  <si>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</si>
  <si>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</si>
  <si>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</si>
  <si>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</si>
  <si>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</si>
  <si>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</si>
  <si>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</si>
  <si>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</si>
  <si>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</si>
  <si>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</si>
  <si>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</si>
  <si>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</si>
  <si>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</si>
  <si>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</si>
  <si>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</si>
  <si>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</si>
  <si>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</si>
  <si>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</si>
  <si>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</si>
  <si>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</si>
  <si>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</si>
  <si>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</si>
  <si>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</si>
  <si>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</si>
  <si>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</si>
  <si>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</si>
  <si>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</si>
  <si>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</si>
  <si>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</si>
  <si>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</si>
  <si>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</si>
  <si>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</si>
  <si>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</si>
  <si>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</si>
  <si>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</si>
  <si>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</si>
  <si>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</si>
  <si>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</si>
  <si>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</si>
  <si>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</si>
  <si>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</si>
  <si>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</si>
  <si>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</si>
  <si>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</si>
  <si>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</si>
  <si>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</si>
  <si>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</si>
  <si>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</si>
  <si>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</si>
  <si>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</si>
  <si>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</si>
  <si>
    <t xml:space="preserve">D+M Zdivo z cihelných bloků tl. 140mm </t>
  </si>
  <si>
    <t>13a</t>
  </si>
  <si>
    <t>311238999 SPC</t>
  </si>
  <si>
    <t>" Zdivo z cihelných bloků tl. 140mm ložené do tenkého maltového lože. "</t>
  </si>
  <si>
    <t>" Cena zahrnuje veškeré systémové prvky "</t>
  </si>
  <si>
    <t>" Včetně kotvících prvků, nosné konstrukce, oplechování kolem oken a veškerého příslušenství a systémových prvků nezbytých pro provedení fasády. "</t>
  </si>
  <si>
    <t>D+M Podlaha - PVC - Specifikace dle PD - P3</t>
  </si>
  <si>
    <t>D+M Podlaha - PVC - Specifikace dle PD - P3a</t>
  </si>
  <si>
    <t>D+M Podlaha - PVC - Specifikace dle PD - P10</t>
  </si>
  <si>
    <t>D+M Podlaha - PVC, koberec - Specifikace dle PD - P11</t>
  </si>
  <si>
    <t>D+M Podlaha - PVC - Specifikace dle PD - P14</t>
  </si>
  <si>
    <t>" - Keramická dlažba (slinutá, velkoformátová) do flexibilního lepidla - tl. 15mm - 150,6m2 / keramická dlažba 200x200 - tl. 15mm - 36,4m2 "</t>
  </si>
  <si>
    <t>" - Samonivelační anhydritová směs (CA - C25 - F5) - tl. 85mm - 15,9m3 "</t>
  </si>
  <si>
    <t>" - PE folie - 187m2  "</t>
  </si>
  <si>
    <t>" - Tepelná izolace - EPS (podlahový) - tl. 200mm - 187m2 "</t>
  </si>
  <si>
    <t>" - Keramická dlažba do flexibilního lepidla - tl. 15mm - 14,6m2 "</t>
  </si>
  <si>
    <t>" - Samonivelační anhydritová směs (CA - C25 - F5) - tl. 85mm - 1,2m3 "</t>
  </si>
  <si>
    <t>" - PE folie - 14,6m2 "</t>
  </si>
  <si>
    <t>" - Tepelná izolace - EPS (podlahový) - tl. 200mm - 14,6m2 "</t>
  </si>
  <si>
    <t>" - Samonivelační anhydritová směs (CA - C25 - F5) - tl. 85mm - 21,7m3 "</t>
  </si>
  <si>
    <t>" - PE folie - 255,5m2 "</t>
  </si>
  <si>
    <t>" - Tepelná izolace - EPS (podlahový) - tl. 200mm - 255,5m2 "</t>
  </si>
  <si>
    <t>" - Keramická dlažba do flexibilního lepidla - tl. 15mm - 94,7m2 "</t>
  </si>
  <si>
    <t>" - Samonivelační anhydritová směs (CA - C25 - F5) - tl. 65mm - 6,2m3 "</t>
  </si>
  <si>
    <t>" - PE folie - 94,7m2 "</t>
  </si>
  <si>
    <t>" - Akustická minerální deska pro těžké plovoucí podlahy vč. okrajového pásku - tl. 30mm - 94,7m2 "</t>
  </si>
  <si>
    <t>" - Tepelná izolace - EPS (podlahový) - tl. 20mm - 94,7m2 "</t>
  </si>
  <si>
    <t>" - Keramická dlažba do flexibilního lepidla - tl. 15mm - 98,7m2 "</t>
  </si>
  <si>
    <t>" - Samonivelační anhydritová směs (CA - C25 - F5) - tl. 57mm - 5,6m3 "</t>
  </si>
  <si>
    <t>" - PE folie - 98,7m2 "</t>
  </si>
  <si>
    <t>" - Akustická minerální deska pro těžké plovoucí podlahy vč. okrajového pásku - tl. 30mm - 98,7m2 "</t>
  </si>
  <si>
    <t>" - Tepelná izolace - EPS (podlahový) - tl. 40mm - 98,7m2 "</t>
  </si>
  <si>
    <t>" - Keramická dlažba (slinutá, velkoformátová) do flexibilního lepidla - tl. 15mm - 63,8m2 "</t>
  </si>
  <si>
    <t>" - Samonivelační anhydritová směs (CA - C25 - F5) - tl. 65mm - 4,2m3 "</t>
  </si>
  <si>
    <t>" - PE folie - 63,8m2 "</t>
  </si>
  <si>
    <t>" - Akustická minerální deska pro těžké plovoucí podlahy vč. okrajového pásku - tl. 30mm - 63,8m2 "</t>
  </si>
  <si>
    <t>" - Tepelná izolace - EPS (podlahový) - tl. 20mm - 63,8m2 "</t>
  </si>
  <si>
    <t>" - Keramická dlažba do flexibilního lepidla - tl. 15mm - 24,4m2 "</t>
  </si>
  <si>
    <t>" - Samonivelační anhydritová směs (CA - C25 - F5) - tl. 55mm - 1,4m3 "</t>
  </si>
  <si>
    <t>" - PE folie - 24,4m2 "</t>
  </si>
  <si>
    <t>" - Akustická minerální deska pro těžké plovoucí podlahy vč. okrajového pásku - tl. 30mm - 24,4m2 "</t>
  </si>
  <si>
    <t>" - Tepelná izolace - EPS (podlahový) - tl. 30mm - 24,4m2 "</t>
  </si>
  <si>
    <t>" - Samonivelační anhydritová směs (CA - C25 - F5) - tl. 77mm - 23,7m3"</t>
  </si>
  <si>
    <t>" - PE folie - 307,9m2 "</t>
  </si>
  <si>
    <t>" - Tepelná izolace - EPS (podlahový) - tl. 220mm - 307,9m2 "</t>
  </si>
  <si>
    <t>" Včetně fabionového soklu "</t>
  </si>
  <si>
    <t>" - Samonivelační vyrovnávací stěrka - tl. 7mm - 0,4m3 / 59m2 "</t>
  </si>
  <si>
    <t>" - ŽB nosná podlahový deska třídy C25/30-XC1, vyztužená sítí kari D 8/150-D 8/150 při spodník povrchu s krytím 20mm - tl. 130mm - 7,7m3 "</t>
  </si>
  <si>
    <t>" - PE folie - 59m2 "</t>
  </si>
  <si>
    <t>" - Tepelná izolace - EPS (podlahový) - tl. 160mm - 59m2 "</t>
  </si>
  <si>
    <t>" - PVC celoplošně lepeno (v rolích) HOMOGENNÍ - tl. 2,5mm - M09=59m2 "</t>
  </si>
  <si>
    <t>" - Samonivelační anhydritová směs (CA - C25 - F5) - tl. 77mm - 16,2m3 "</t>
  </si>
  <si>
    <t>" - PE folie - 210,3m2 "</t>
  </si>
  <si>
    <t>" - Tepelná izolace - EPS (podlahový) - tl. 220mm - 210,3m2 "</t>
  </si>
  <si>
    <t>" - PVC elektrostatické celoplošně lepeno (v rolích) - tl. 2,5mm - M10=210,3m2 "</t>
  </si>
  <si>
    <t>" - Samonivelační anhydritová směs (CA - C25 - F5) - tl. 77mm - 46,5m3 "</t>
  </si>
  <si>
    <t>" - PE folie - 603,7m2 "</t>
  </si>
  <si>
    <t>" - Akustická minerální deska pro těžké plovoucí podlahy vč. okrajového pásku - tl. 30mm - 603,7m2 "</t>
  </si>
  <si>
    <t>" - Tepelná izolace - EPS (podlahový) - tl. 20mm - 603,7m2 "</t>
  </si>
  <si>
    <t>" - PVC celoplošně lepeno (v rolích) HETEROGENNÍ - tl. 2,5mm M05=119,5m2, M08=61,3m2  / HOMOGENNÍ - tl. 2,5mm M09=123,2m2 "</t>
  </si>
  <si>
    <t>" - PVC celoplošně lepeno (v rolích) HETEROGENNÍ - tl. 2,5mm M05=51,9m2, M06=220,6m2, M07=214,2m2, M08=107,7m2, ELEKTROSTATICKÉ - tl. 2,5mm M10=9,1m2 "</t>
  </si>
  <si>
    <t>" - Samonivelační anhydritová směs (CA - C25 - F5) - tl. 77mm - 16,1m3 "</t>
  </si>
  <si>
    <t>" - PE folie - 208,6m2 "</t>
  </si>
  <si>
    <t>" - Akustická minerální deska pro těžké plovoucí podlahy vč. okrajového pásku - tl. 30mm - 208,6m2 "</t>
  </si>
  <si>
    <t>" - Tepelná izolace - EPS (podlahový) - tl. 20mm - 208,6m2 "</t>
  </si>
  <si>
    <t>" - PVC elektrostatické celoplošně lepeno (v rolích) - tl. 2,5mm - M10=208,6m2 "</t>
  </si>
  <si>
    <t>" - Samonivelační anhydritová směs (CA - C30 - F6) - tl. 67mm - 21,1m3 "</t>
  </si>
  <si>
    <t>" - PE folie - 314,3m2 "</t>
  </si>
  <si>
    <t>" - Akustická minerální deska pro těžké plovoucí podlahy vč. okrajového pásku - tl. 30mm - 314,3m2 "</t>
  </si>
  <si>
    <t>" - Tepelná izolace - EPS (podlahový) - tl. 30mm - 314,3m2 "</t>
  </si>
  <si>
    <t>" - PVC celoplošně lepeno (v rolích) HETEROGENNÍ - tl. 2,5mm - M05=275,7m2, M08=38,6m2 "</t>
  </si>
  <si>
    <t>" - Samonivelační epoxidová stěrka - tl. 2mm - 0,2m3 / 106,2m2 "</t>
  </si>
  <si>
    <t>" - Samonivelační anhydritová směs (CA - C30 - F6) - tl. 78mm - 8,3m3 "</t>
  </si>
  <si>
    <t>" - PE folie - 106,2m2 "</t>
  </si>
  <si>
    <t>" - Tepelná izolace - EPS (podlahový) - tl. 220mm - 106,2m2 "</t>
  </si>
  <si>
    <t>" - Cementová malta - tl. 30mm - 0,8m3 "</t>
  </si>
  <si>
    <t>" - Žulová deska hlazená - tl. 25 - 30mm - 26,7m2 "</t>
  </si>
  <si>
    <t>" - Samonivelační anhydritová směs (CA - C25 - F5) - tl. 73mm - 1m3 "</t>
  </si>
  <si>
    <t>" - PE folie - 13,9m2 "</t>
  </si>
  <si>
    <t>" - Tepelná izolace - EPS (podlahový) - tl. 220mm - 13,9m2 "</t>
  </si>
  <si>
    <t>137a</t>
  </si>
  <si>
    <t>781471113a RTO</t>
  </si>
  <si>
    <t>D+M Obklad keramický podstupnic - Specifikace dle PD</t>
  </si>
  <si>
    <t>" Obklad podstupnic schodiště 1PP "</t>
  </si>
  <si>
    <t>" Obklad podstupnic schodiště 1NP "</t>
  </si>
  <si>
    <t>D+M Tepelná izolace PERIMETR tl.160mm - Specifikace dle PD</t>
  </si>
  <si>
    <t>137b</t>
  </si>
  <si>
    <t>781471113b RTO</t>
  </si>
  <si>
    <t>" Sokl výšky 100mm "</t>
  </si>
  <si>
    <t>" Keramický sokl schodišť 1PP "</t>
  </si>
  <si>
    <t>D+M Keramický sokl schodišťových ramen - Specifikace dle PD</t>
  </si>
  <si>
    <t>" Keramický sokl schodišť 1NP "</t>
  </si>
  <si>
    <t>" Výměra včetně ztratného "</t>
  </si>
  <si>
    <t>" V ceně veškeré příslušenství, také spárování vodoodpudivou epoxidovou hmotou a tenkovrstvé flexibilní lepidlo. Součástí dodávky je těsnící flexibilní pás stěna/podlaha a silikování koutů  "</t>
  </si>
  <si>
    <t>" Válcovaná ocel: "</t>
  </si>
  <si>
    <t>" - Nosník I 140, dl. 2800mm - 5ks "</t>
  </si>
  <si>
    <t>" - Nosník I 140, dl. 2650mm - 5ks "</t>
  </si>
  <si>
    <t>" - Nosník I 140, dl. 1865mm - 4ks "</t>
  </si>
  <si>
    <t>" ŽB tř. C 25/30 - 4,7m3 "</t>
  </si>
  <si>
    <t>" - Vždy 2x kotevní plech + 4x chemická kotva "</t>
  </si>
  <si>
    <t>" - Samonivelační anhydritová směs (CA - C30 - F6) - tl. 77mm - 1,3m3 "</t>
  </si>
  <si>
    <t>" - PE folie - 16,3m2 "</t>
  </si>
  <si>
    <t>128a</t>
  </si>
  <si>
    <t>776999109 SPC</t>
  </si>
  <si>
    <t>D+M Koberec čistící zóna vpichované střižené vlákno - Specifikace dle PD</t>
  </si>
  <si>
    <t>" Kobercová čistící zóna volně ložená, hmotnost vláken cca 670 g/m2 "</t>
  </si>
  <si>
    <t>" Kombinace tří typů vláken, barva černá, celková tloušťka cca 9mm, zátěžová třída 33 "</t>
  </si>
  <si>
    <t>" Použití v místnostech 1.05, 1.40 a 1.43 "</t>
  </si>
  <si>
    <t>" - PVC - tl. 2,5mm - 16,3m2 "</t>
  </si>
  <si>
    <t>" - Keramická dlažba do flexibilního lepidla - tl. 15mm - 255,5m2 "</t>
  </si>
  <si>
    <t>" - Tepelná izolace - EPS (podlahový) - tl. 220mm - 16,3m2 "</t>
  </si>
  <si>
    <t>" - Parozábrana - SBS modifikovaný asfaltový pás - tl. 3,5mm - 32,9m2 "</t>
  </si>
  <si>
    <t>" - Parozábrana - SBS modifikovaný asfaltový pás - tl. 3,5mm - 66,6m2 "</t>
  </si>
  <si>
    <t>" - Parozábrana - SBS modifikovaný asfaltový pás - tl. 3,5mm - 1334,4m2 "</t>
  </si>
  <si>
    <t>" Stupeň vyztužení - 90kg/m3 - 0,4t "</t>
  </si>
  <si>
    <t>" Profil trapézový TR40S/160, tl. plechu 0,75mm - 33,2m2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</si>
</sst>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5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12" fillId="0" borderId="10" xfId="0" applyFont="1" applyFill="1" applyBorder="1" applyAlignment="1" applyProtection="1">
      <alignment horizontal="left" wrapText="1"/>
      <protection locked="0"/>
    </xf>
    <xf numFmtId="166" fontId="13" fillId="0" borderId="10" xfId="0" applyNumberFormat="1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left" wrapText="1"/>
      <protection locked="0"/>
    </xf>
    <xf numFmtId="2" fontId="12" fillId="0" borderId="10" xfId="0" applyNumberFormat="1" applyFont="1" applyFill="1" applyBorder="1" applyAlignment="1" applyProtection="1">
      <alignment horizontal="right"/>
      <protection locked="0"/>
    </xf>
    <xf numFmtId="165" fontId="13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D.1.1.'!H111</f>
        <v>0</v>
      </c>
    </row>
    <row r="14" spans="1:3" ht="15" customHeight="1">
      <c r="A14" s="18">
        <v>6</v>
      </c>
      <c r="B14" s="19" t="s">
        <v>13</v>
      </c>
      <c r="C14" s="20">
        <f>'SO 01 - D.1.1.'!H159</f>
        <v>0</v>
      </c>
    </row>
    <row r="15" spans="1:3" ht="15" customHeight="1">
      <c r="A15" s="18">
        <v>9</v>
      </c>
      <c r="B15" s="19" t="s">
        <v>14</v>
      </c>
      <c r="C15" s="20">
        <f>'SO 01 - D.1.1.'!H182</f>
        <v>0</v>
      </c>
    </row>
    <row r="16" spans="1:3" ht="15" customHeight="1">
      <c r="A16" s="21">
        <v>99</v>
      </c>
      <c r="B16" s="22" t="s">
        <v>15</v>
      </c>
      <c r="C16" s="23">
        <f>'SO 01 - D.1.1.'!H207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D.1.1.'!H212</f>
        <v>0</v>
      </c>
    </row>
    <row r="19" spans="1:3" ht="15" customHeight="1">
      <c r="A19" s="18">
        <v>712</v>
      </c>
      <c r="B19" s="19" t="s">
        <v>19</v>
      </c>
      <c r="C19" s="20">
        <f>'SO 01 - D.1.1.'!H225</f>
        <v>0</v>
      </c>
    </row>
    <row r="20" spans="1:3" ht="15" customHeight="1">
      <c r="A20" s="18">
        <v>713</v>
      </c>
      <c r="B20" s="19" t="s">
        <v>20</v>
      </c>
      <c r="C20" s="20">
        <f>'SO 01 - D.1.1.'!H290</f>
        <v>0</v>
      </c>
    </row>
    <row r="21" spans="1:3" ht="15" customHeight="1">
      <c r="A21" s="18">
        <v>763</v>
      </c>
      <c r="B21" s="19" t="s">
        <v>21</v>
      </c>
      <c r="C21" s="20">
        <f>'SO 01 - D.1.1.'!H348</f>
        <v>0</v>
      </c>
    </row>
    <row r="22" spans="1:3" ht="15" customHeight="1">
      <c r="A22" s="18">
        <v>766</v>
      </c>
      <c r="B22" s="19" t="s">
        <v>22</v>
      </c>
      <c r="C22" s="20">
        <f>'SO 01 - D.1.1.'!H432</f>
        <v>0</v>
      </c>
    </row>
    <row r="23" spans="1:3" ht="15" customHeight="1">
      <c r="A23" s="18">
        <v>771</v>
      </c>
      <c r="B23" s="19" t="s">
        <v>23</v>
      </c>
      <c r="C23" s="20">
        <f>'SO 01 - D.1.1.'!H437</f>
        <v>0</v>
      </c>
    </row>
    <row r="24" spans="1:3" ht="15" customHeight="1">
      <c r="A24" s="18">
        <v>772</v>
      </c>
      <c r="B24" s="19" t="s">
        <v>24</v>
      </c>
      <c r="C24" s="20">
        <f>'SO 01 - D.1.1.'!H515</f>
        <v>0</v>
      </c>
    </row>
    <row r="25" spans="1:3" ht="15" customHeight="1">
      <c r="A25" s="18">
        <v>776</v>
      </c>
      <c r="B25" s="19" t="s">
        <v>25</v>
      </c>
      <c r="C25" s="20">
        <f>'SO 01 - D.1.1.'!H527</f>
        <v>0</v>
      </c>
    </row>
    <row r="26" spans="1:3" ht="15" customHeight="1">
      <c r="A26" s="18">
        <v>777</v>
      </c>
      <c r="B26" s="19" t="s">
        <v>26</v>
      </c>
      <c r="C26" s="20">
        <f>'SO 01 - D.1.1.'!H618</f>
        <v>0</v>
      </c>
    </row>
    <row r="27" spans="1:3" ht="15" customHeight="1">
      <c r="A27" s="18">
        <v>781</v>
      </c>
      <c r="B27" s="19" t="s">
        <v>27</v>
      </c>
      <c r="C27" s="20">
        <f>'SO 01 - D.1.1.'!H632</f>
        <v>0</v>
      </c>
    </row>
    <row r="28" spans="1:3" ht="15" customHeight="1">
      <c r="A28" s="18">
        <v>783</v>
      </c>
      <c r="B28" s="19" t="s">
        <v>28</v>
      </c>
      <c r="C28" s="20">
        <f>'SO 01 - D.1.1.'!H656</f>
        <v>0</v>
      </c>
    </row>
    <row r="29" spans="1:3" ht="15" customHeight="1">
      <c r="A29" s="18">
        <v>784</v>
      </c>
      <c r="B29" s="19" t="s">
        <v>29</v>
      </c>
      <c r="C29" s="20">
        <f>'SO 01 - D.1.1.'!H664</f>
        <v>0</v>
      </c>
    </row>
    <row r="30" spans="1:3" ht="15" customHeight="1">
      <c r="A30" s="18">
        <v>786</v>
      </c>
      <c r="B30" s="19" t="s">
        <v>30</v>
      </c>
      <c r="C30" s="20">
        <f>'SO 01 - D.1.1.'!H678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D.1.1.'!H687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6"/>
  <sheetViews>
    <sheetView tabSelected="1" topLeftCell="A118" zoomScaleNormal="100" workbookViewId="0">
      <selection activeCell="J134" sqref="J134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H10+H47+H111+H159+H182+H207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543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544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SUM(H48:H110)</f>
        <v>0</v>
      </c>
      <c r="I47" s="37"/>
    </row>
    <row r="48" spans="1:9" ht="13.5" customHeight="1">
      <c r="A48" s="141" t="s">
        <v>552</v>
      </c>
      <c r="B48" s="39">
        <v>311</v>
      </c>
      <c r="C48" s="39" t="s">
        <v>553</v>
      </c>
      <c r="D48" s="39" t="s">
        <v>551</v>
      </c>
      <c r="E48" s="39" t="s">
        <v>53</v>
      </c>
      <c r="F48" s="40">
        <f>SUM(F50:F51)</f>
        <v>99.6</v>
      </c>
      <c r="G48" s="41"/>
      <c r="H48" s="41">
        <f>F48*G48</f>
        <v>0</v>
      </c>
      <c r="I48" s="42" t="s">
        <v>59</v>
      </c>
    </row>
    <row r="49" spans="1:9" ht="15" customHeight="1">
      <c r="A49" s="33"/>
      <c r="B49" s="34"/>
      <c r="C49" s="34"/>
      <c r="D49" s="43" t="s">
        <v>554</v>
      </c>
      <c r="E49" s="34"/>
      <c r="F49" s="35"/>
      <c r="G49" s="36"/>
      <c r="H49" s="36"/>
      <c r="I49" s="37"/>
    </row>
    <row r="50" spans="1:9" ht="15" customHeight="1">
      <c r="A50" s="33"/>
      <c r="B50" s="34"/>
      <c r="C50" s="34"/>
      <c r="D50" s="43" t="s">
        <v>98</v>
      </c>
      <c r="E50" s="34"/>
      <c r="F50" s="44">
        <v>47</v>
      </c>
      <c r="G50" s="36"/>
      <c r="H50" s="36"/>
      <c r="I50" s="37"/>
    </row>
    <row r="51" spans="1:9" ht="15" customHeight="1">
      <c r="A51" s="33"/>
      <c r="B51" s="34"/>
      <c r="C51" s="34"/>
      <c r="D51" s="43" t="s">
        <v>99</v>
      </c>
      <c r="E51" s="34"/>
      <c r="F51" s="44">
        <v>52.6</v>
      </c>
      <c r="G51" s="36"/>
      <c r="H51" s="36"/>
      <c r="I51" s="37"/>
    </row>
    <row r="52" spans="1:9" ht="15" customHeight="1">
      <c r="A52" s="33"/>
      <c r="B52" s="34"/>
      <c r="C52" s="34"/>
      <c r="D52" s="43" t="s">
        <v>555</v>
      </c>
      <c r="E52" s="34"/>
      <c r="F52" s="35"/>
      <c r="G52" s="36"/>
      <c r="H52" s="36"/>
      <c r="I52" s="37"/>
    </row>
    <row r="53" spans="1:9" ht="13.5" customHeight="1">
      <c r="A53" s="38">
        <v>13</v>
      </c>
      <c r="B53" s="39">
        <v>311</v>
      </c>
      <c r="C53" s="39">
        <v>311321411</v>
      </c>
      <c r="D53" s="39" t="s">
        <v>96</v>
      </c>
      <c r="E53" s="39" t="s">
        <v>65</v>
      </c>
      <c r="F53" s="40">
        <f>SUM(F55:F56)</f>
        <v>371.7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98</v>
      </c>
      <c r="E55" s="39"/>
      <c r="F55" s="44">
        <v>191.1</v>
      </c>
      <c r="G55" s="41"/>
      <c r="H55" s="41"/>
      <c r="I55" s="42"/>
    </row>
    <row r="56" spans="1:9" ht="13.5" customHeight="1">
      <c r="A56" s="38"/>
      <c r="B56" s="39"/>
      <c r="C56" s="39"/>
      <c r="D56" s="43" t="s">
        <v>99</v>
      </c>
      <c r="E56" s="39"/>
      <c r="F56" s="44">
        <v>180.6</v>
      </c>
      <c r="G56" s="41"/>
      <c r="H56" s="41"/>
      <c r="I56" s="42"/>
    </row>
    <row r="57" spans="1:9" ht="27" customHeight="1">
      <c r="A57" s="45"/>
      <c r="B57" s="46"/>
      <c r="C57" s="46"/>
      <c r="D57" s="43" t="s">
        <v>67</v>
      </c>
      <c r="E57" s="46"/>
      <c r="F57" s="47"/>
      <c r="G57" s="41"/>
      <c r="H57" s="41"/>
      <c r="I57" s="42"/>
    </row>
    <row r="58" spans="1:9" ht="13.5" customHeight="1">
      <c r="A58" s="38">
        <v>14</v>
      </c>
      <c r="B58" s="39">
        <v>311</v>
      </c>
      <c r="C58" s="39">
        <v>311322511</v>
      </c>
      <c r="D58" s="39" t="s">
        <v>100</v>
      </c>
      <c r="E58" s="39" t="s">
        <v>65</v>
      </c>
      <c r="F58" s="40">
        <f>SUM(F60:F60)</f>
        <v>90</v>
      </c>
      <c r="G58" s="41"/>
      <c r="H58" s="41">
        <f>F58*G58</f>
        <v>0</v>
      </c>
      <c r="I58" s="42" t="s">
        <v>54</v>
      </c>
    </row>
    <row r="59" spans="1:9" ht="13.5" customHeight="1">
      <c r="A59" s="38"/>
      <c r="B59" s="39"/>
      <c r="C59" s="39"/>
      <c r="D59" s="43" t="s">
        <v>97</v>
      </c>
      <c r="E59" s="39"/>
      <c r="F59" s="44"/>
      <c r="G59" s="41"/>
      <c r="H59" s="41"/>
      <c r="I59" s="42"/>
    </row>
    <row r="60" spans="1:9" ht="13.5" customHeight="1">
      <c r="A60" s="38"/>
      <c r="B60" s="39"/>
      <c r="C60" s="39"/>
      <c r="D60" s="43" t="s">
        <v>101</v>
      </c>
      <c r="E60" s="39"/>
      <c r="F60" s="44">
        <v>90</v>
      </c>
      <c r="G60" s="41"/>
      <c r="H60" s="41"/>
      <c r="I60" s="42"/>
    </row>
    <row r="61" spans="1:9" ht="27" customHeight="1">
      <c r="A61" s="45"/>
      <c r="B61" s="46"/>
      <c r="C61" s="46"/>
      <c r="D61" s="43" t="s">
        <v>67</v>
      </c>
      <c r="E61" s="46"/>
      <c r="F61" s="47"/>
      <c r="G61" s="41"/>
      <c r="H61" s="41"/>
      <c r="I61" s="42"/>
    </row>
    <row r="62" spans="1:9" ht="13.5" customHeight="1">
      <c r="A62" s="38">
        <v>15</v>
      </c>
      <c r="B62" s="39">
        <v>311</v>
      </c>
      <c r="C62" s="39">
        <v>311361821</v>
      </c>
      <c r="D62" s="39" t="s">
        <v>102</v>
      </c>
      <c r="E62" s="39" t="s">
        <v>69</v>
      </c>
      <c r="F62" s="40">
        <f>SUM(F63:F65)</f>
        <v>73.872</v>
      </c>
      <c r="G62" s="41"/>
      <c r="H62" s="41">
        <f>F62*G62</f>
        <v>0</v>
      </c>
      <c r="I62" s="42" t="s">
        <v>54</v>
      </c>
    </row>
    <row r="63" spans="1:9" ht="13.5" customHeight="1">
      <c r="A63" s="38"/>
      <c r="B63" s="39"/>
      <c r="C63" s="39"/>
      <c r="D63" s="43" t="s">
        <v>103</v>
      </c>
      <c r="E63" s="39"/>
      <c r="F63" s="44">
        <f>90*0.16</f>
        <v>14.4</v>
      </c>
      <c r="G63" s="41"/>
      <c r="H63" s="41"/>
      <c r="I63" s="42"/>
    </row>
    <row r="64" spans="1:9" ht="13.5" customHeight="1">
      <c r="A64" s="38"/>
      <c r="B64" s="39"/>
      <c r="C64" s="39"/>
      <c r="D64" s="43" t="s">
        <v>104</v>
      </c>
      <c r="E64" s="39"/>
      <c r="F64" s="44">
        <f>191.1*0.16</f>
        <v>30.576000000000001</v>
      </c>
      <c r="G64" s="41"/>
      <c r="H64" s="41"/>
      <c r="I64" s="42"/>
    </row>
    <row r="65" spans="1:9" ht="13.5" customHeight="1">
      <c r="A65" s="38"/>
      <c r="B65" s="39"/>
      <c r="C65" s="39"/>
      <c r="D65" s="43" t="s">
        <v>105</v>
      </c>
      <c r="E65" s="39"/>
      <c r="F65" s="44">
        <f>180.6*0.16</f>
        <v>28.896000000000001</v>
      </c>
      <c r="G65" s="41"/>
      <c r="H65" s="41"/>
      <c r="I65" s="42"/>
    </row>
    <row r="66" spans="1:9" ht="13.5" customHeight="1">
      <c r="A66" s="38">
        <v>16</v>
      </c>
      <c r="B66" s="39">
        <v>311</v>
      </c>
      <c r="C66" s="39">
        <v>311351105</v>
      </c>
      <c r="D66" s="39" t="s">
        <v>106</v>
      </c>
      <c r="E66" s="39" t="s">
        <v>53</v>
      </c>
      <c r="F66" s="40">
        <f>F67</f>
        <v>3448.9299999999994</v>
      </c>
      <c r="G66" s="41"/>
      <c r="H66" s="41">
        <f>F66*G66</f>
        <v>0</v>
      </c>
      <c r="I66" s="42" t="s">
        <v>54</v>
      </c>
    </row>
    <row r="67" spans="1:9" ht="40.5" customHeight="1">
      <c r="A67" s="38"/>
      <c r="B67" s="39"/>
      <c r="C67" s="39"/>
      <c r="D67" s="43" t="s">
        <v>107</v>
      </c>
      <c r="E67" s="39"/>
      <c r="F67" s="44">
        <f>582.33+1390.1+1368.8+107.7</f>
        <v>3448.9299999999994</v>
      </c>
      <c r="G67" s="41"/>
      <c r="H67" s="41"/>
      <c r="I67" s="42"/>
    </row>
    <row r="68" spans="1:9" ht="13.5" customHeight="1">
      <c r="A68" s="38">
        <v>17</v>
      </c>
      <c r="B68" s="39">
        <v>311</v>
      </c>
      <c r="C68" s="39">
        <v>311351106</v>
      </c>
      <c r="D68" s="39" t="s">
        <v>108</v>
      </c>
      <c r="E68" s="39" t="s">
        <v>53</v>
      </c>
      <c r="F68" s="40">
        <f>F69</f>
        <v>3448.9299999999994</v>
      </c>
      <c r="G68" s="41"/>
      <c r="H68" s="41">
        <f>F68*G68</f>
        <v>0</v>
      </c>
      <c r="I68" s="42" t="s">
        <v>54</v>
      </c>
    </row>
    <row r="69" spans="1:9" ht="40.5" customHeight="1">
      <c r="A69" s="38"/>
      <c r="B69" s="39"/>
      <c r="C69" s="39"/>
      <c r="D69" s="43" t="s">
        <v>109</v>
      </c>
      <c r="E69" s="39"/>
      <c r="F69" s="44">
        <f>F66</f>
        <v>3448.9299999999994</v>
      </c>
      <c r="G69" s="41"/>
      <c r="H69" s="41"/>
      <c r="I69" s="42"/>
    </row>
    <row r="70" spans="1:9" ht="13.5" customHeight="1">
      <c r="A70" s="38">
        <v>18</v>
      </c>
      <c r="B70" s="39">
        <v>327</v>
      </c>
      <c r="C70" s="39" t="s">
        <v>110</v>
      </c>
      <c r="D70" s="39" t="s">
        <v>111</v>
      </c>
      <c r="E70" s="39" t="s">
        <v>65</v>
      </c>
      <c r="F70" s="40">
        <f>F71</f>
        <v>31.4</v>
      </c>
      <c r="G70" s="41"/>
      <c r="H70" s="41">
        <f>F70*G70</f>
        <v>0</v>
      </c>
      <c r="I70" s="42" t="s">
        <v>59</v>
      </c>
    </row>
    <row r="71" spans="1:9" ht="13.5" customHeight="1">
      <c r="A71" s="38"/>
      <c r="B71" s="39"/>
      <c r="C71" s="39"/>
      <c r="D71" s="43" t="s">
        <v>112</v>
      </c>
      <c r="E71" s="39"/>
      <c r="F71" s="44">
        <v>31.4</v>
      </c>
      <c r="G71" s="41"/>
      <c r="H71" s="41"/>
      <c r="I71" s="42"/>
    </row>
    <row r="72" spans="1:9" ht="40.5" customHeight="1">
      <c r="A72" s="38"/>
      <c r="B72" s="39"/>
      <c r="C72" s="39"/>
      <c r="D72" s="43" t="s">
        <v>113</v>
      </c>
      <c r="E72" s="39"/>
      <c r="F72" s="44"/>
      <c r="G72" s="41"/>
      <c r="H72" s="41"/>
      <c r="I72" s="42"/>
    </row>
    <row r="73" spans="1:9" ht="27" customHeight="1">
      <c r="A73" s="45"/>
      <c r="B73" s="46"/>
      <c r="C73" s="46"/>
      <c r="D73" s="43" t="s">
        <v>67</v>
      </c>
      <c r="E73" s="46"/>
      <c r="F73" s="47"/>
      <c r="G73" s="41"/>
      <c r="H73" s="41"/>
      <c r="I73" s="42"/>
    </row>
    <row r="74" spans="1:9" ht="13.5" customHeight="1">
      <c r="A74" s="38">
        <v>19</v>
      </c>
      <c r="B74" s="39">
        <v>327</v>
      </c>
      <c r="C74" s="39">
        <v>327361006</v>
      </c>
      <c r="D74" s="39" t="s">
        <v>114</v>
      </c>
      <c r="E74" s="39" t="s">
        <v>69</v>
      </c>
      <c r="F74" s="40">
        <f>F75</f>
        <v>3.14</v>
      </c>
      <c r="G74" s="41"/>
      <c r="H74" s="41">
        <f>F74*G74</f>
        <v>0</v>
      </c>
      <c r="I74" s="42" t="s">
        <v>54</v>
      </c>
    </row>
    <row r="75" spans="1:9" ht="13.5" customHeight="1">
      <c r="A75" s="38"/>
      <c r="B75" s="39"/>
      <c r="C75" s="39"/>
      <c r="D75" s="43" t="s">
        <v>115</v>
      </c>
      <c r="E75" s="39"/>
      <c r="F75" s="44">
        <f>31.4*0.1</f>
        <v>3.14</v>
      </c>
      <c r="G75" s="41"/>
      <c r="H75" s="41"/>
      <c r="I75" s="42"/>
    </row>
    <row r="76" spans="1:9" ht="13.5" customHeight="1">
      <c r="A76" s="38">
        <v>20</v>
      </c>
      <c r="B76" s="39">
        <v>330</v>
      </c>
      <c r="C76" s="39">
        <v>330321410</v>
      </c>
      <c r="D76" s="39" t="s">
        <v>116</v>
      </c>
      <c r="E76" s="39" t="s">
        <v>65</v>
      </c>
      <c r="F76" s="40">
        <f>SUM(F78:F79)</f>
        <v>55.2</v>
      </c>
      <c r="G76" s="41"/>
      <c r="H76" s="41">
        <f>F76*G76</f>
        <v>0</v>
      </c>
      <c r="I76" s="42" t="s">
        <v>54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118</v>
      </c>
      <c r="E78" s="39"/>
      <c r="F78" s="44">
        <v>28.2</v>
      </c>
      <c r="G78" s="41"/>
      <c r="H78" s="41"/>
      <c r="I78" s="42"/>
    </row>
    <row r="79" spans="1:9" ht="13.5" customHeight="1">
      <c r="A79" s="38"/>
      <c r="B79" s="39"/>
      <c r="C79" s="39"/>
      <c r="D79" s="43" t="s">
        <v>119</v>
      </c>
      <c r="E79" s="39"/>
      <c r="F79" s="44">
        <v>27</v>
      </c>
      <c r="G79" s="41"/>
      <c r="H79" s="41"/>
      <c r="I79" s="42"/>
    </row>
    <row r="80" spans="1:9" ht="27" customHeight="1">
      <c r="A80" s="45"/>
      <c r="B80" s="46"/>
      <c r="C80" s="46"/>
      <c r="D80" s="43" t="s">
        <v>67</v>
      </c>
      <c r="E80" s="46"/>
      <c r="F80" s="47"/>
      <c r="G80" s="41"/>
      <c r="H80" s="41"/>
      <c r="I80" s="42"/>
    </row>
    <row r="81" spans="1:9" ht="13.5" customHeight="1">
      <c r="A81" s="38">
        <v>21</v>
      </c>
      <c r="B81" s="39">
        <v>330</v>
      </c>
      <c r="C81" s="39" t="s">
        <v>120</v>
      </c>
      <c r="D81" s="39" t="s">
        <v>121</v>
      </c>
      <c r="E81" s="39" t="s">
        <v>65</v>
      </c>
      <c r="F81" s="40">
        <f>SUM(F82:F83)</f>
        <v>7.8</v>
      </c>
      <c r="G81" s="41"/>
      <c r="H81" s="41">
        <f>F81*G81</f>
        <v>0</v>
      </c>
      <c r="I81" s="42" t="s">
        <v>59</v>
      </c>
    </row>
    <row r="82" spans="1:9" ht="27" customHeight="1">
      <c r="A82" s="38"/>
      <c r="B82" s="39"/>
      <c r="C82" s="39"/>
      <c r="D82" s="43" t="s">
        <v>117</v>
      </c>
      <c r="E82" s="39"/>
      <c r="F82" s="44"/>
      <c r="G82" s="41"/>
      <c r="H82" s="41"/>
      <c r="I82" s="42"/>
    </row>
    <row r="83" spans="1:9" ht="13.5" customHeight="1">
      <c r="A83" s="38"/>
      <c r="B83" s="39"/>
      <c r="C83" s="39"/>
      <c r="D83" s="43" t="s">
        <v>122</v>
      </c>
      <c r="E83" s="39"/>
      <c r="F83" s="44">
        <v>7.8</v>
      </c>
      <c r="G83" s="41"/>
      <c r="H83" s="41"/>
      <c r="I83" s="42"/>
    </row>
    <row r="84" spans="1:9" ht="27" customHeight="1">
      <c r="A84" s="45"/>
      <c r="B84" s="46"/>
      <c r="C84" s="46"/>
      <c r="D84" s="43" t="s">
        <v>67</v>
      </c>
      <c r="E84" s="46"/>
      <c r="F84" s="47"/>
      <c r="G84" s="41"/>
      <c r="H84" s="41"/>
      <c r="I84" s="42"/>
    </row>
    <row r="85" spans="1:9" ht="13.5" customHeight="1">
      <c r="A85" s="38">
        <v>22</v>
      </c>
      <c r="B85" s="39">
        <v>331</v>
      </c>
      <c r="C85" s="39" t="s">
        <v>123</v>
      </c>
      <c r="D85" s="39" t="s">
        <v>124</v>
      </c>
      <c r="E85" s="39" t="s">
        <v>53</v>
      </c>
      <c r="F85" s="40">
        <f>F86</f>
        <v>457.9</v>
      </c>
      <c r="G85" s="41"/>
      <c r="H85" s="41">
        <f>F85*G85</f>
        <v>0</v>
      </c>
      <c r="I85" s="42" t="s">
        <v>59</v>
      </c>
    </row>
    <row r="86" spans="1:9" ht="27" customHeight="1">
      <c r="A86" s="38"/>
      <c r="B86" s="39"/>
      <c r="C86" s="39"/>
      <c r="D86" s="43" t="s">
        <v>125</v>
      </c>
      <c r="E86" s="39"/>
      <c r="F86" s="44">
        <f>56.7+205.2+196</f>
        <v>457.9</v>
      </c>
      <c r="G86" s="41"/>
      <c r="H86" s="41"/>
      <c r="I86" s="42"/>
    </row>
    <row r="87" spans="1:9" ht="13.5" customHeight="1">
      <c r="A87" s="38">
        <v>23</v>
      </c>
      <c r="B87" s="39">
        <v>331</v>
      </c>
      <c r="C87" s="39" t="s">
        <v>126</v>
      </c>
      <c r="D87" s="39" t="s">
        <v>127</v>
      </c>
      <c r="E87" s="39" t="s">
        <v>53</v>
      </c>
      <c r="F87" s="40">
        <f>F88</f>
        <v>457.9</v>
      </c>
      <c r="G87" s="41"/>
      <c r="H87" s="41">
        <f>F87*G87</f>
        <v>0</v>
      </c>
      <c r="I87" s="42" t="s">
        <v>59</v>
      </c>
    </row>
    <row r="88" spans="1:9" ht="27" customHeight="1">
      <c r="A88" s="38"/>
      <c r="B88" s="39"/>
      <c r="C88" s="39"/>
      <c r="D88" s="43" t="s">
        <v>125</v>
      </c>
      <c r="E88" s="39"/>
      <c r="F88" s="44">
        <f>F85</f>
        <v>457.9</v>
      </c>
      <c r="G88" s="41"/>
      <c r="H88" s="41"/>
      <c r="I88" s="42"/>
    </row>
    <row r="89" spans="1:9" ht="13.5" customHeight="1">
      <c r="A89" s="38">
        <v>24</v>
      </c>
      <c r="B89" s="39">
        <v>331</v>
      </c>
      <c r="C89" s="39">
        <v>331361821</v>
      </c>
      <c r="D89" s="39" t="s">
        <v>128</v>
      </c>
      <c r="E89" s="39" t="s">
        <v>69</v>
      </c>
      <c r="F89" s="40">
        <f>SUM(F91:F93)</f>
        <v>16.38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43" t="s">
        <v>129</v>
      </c>
      <c r="E90" s="39"/>
      <c r="F90" s="44"/>
      <c r="G90" s="41"/>
      <c r="H90" s="41"/>
      <c r="I90" s="42"/>
    </row>
    <row r="91" spans="1:9" ht="13.5" customHeight="1">
      <c r="A91" s="38"/>
      <c r="B91" s="39"/>
      <c r="C91" s="39"/>
      <c r="D91" s="43" t="s">
        <v>130</v>
      </c>
      <c r="E91" s="39"/>
      <c r="F91" s="44">
        <f>7.8*0.26</f>
        <v>2.028</v>
      </c>
      <c r="G91" s="41"/>
      <c r="H91" s="41"/>
      <c r="I91" s="42"/>
    </row>
    <row r="92" spans="1:9" ht="13.5" customHeight="1">
      <c r="A92" s="38"/>
      <c r="B92" s="39"/>
      <c r="C92" s="39"/>
      <c r="D92" s="43" t="s">
        <v>131</v>
      </c>
      <c r="E92" s="39"/>
      <c r="F92" s="44">
        <f>28.2*0.26</f>
        <v>7.3319999999999999</v>
      </c>
      <c r="G92" s="41"/>
      <c r="H92" s="41"/>
      <c r="I92" s="42"/>
    </row>
    <row r="93" spans="1:9" ht="13.5" customHeight="1">
      <c r="A93" s="38"/>
      <c r="B93" s="39"/>
      <c r="C93" s="39"/>
      <c r="D93" s="43" t="s">
        <v>132</v>
      </c>
      <c r="E93" s="39"/>
      <c r="F93" s="44">
        <f>27*0.26</f>
        <v>7.0200000000000005</v>
      </c>
      <c r="G93" s="41"/>
      <c r="H93" s="41"/>
      <c r="I93" s="42"/>
    </row>
    <row r="94" spans="1:9" ht="27" customHeight="1">
      <c r="A94" s="141" t="s">
        <v>545</v>
      </c>
      <c r="B94" s="39">
        <v>345</v>
      </c>
      <c r="C94" s="39" t="s">
        <v>546</v>
      </c>
      <c r="D94" s="39" t="s">
        <v>547</v>
      </c>
      <c r="E94" s="39" t="s">
        <v>53</v>
      </c>
      <c r="F94" s="40">
        <f>F95</f>
        <v>15.6</v>
      </c>
      <c r="G94" s="41"/>
      <c r="H94" s="41">
        <f>F94*G94</f>
        <v>0</v>
      </c>
      <c r="I94" s="42" t="s">
        <v>59</v>
      </c>
    </row>
    <row r="95" spans="1:9" ht="27" customHeight="1">
      <c r="A95" s="38"/>
      <c r="B95" s="39"/>
      <c r="C95" s="39"/>
      <c r="D95" s="43" t="s">
        <v>548</v>
      </c>
      <c r="E95" s="39"/>
      <c r="F95" s="44">
        <v>15.6</v>
      </c>
      <c r="G95" s="41"/>
      <c r="H95" s="41"/>
      <c r="I95" s="42"/>
    </row>
    <row r="96" spans="1:9" ht="13.5" customHeight="1">
      <c r="A96" s="38">
        <v>25</v>
      </c>
      <c r="B96" s="39">
        <v>345</v>
      </c>
      <c r="C96" s="39">
        <v>345321414</v>
      </c>
      <c r="D96" s="39" t="s">
        <v>133</v>
      </c>
      <c r="E96" s="39" t="s">
        <v>65</v>
      </c>
      <c r="F96" s="40">
        <f>F97</f>
        <v>55.2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134</v>
      </c>
      <c r="E97" s="39"/>
      <c r="F97" s="44">
        <v>55.2</v>
      </c>
      <c r="G97" s="41"/>
      <c r="H97" s="41"/>
      <c r="I97" s="42"/>
    </row>
    <row r="98" spans="1:9" ht="27" customHeight="1">
      <c r="A98" s="45"/>
      <c r="B98" s="46"/>
      <c r="C98" s="46"/>
      <c r="D98" s="43" t="s">
        <v>67</v>
      </c>
      <c r="E98" s="46"/>
      <c r="F98" s="47"/>
      <c r="G98" s="41"/>
      <c r="H98" s="41"/>
      <c r="I98" s="42"/>
    </row>
    <row r="99" spans="1:9" ht="27" customHeight="1">
      <c r="A99" s="38">
        <v>26</v>
      </c>
      <c r="B99" s="39">
        <v>345</v>
      </c>
      <c r="C99" s="39">
        <v>345351101</v>
      </c>
      <c r="D99" s="39" t="s">
        <v>135</v>
      </c>
      <c r="E99" s="39" t="s">
        <v>53</v>
      </c>
      <c r="F99" s="40">
        <f>F100</f>
        <v>401.2</v>
      </c>
      <c r="G99" s="41"/>
      <c r="H99" s="41">
        <f>F99*G99</f>
        <v>0</v>
      </c>
      <c r="I99" s="42" t="s">
        <v>54</v>
      </c>
    </row>
    <row r="100" spans="1:9" ht="27" customHeight="1">
      <c r="A100" s="38"/>
      <c r="B100" s="39"/>
      <c r="C100" s="39"/>
      <c r="D100" s="43" t="s">
        <v>136</v>
      </c>
      <c r="E100" s="39"/>
      <c r="F100" s="44">
        <v>401.2</v>
      </c>
      <c r="G100" s="41"/>
      <c r="H100" s="41"/>
      <c r="I100" s="42"/>
    </row>
    <row r="101" spans="1:9" ht="27" customHeight="1">
      <c r="A101" s="38">
        <v>27</v>
      </c>
      <c r="B101" s="39">
        <v>345</v>
      </c>
      <c r="C101" s="39">
        <v>345351102</v>
      </c>
      <c r="D101" s="39" t="s">
        <v>137</v>
      </c>
      <c r="E101" s="39" t="s">
        <v>53</v>
      </c>
      <c r="F101" s="40">
        <f>F102</f>
        <v>401.2</v>
      </c>
      <c r="G101" s="41"/>
      <c r="H101" s="41">
        <f>F101*G101</f>
        <v>0</v>
      </c>
      <c r="I101" s="42" t="s">
        <v>54</v>
      </c>
    </row>
    <row r="102" spans="1:9" ht="27" customHeight="1">
      <c r="A102" s="38"/>
      <c r="B102" s="39"/>
      <c r="C102" s="39"/>
      <c r="D102" s="43" t="s">
        <v>138</v>
      </c>
      <c r="E102" s="39"/>
      <c r="F102" s="44">
        <f>F99</f>
        <v>401.2</v>
      </c>
      <c r="G102" s="41"/>
      <c r="H102" s="41"/>
      <c r="I102" s="42"/>
    </row>
    <row r="103" spans="1:9" ht="27" customHeight="1">
      <c r="A103" s="38">
        <v>28</v>
      </c>
      <c r="B103" s="39">
        <v>345</v>
      </c>
      <c r="C103" s="39">
        <v>345361821</v>
      </c>
      <c r="D103" s="39" t="s">
        <v>139</v>
      </c>
      <c r="E103" s="39" t="s">
        <v>69</v>
      </c>
      <c r="F103" s="40">
        <f>F104</f>
        <v>8.8320000000000007</v>
      </c>
      <c r="G103" s="41"/>
      <c r="H103" s="41">
        <f>F103*G103</f>
        <v>0</v>
      </c>
      <c r="I103" s="42" t="s">
        <v>54</v>
      </c>
    </row>
    <row r="104" spans="1:9" ht="27" customHeight="1">
      <c r="A104" s="38"/>
      <c r="B104" s="39"/>
      <c r="C104" s="39"/>
      <c r="D104" s="43" t="s">
        <v>140</v>
      </c>
      <c r="E104" s="39"/>
      <c r="F104" s="44">
        <f>55.2*0.16</f>
        <v>8.8320000000000007</v>
      </c>
      <c r="G104" s="41"/>
      <c r="H104" s="41"/>
      <c r="I104" s="42"/>
    </row>
    <row r="105" spans="1:9" ht="27" customHeight="1">
      <c r="A105" s="51">
        <v>29</v>
      </c>
      <c r="B105" s="52">
        <v>317</v>
      </c>
      <c r="C105" s="52" t="s">
        <v>141</v>
      </c>
      <c r="D105" s="39" t="s">
        <v>142</v>
      </c>
      <c r="E105" s="52" t="s">
        <v>143</v>
      </c>
      <c r="F105" s="53">
        <f>SUM(F108:F110)</f>
        <v>3</v>
      </c>
      <c r="G105" s="54"/>
      <c r="H105" s="54">
        <f>F105*G105</f>
        <v>0</v>
      </c>
      <c r="I105" s="55" t="s">
        <v>59</v>
      </c>
    </row>
    <row r="106" spans="1:9" ht="40.5" customHeight="1">
      <c r="A106" s="56"/>
      <c r="B106" s="57"/>
      <c r="C106" s="57"/>
      <c r="D106" s="43" t="s">
        <v>144</v>
      </c>
      <c r="E106" s="57"/>
      <c r="F106" s="58"/>
      <c r="G106" s="59"/>
      <c r="H106" s="54"/>
      <c r="I106" s="60"/>
    </row>
    <row r="107" spans="1:9" ht="13.5" customHeight="1">
      <c r="A107" s="56"/>
      <c r="B107" s="57"/>
      <c r="C107" s="57"/>
      <c r="D107" s="43" t="s">
        <v>145</v>
      </c>
      <c r="E107" s="57"/>
      <c r="F107" s="58"/>
      <c r="G107" s="59"/>
      <c r="H107" s="54"/>
      <c r="I107" s="60"/>
    </row>
    <row r="108" spans="1:9" ht="13.5" customHeight="1">
      <c r="A108" s="51"/>
      <c r="B108" s="52"/>
      <c r="C108" s="52"/>
      <c r="D108" s="43" t="s">
        <v>146</v>
      </c>
      <c r="E108" s="52"/>
      <c r="F108" s="61">
        <v>1</v>
      </c>
      <c r="G108" s="54"/>
      <c r="H108" s="54"/>
      <c r="I108" s="55"/>
    </row>
    <row r="109" spans="1:9" ht="13.5" customHeight="1">
      <c r="A109" s="38"/>
      <c r="B109" s="39"/>
      <c r="C109" s="39"/>
      <c r="D109" s="43" t="s">
        <v>147</v>
      </c>
      <c r="E109" s="52"/>
      <c r="F109" s="61">
        <v>1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148</v>
      </c>
      <c r="E110" s="52"/>
      <c r="F110" s="61">
        <v>1</v>
      </c>
      <c r="G110" s="41"/>
      <c r="H110" s="41"/>
      <c r="I110" s="42"/>
    </row>
    <row r="111" spans="1:9" ht="15" customHeight="1">
      <c r="A111" s="33"/>
      <c r="B111" s="34"/>
      <c r="C111" s="34">
        <v>4</v>
      </c>
      <c r="D111" s="34" t="s">
        <v>12</v>
      </c>
      <c r="E111" s="34"/>
      <c r="F111" s="35"/>
      <c r="G111" s="36"/>
      <c r="H111" s="36">
        <f>SUM(H112:H158)</f>
        <v>0</v>
      </c>
      <c r="I111" s="37"/>
    </row>
    <row r="112" spans="1:9" ht="13.5" customHeight="1">
      <c r="A112" s="38">
        <v>30</v>
      </c>
      <c r="B112" s="39">
        <v>411</v>
      </c>
      <c r="C112" s="39">
        <v>411321414</v>
      </c>
      <c r="D112" s="39" t="s">
        <v>149</v>
      </c>
      <c r="E112" s="39" t="s">
        <v>65</v>
      </c>
      <c r="F112" s="62">
        <f>SUM(F113:F115)</f>
        <v>893.6</v>
      </c>
      <c r="G112" s="41"/>
      <c r="H112" s="41">
        <f>F112*G112</f>
        <v>0</v>
      </c>
      <c r="I112" s="42" t="s">
        <v>54</v>
      </c>
    </row>
    <row r="113" spans="1:9" ht="13.5" customHeight="1">
      <c r="A113" s="38"/>
      <c r="B113" s="39"/>
      <c r="C113" s="39"/>
      <c r="D113" s="43" t="s">
        <v>150</v>
      </c>
      <c r="E113" s="39"/>
      <c r="F113" s="44">
        <v>350.1</v>
      </c>
      <c r="G113" s="41"/>
      <c r="H113" s="41"/>
      <c r="I113" s="42"/>
    </row>
    <row r="114" spans="1:9" ht="13.5" customHeight="1">
      <c r="A114" s="38"/>
      <c r="B114" s="39"/>
      <c r="C114" s="39"/>
      <c r="D114" s="43" t="s">
        <v>151</v>
      </c>
      <c r="E114" s="39"/>
      <c r="F114" s="44">
        <v>270.89999999999998</v>
      </c>
      <c r="G114" s="41"/>
      <c r="H114" s="41"/>
      <c r="I114" s="42"/>
    </row>
    <row r="115" spans="1:9" ht="13.5" customHeight="1">
      <c r="A115" s="38"/>
      <c r="B115" s="39"/>
      <c r="C115" s="39"/>
      <c r="D115" s="43" t="s">
        <v>152</v>
      </c>
      <c r="E115" s="39"/>
      <c r="F115" s="44">
        <v>272.60000000000002</v>
      </c>
      <c r="G115" s="41"/>
      <c r="H115" s="41"/>
      <c r="I115" s="42"/>
    </row>
    <row r="116" spans="1:9" ht="27" customHeight="1">
      <c r="A116" s="45"/>
      <c r="B116" s="46"/>
      <c r="C116" s="46"/>
      <c r="D116" s="43" t="s">
        <v>67</v>
      </c>
      <c r="E116" s="46"/>
      <c r="F116" s="47"/>
      <c r="G116" s="63"/>
      <c r="H116" s="41"/>
      <c r="I116" s="42"/>
    </row>
    <row r="117" spans="1:9" ht="13.5" customHeight="1">
      <c r="A117" s="38">
        <v>31</v>
      </c>
      <c r="B117" s="39">
        <v>411</v>
      </c>
      <c r="C117" s="39">
        <v>411351101</v>
      </c>
      <c r="D117" s="39" t="s">
        <v>153</v>
      </c>
      <c r="E117" s="39" t="s">
        <v>53</v>
      </c>
      <c r="F117" s="40">
        <f>SUM(F118:F119)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48"/>
      <c r="B118" s="43"/>
      <c r="C118" s="43"/>
      <c r="D118" s="43" t="s">
        <v>154</v>
      </c>
      <c r="E118" s="43"/>
      <c r="F118" s="44">
        <f>1216.9+1177.3</f>
        <v>2394.1999999999998</v>
      </c>
      <c r="G118" s="49"/>
      <c r="H118" s="49"/>
      <c r="I118" s="50"/>
    </row>
    <row r="119" spans="1:9" ht="13.5" customHeight="1">
      <c r="A119" s="48"/>
      <c r="B119" s="43"/>
      <c r="C119" s="43"/>
      <c r="D119" s="43" t="s">
        <v>155</v>
      </c>
      <c r="E119" s="43"/>
      <c r="F119" s="44">
        <v>1188.8</v>
      </c>
      <c r="G119" s="49"/>
      <c r="H119" s="49"/>
      <c r="I119" s="50"/>
    </row>
    <row r="120" spans="1:9" ht="13.5" customHeight="1">
      <c r="A120" s="38">
        <v>32</v>
      </c>
      <c r="B120" s="39">
        <v>411</v>
      </c>
      <c r="C120" s="39">
        <v>411351102</v>
      </c>
      <c r="D120" s="39" t="s">
        <v>156</v>
      </c>
      <c r="E120" s="39" t="s">
        <v>53</v>
      </c>
      <c r="F120" s="40">
        <f>F117</f>
        <v>3583</v>
      </c>
      <c r="G120" s="41"/>
      <c r="H120" s="41">
        <f>F120*G120</f>
        <v>0</v>
      </c>
      <c r="I120" s="42" t="s">
        <v>54</v>
      </c>
    </row>
    <row r="121" spans="1:9" ht="13.5" customHeight="1">
      <c r="A121" s="38">
        <v>33</v>
      </c>
      <c r="B121" s="39">
        <v>411</v>
      </c>
      <c r="C121" s="39">
        <v>411354173</v>
      </c>
      <c r="D121" s="39" t="s">
        <v>157</v>
      </c>
      <c r="E121" s="39" t="s">
        <v>53</v>
      </c>
      <c r="F121" s="40">
        <f>SUM(F122:F123)</f>
        <v>3583</v>
      </c>
      <c r="G121" s="41"/>
      <c r="H121" s="41">
        <f>F121*G121</f>
        <v>0</v>
      </c>
      <c r="I121" s="42" t="s">
        <v>54</v>
      </c>
    </row>
    <row r="122" spans="1:9" ht="13.5" customHeight="1">
      <c r="A122" s="48"/>
      <c r="B122" s="43"/>
      <c r="C122" s="43"/>
      <c r="D122" s="43" t="s">
        <v>158</v>
      </c>
      <c r="E122" s="43"/>
      <c r="F122" s="44">
        <f>F118</f>
        <v>2394.1999999999998</v>
      </c>
      <c r="G122" s="49"/>
      <c r="H122" s="49"/>
      <c r="I122" s="50"/>
    </row>
    <row r="123" spans="1:9" ht="13.5" customHeight="1">
      <c r="A123" s="48"/>
      <c r="B123" s="43"/>
      <c r="C123" s="43"/>
      <c r="D123" s="43" t="s">
        <v>159</v>
      </c>
      <c r="E123" s="43"/>
      <c r="F123" s="44">
        <f>F119</f>
        <v>1188.8</v>
      </c>
      <c r="G123" s="49"/>
      <c r="H123" s="49"/>
      <c r="I123" s="50"/>
    </row>
    <row r="124" spans="1:9" ht="13.5" customHeight="1">
      <c r="A124" s="38">
        <v>34</v>
      </c>
      <c r="B124" s="39">
        <v>411</v>
      </c>
      <c r="C124" s="39">
        <v>411354174</v>
      </c>
      <c r="D124" s="39" t="s">
        <v>160</v>
      </c>
      <c r="E124" s="39" t="s">
        <v>53</v>
      </c>
      <c r="F124" s="40">
        <f>F121</f>
        <v>3583</v>
      </c>
      <c r="G124" s="41"/>
      <c r="H124" s="41">
        <f>F124*G124</f>
        <v>0</v>
      </c>
      <c r="I124" s="42" t="s">
        <v>54</v>
      </c>
    </row>
    <row r="125" spans="1:9" ht="13.5" customHeight="1">
      <c r="A125" s="38">
        <v>35</v>
      </c>
      <c r="B125" s="39">
        <v>411</v>
      </c>
      <c r="C125" s="39">
        <v>411361821</v>
      </c>
      <c r="D125" s="39" t="s">
        <v>161</v>
      </c>
      <c r="E125" s="39" t="s">
        <v>69</v>
      </c>
      <c r="F125" s="40">
        <f>F126</f>
        <v>142.976</v>
      </c>
      <c r="G125" s="41"/>
      <c r="H125" s="41">
        <f>F125*G125</f>
        <v>0</v>
      </c>
      <c r="I125" s="42" t="s">
        <v>54</v>
      </c>
    </row>
    <row r="126" spans="1:9" ht="27" customHeight="1">
      <c r="A126" s="48"/>
      <c r="B126" s="43"/>
      <c r="C126" s="43"/>
      <c r="D126" s="43" t="s">
        <v>162</v>
      </c>
      <c r="E126" s="43"/>
      <c r="F126" s="44">
        <f>0.16*(350.1+270.9+272.6)</f>
        <v>142.976</v>
      </c>
      <c r="G126" s="49"/>
      <c r="H126" s="49"/>
      <c r="I126" s="50"/>
    </row>
    <row r="127" spans="1:9" ht="13.5" customHeight="1">
      <c r="A127" s="141">
        <v>36</v>
      </c>
      <c r="B127" s="39">
        <v>411</v>
      </c>
      <c r="C127" s="39" t="s">
        <v>163</v>
      </c>
      <c r="D127" s="39" t="s">
        <v>164</v>
      </c>
      <c r="E127" s="39" t="s">
        <v>53</v>
      </c>
      <c r="F127" s="40">
        <f>F128</f>
        <v>33.200000000000003</v>
      </c>
      <c r="G127" s="41"/>
      <c r="H127" s="41">
        <f>F127*G127</f>
        <v>0</v>
      </c>
      <c r="I127" s="42" t="s">
        <v>59</v>
      </c>
    </row>
    <row r="128" spans="1:9" ht="13.5" customHeight="1">
      <c r="A128" s="48"/>
      <c r="B128" s="43"/>
      <c r="C128" s="43"/>
      <c r="D128" s="43" t="s">
        <v>165</v>
      </c>
      <c r="E128" s="43"/>
      <c r="F128" s="44">
        <v>33.200000000000003</v>
      </c>
      <c r="G128" s="49"/>
      <c r="H128" s="49"/>
      <c r="I128" s="50"/>
    </row>
    <row r="129" spans="1:9" ht="40.5" customHeight="1">
      <c r="A129" s="48"/>
      <c r="B129" s="43"/>
      <c r="C129" s="43"/>
      <c r="D129" s="43" t="s">
        <v>166</v>
      </c>
      <c r="E129" s="43"/>
      <c r="F129" s="44"/>
      <c r="G129" s="49"/>
      <c r="H129" s="49"/>
      <c r="I129" s="50"/>
    </row>
    <row r="130" spans="1:9" ht="13.5" customHeight="1">
      <c r="A130" s="48"/>
      <c r="B130" s="43"/>
      <c r="C130" s="43"/>
      <c r="D130" s="43" t="s">
        <v>649</v>
      </c>
      <c r="E130" s="43"/>
      <c r="F130" s="44"/>
      <c r="G130" s="49"/>
      <c r="H130" s="49"/>
      <c r="I130" s="50"/>
    </row>
    <row r="131" spans="1:9" ht="13.5" customHeight="1">
      <c r="A131" s="48"/>
      <c r="B131" s="43"/>
      <c r="C131" s="43"/>
      <c r="D131" s="43" t="s">
        <v>665</v>
      </c>
      <c r="E131" s="43"/>
      <c r="F131" s="44"/>
      <c r="G131" s="49"/>
      <c r="H131" s="49"/>
      <c r="I131" s="50"/>
    </row>
    <row r="132" spans="1:9" ht="13.5" customHeight="1">
      <c r="A132" s="48"/>
      <c r="B132" s="43"/>
      <c r="C132" s="43"/>
      <c r="D132" s="43" t="s">
        <v>666</v>
      </c>
      <c r="E132" s="43"/>
      <c r="F132" s="44"/>
      <c r="G132" s="49"/>
      <c r="H132" s="49"/>
      <c r="I132" s="50"/>
    </row>
    <row r="133" spans="1:9" ht="13.5" customHeight="1">
      <c r="A133" s="48"/>
      <c r="B133" s="43"/>
      <c r="C133" s="43"/>
      <c r="D133" s="43" t="s">
        <v>645</v>
      </c>
      <c r="E133" s="43"/>
      <c r="F133" s="44"/>
      <c r="G133" s="49"/>
      <c r="H133" s="49"/>
      <c r="I133" s="50"/>
    </row>
    <row r="134" spans="1:9" ht="13.5" customHeight="1">
      <c r="A134" s="48"/>
      <c r="B134" s="43"/>
      <c r="C134" s="43"/>
      <c r="D134" s="43" t="s">
        <v>646</v>
      </c>
      <c r="E134" s="43"/>
      <c r="F134" s="44"/>
      <c r="G134" s="49"/>
      <c r="H134" s="49"/>
      <c r="I134" s="50"/>
    </row>
    <row r="135" spans="1:9" ht="13.5" customHeight="1">
      <c r="A135" s="48"/>
      <c r="B135" s="43"/>
      <c r="C135" s="43"/>
      <c r="D135" s="43" t="s">
        <v>647</v>
      </c>
      <c r="E135" s="43"/>
      <c r="F135" s="44"/>
      <c r="G135" s="49"/>
      <c r="H135" s="49"/>
      <c r="I135" s="50"/>
    </row>
    <row r="136" spans="1:9" ht="13.5" customHeight="1">
      <c r="A136" s="48"/>
      <c r="B136" s="43"/>
      <c r="C136" s="43"/>
      <c r="D136" s="43" t="s">
        <v>648</v>
      </c>
      <c r="E136" s="43"/>
      <c r="F136" s="44"/>
      <c r="G136" s="49"/>
      <c r="H136" s="49"/>
      <c r="I136" s="50"/>
    </row>
    <row r="137" spans="1:9" ht="13.5" customHeight="1">
      <c r="A137" s="48"/>
      <c r="B137" s="43"/>
      <c r="C137" s="43"/>
      <c r="D137" s="43" t="s">
        <v>650</v>
      </c>
      <c r="E137" s="43"/>
      <c r="F137" s="44"/>
      <c r="G137" s="49"/>
      <c r="H137" s="49"/>
      <c r="I137" s="50"/>
    </row>
    <row r="138" spans="1:9" ht="13.5" customHeight="1">
      <c r="A138" s="48"/>
      <c r="B138" s="43"/>
      <c r="C138" s="43"/>
      <c r="D138" s="43" t="s">
        <v>167</v>
      </c>
      <c r="E138" s="43"/>
      <c r="F138" s="44"/>
      <c r="G138" s="49"/>
      <c r="H138" s="49"/>
      <c r="I138" s="50"/>
    </row>
    <row r="139" spans="1:9" ht="13.5" customHeight="1">
      <c r="A139" s="38">
        <v>37</v>
      </c>
      <c r="B139" s="39">
        <v>431</v>
      </c>
      <c r="C139" s="39" t="s">
        <v>168</v>
      </c>
      <c r="D139" s="39" t="s">
        <v>169</v>
      </c>
      <c r="E139" s="39" t="s">
        <v>143</v>
      </c>
      <c r="F139" s="62">
        <f>SUM(F141:F141)</f>
        <v>1</v>
      </c>
      <c r="G139" s="41"/>
      <c r="H139" s="41">
        <f>F139*G139</f>
        <v>0</v>
      </c>
      <c r="I139" s="42" t="s">
        <v>59</v>
      </c>
    </row>
    <row r="140" spans="1:9" ht="27" customHeight="1">
      <c r="A140" s="38"/>
      <c r="B140" s="39"/>
      <c r="C140" s="39"/>
      <c r="D140" s="43" t="s">
        <v>170</v>
      </c>
      <c r="E140" s="39"/>
      <c r="F140" s="44"/>
      <c r="G140" s="41"/>
      <c r="H140" s="41"/>
      <c r="I140" s="42"/>
    </row>
    <row r="141" spans="1:9" ht="13.5" customHeight="1">
      <c r="A141" s="38"/>
      <c r="B141" s="39"/>
      <c r="C141" s="39"/>
      <c r="D141" s="43" t="s">
        <v>171</v>
      </c>
      <c r="E141" s="39"/>
      <c r="F141" s="44">
        <v>1</v>
      </c>
      <c r="G141" s="41"/>
      <c r="H141" s="41"/>
      <c r="I141" s="42"/>
    </row>
    <row r="142" spans="1:9" ht="13.5" customHeight="1">
      <c r="A142" s="38">
        <v>38</v>
      </c>
      <c r="B142" s="39">
        <v>431</v>
      </c>
      <c r="C142" s="39" t="s">
        <v>172</v>
      </c>
      <c r="D142" s="39" t="s">
        <v>173</v>
      </c>
      <c r="E142" s="39" t="s">
        <v>143</v>
      </c>
      <c r="F142" s="62">
        <f>SUM(F144:F144)</f>
        <v>1</v>
      </c>
      <c r="G142" s="41"/>
      <c r="H142" s="41">
        <f>F142*G142</f>
        <v>0</v>
      </c>
      <c r="I142" s="42" t="s">
        <v>59</v>
      </c>
    </row>
    <row r="143" spans="1:9" ht="27" customHeight="1">
      <c r="A143" s="38"/>
      <c r="B143" s="39"/>
      <c r="C143" s="39"/>
      <c r="D143" s="43" t="s">
        <v>170</v>
      </c>
      <c r="E143" s="39"/>
      <c r="F143" s="44"/>
      <c r="G143" s="41"/>
      <c r="H143" s="41"/>
      <c r="I143" s="42"/>
    </row>
    <row r="144" spans="1:9" ht="13.5" customHeight="1">
      <c r="A144" s="38"/>
      <c r="B144" s="39"/>
      <c r="C144" s="39"/>
      <c r="D144" s="43" t="s">
        <v>174</v>
      </c>
      <c r="E144" s="39"/>
      <c r="F144" s="44">
        <v>1</v>
      </c>
      <c r="G144" s="41"/>
      <c r="H144" s="41"/>
      <c r="I144" s="42"/>
    </row>
    <row r="145" spans="1:10" ht="27" customHeight="1">
      <c r="A145" s="38">
        <v>39</v>
      </c>
      <c r="B145" s="39">
        <v>431</v>
      </c>
      <c r="C145" s="39" t="s">
        <v>175</v>
      </c>
      <c r="D145" s="39" t="s">
        <v>176</v>
      </c>
      <c r="E145" s="39" t="s">
        <v>143</v>
      </c>
      <c r="F145" s="62">
        <f>SUM(F147:F147)</f>
        <v>2</v>
      </c>
      <c r="G145" s="41"/>
      <c r="H145" s="41">
        <f>F145*G145</f>
        <v>0</v>
      </c>
      <c r="I145" s="42" t="s">
        <v>59</v>
      </c>
    </row>
    <row r="146" spans="1:10" ht="27" customHeight="1">
      <c r="A146" s="38"/>
      <c r="B146" s="39"/>
      <c r="C146" s="39"/>
      <c r="D146" s="43" t="s">
        <v>170</v>
      </c>
      <c r="E146" s="39"/>
      <c r="F146" s="44"/>
      <c r="G146" s="41"/>
      <c r="H146" s="41"/>
      <c r="I146" s="42"/>
    </row>
    <row r="147" spans="1:10" ht="13.5" customHeight="1">
      <c r="A147" s="38"/>
      <c r="B147" s="39"/>
      <c r="C147" s="39"/>
      <c r="D147" s="43" t="s">
        <v>177</v>
      </c>
      <c r="E147" s="39"/>
      <c r="F147" s="44">
        <v>2</v>
      </c>
      <c r="G147" s="41"/>
      <c r="H147" s="41"/>
      <c r="I147" s="42"/>
    </row>
    <row r="148" spans="1:10" ht="27" customHeight="1">
      <c r="A148" s="38">
        <v>40</v>
      </c>
      <c r="B148" s="39">
        <v>431</v>
      </c>
      <c r="C148" s="39" t="s">
        <v>178</v>
      </c>
      <c r="D148" s="39" t="s">
        <v>179</v>
      </c>
      <c r="E148" s="39" t="s">
        <v>143</v>
      </c>
      <c r="F148" s="62">
        <f>SUM(F150:F150)</f>
        <v>4</v>
      </c>
      <c r="G148" s="41"/>
      <c r="H148" s="41">
        <f>F148*G148</f>
        <v>0</v>
      </c>
      <c r="I148" s="42" t="s">
        <v>59</v>
      </c>
    </row>
    <row r="149" spans="1:10" ht="27" customHeight="1">
      <c r="A149" s="38"/>
      <c r="B149" s="39"/>
      <c r="C149" s="39"/>
      <c r="D149" s="43" t="s">
        <v>170</v>
      </c>
      <c r="E149" s="39"/>
      <c r="F149" s="44"/>
      <c r="G149" s="41"/>
      <c r="H149" s="41"/>
      <c r="I149" s="42"/>
    </row>
    <row r="150" spans="1:10" ht="13.5" customHeight="1">
      <c r="A150" s="38"/>
      <c r="B150" s="39"/>
      <c r="C150" s="39"/>
      <c r="D150" s="43" t="s">
        <v>171</v>
      </c>
      <c r="E150" s="39"/>
      <c r="F150" s="44">
        <v>4</v>
      </c>
      <c r="G150" s="41"/>
      <c r="H150" s="41"/>
      <c r="I150" s="42"/>
    </row>
    <row r="151" spans="1:10" ht="13.5" customHeight="1">
      <c r="A151" s="38">
        <v>41</v>
      </c>
      <c r="B151" s="39">
        <v>451</v>
      </c>
      <c r="C151" s="39">
        <v>451315114</v>
      </c>
      <c r="D151" s="39" t="s">
        <v>180</v>
      </c>
      <c r="E151" s="39" t="s">
        <v>53</v>
      </c>
      <c r="F151" s="40">
        <f>F152</f>
        <v>1767.2</v>
      </c>
      <c r="G151" s="41"/>
      <c r="H151" s="41">
        <f>F151*G151</f>
        <v>0</v>
      </c>
      <c r="I151" s="42" t="s">
        <v>54</v>
      </c>
    </row>
    <row r="152" spans="1:10" ht="13.5" customHeight="1">
      <c r="A152" s="38"/>
      <c r="B152" s="39"/>
      <c r="C152" s="39"/>
      <c r="D152" s="43" t="s">
        <v>181</v>
      </c>
      <c r="E152" s="39"/>
      <c r="F152" s="44">
        <f>1332.2+435</f>
        <v>1767.2</v>
      </c>
      <c r="G152" s="41"/>
      <c r="H152" s="41"/>
      <c r="I152" s="42"/>
    </row>
    <row r="153" spans="1:10" ht="13.5" customHeight="1">
      <c r="A153" s="64">
        <v>42</v>
      </c>
      <c r="B153" s="65">
        <v>451</v>
      </c>
      <c r="C153" s="39" t="s">
        <v>182</v>
      </c>
      <c r="D153" s="65" t="s">
        <v>183</v>
      </c>
      <c r="E153" s="65" t="s">
        <v>58</v>
      </c>
      <c r="F153" s="66">
        <f>SUM(F155:F155)</f>
        <v>6</v>
      </c>
      <c r="G153" s="41"/>
      <c r="H153" s="67">
        <f>F153*G153</f>
        <v>0</v>
      </c>
      <c r="I153" s="68" t="s">
        <v>59</v>
      </c>
    </row>
    <row r="154" spans="1:10" ht="27" customHeight="1">
      <c r="A154" s="38"/>
      <c r="B154" s="39"/>
      <c r="C154" s="39"/>
      <c r="D154" s="43" t="s">
        <v>184</v>
      </c>
      <c r="E154" s="39"/>
      <c r="F154" s="44"/>
      <c r="G154" s="41"/>
      <c r="H154" s="41"/>
      <c r="I154" s="42"/>
    </row>
    <row r="155" spans="1:10" ht="13.5" customHeight="1">
      <c r="A155" s="38"/>
      <c r="B155" s="39"/>
      <c r="C155" s="39"/>
      <c r="D155" s="43" t="s">
        <v>146</v>
      </c>
      <c r="E155" s="39"/>
      <c r="F155" s="44">
        <v>6</v>
      </c>
      <c r="G155" s="41"/>
      <c r="H155" s="41"/>
      <c r="I155" s="42"/>
    </row>
    <row r="156" spans="1:10" ht="13.5" customHeight="1">
      <c r="A156" s="64">
        <v>43</v>
      </c>
      <c r="B156" s="65">
        <v>451</v>
      </c>
      <c r="C156" s="39" t="s">
        <v>185</v>
      </c>
      <c r="D156" s="65" t="s">
        <v>186</v>
      </c>
      <c r="E156" s="65" t="s">
        <v>58</v>
      </c>
      <c r="F156" s="66">
        <f>SUM(F158:F158)</f>
        <v>3</v>
      </c>
      <c r="G156" s="41"/>
      <c r="H156" s="67">
        <f>F156*G156</f>
        <v>0</v>
      </c>
      <c r="I156" s="68" t="s">
        <v>59</v>
      </c>
    </row>
    <row r="157" spans="1:10" ht="27" customHeight="1">
      <c r="A157" s="38"/>
      <c r="B157" s="39"/>
      <c r="C157" s="39"/>
      <c r="D157" s="43" t="s">
        <v>187</v>
      </c>
      <c r="E157" s="39"/>
      <c r="F157" s="44"/>
      <c r="G157" s="41"/>
      <c r="H157" s="41"/>
      <c r="I157" s="42"/>
    </row>
    <row r="158" spans="1:10" ht="13.5" customHeight="1">
      <c r="A158" s="38"/>
      <c r="B158" s="39"/>
      <c r="C158" s="39"/>
      <c r="D158" s="43" t="s">
        <v>146</v>
      </c>
      <c r="E158" s="39"/>
      <c r="F158" s="44">
        <v>3</v>
      </c>
      <c r="G158" s="41"/>
      <c r="H158" s="41"/>
      <c r="I158" s="42"/>
    </row>
    <row r="159" spans="1:10" s="27" customFormat="1" ht="13.5" customHeight="1">
      <c r="A159" s="69"/>
      <c r="B159" s="70"/>
      <c r="C159" s="71" t="s">
        <v>50</v>
      </c>
      <c r="D159" s="71" t="s">
        <v>13</v>
      </c>
      <c r="E159" s="71"/>
      <c r="F159" s="72"/>
      <c r="G159" s="73"/>
      <c r="H159" s="73">
        <f>SUM(H160:H181)</f>
        <v>0</v>
      </c>
      <c r="I159" s="74"/>
    </row>
    <row r="160" spans="1:10" ht="13.5" customHeight="1">
      <c r="A160" s="51">
        <v>44</v>
      </c>
      <c r="B160" s="52">
        <v>612</v>
      </c>
      <c r="C160" s="52">
        <v>611131111</v>
      </c>
      <c r="D160" s="52" t="s">
        <v>188</v>
      </c>
      <c r="E160" s="52" t="s">
        <v>53</v>
      </c>
      <c r="F160" s="53">
        <f>F161</f>
        <v>23.75</v>
      </c>
      <c r="G160" s="54"/>
      <c r="H160" s="54">
        <f>F160*G160</f>
        <v>0</v>
      </c>
      <c r="I160" s="55" t="s">
        <v>54</v>
      </c>
      <c r="J160" s="75"/>
    </row>
    <row r="161" spans="1:10" ht="13.5" customHeight="1">
      <c r="A161" s="51"/>
      <c r="B161" s="52"/>
      <c r="C161" s="52"/>
      <c r="D161" s="76" t="s">
        <v>189</v>
      </c>
      <c r="E161" s="52"/>
      <c r="F161" s="61">
        <f>8.28+5.15+10.32</f>
        <v>23.75</v>
      </c>
      <c r="G161" s="54"/>
      <c r="H161" s="54"/>
      <c r="I161" s="55"/>
      <c r="J161" s="75"/>
    </row>
    <row r="162" spans="1:10" ht="24.75" customHeight="1">
      <c r="A162" s="51">
        <v>45</v>
      </c>
      <c r="B162" s="52">
        <v>612</v>
      </c>
      <c r="C162" s="52">
        <v>611341121</v>
      </c>
      <c r="D162" s="52" t="s">
        <v>190</v>
      </c>
      <c r="E162" s="52" t="s">
        <v>53</v>
      </c>
      <c r="F162" s="53">
        <f>F163</f>
        <v>23.75</v>
      </c>
      <c r="G162" s="54"/>
      <c r="H162" s="54">
        <f>F162*G162</f>
        <v>0</v>
      </c>
      <c r="I162" s="55" t="s">
        <v>54</v>
      </c>
      <c r="J162" s="75"/>
    </row>
    <row r="163" spans="1:10" ht="13.5" customHeight="1">
      <c r="A163" s="51"/>
      <c r="B163" s="52"/>
      <c r="C163" s="52"/>
      <c r="D163" s="76" t="s">
        <v>191</v>
      </c>
      <c r="E163" s="52"/>
      <c r="F163" s="61">
        <f>8.28+5.15+10.32</f>
        <v>23.75</v>
      </c>
      <c r="G163" s="54"/>
      <c r="H163" s="54"/>
      <c r="I163" s="55"/>
      <c r="J163" s="75"/>
    </row>
    <row r="164" spans="1:10" ht="13.5" customHeight="1">
      <c r="A164" s="51">
        <v>46</v>
      </c>
      <c r="B164" s="52">
        <v>612</v>
      </c>
      <c r="C164" s="52">
        <v>611341191</v>
      </c>
      <c r="D164" s="52" t="s">
        <v>192</v>
      </c>
      <c r="E164" s="52" t="s">
        <v>53</v>
      </c>
      <c r="F164" s="53">
        <f>F165</f>
        <v>23.75</v>
      </c>
      <c r="G164" s="54"/>
      <c r="H164" s="54">
        <f>F164*G164</f>
        <v>0</v>
      </c>
      <c r="I164" s="55" t="s">
        <v>54</v>
      </c>
      <c r="J164" s="75"/>
    </row>
    <row r="165" spans="1:10" ht="13.5" customHeight="1">
      <c r="A165" s="51"/>
      <c r="B165" s="52"/>
      <c r="C165" s="52"/>
      <c r="D165" s="76" t="s">
        <v>191</v>
      </c>
      <c r="E165" s="52"/>
      <c r="F165" s="61">
        <f>8.28+5.15+10.32</f>
        <v>23.75</v>
      </c>
      <c r="G165" s="54"/>
      <c r="H165" s="54"/>
      <c r="I165" s="55"/>
      <c r="J165" s="75"/>
    </row>
    <row r="166" spans="1:10">
      <c r="A166" s="51">
        <v>47</v>
      </c>
      <c r="B166" s="52">
        <v>612</v>
      </c>
      <c r="C166" s="52">
        <v>612131111</v>
      </c>
      <c r="D166" s="52" t="s">
        <v>193</v>
      </c>
      <c r="E166" s="52" t="s">
        <v>53</v>
      </c>
      <c r="F166" s="53">
        <f>F167+F168+F169</f>
        <v>2506.1000000000004</v>
      </c>
      <c r="G166" s="54"/>
      <c r="H166" s="54">
        <f>F166*G166</f>
        <v>0</v>
      </c>
      <c r="I166" s="55" t="s">
        <v>54</v>
      </c>
      <c r="J166" s="75"/>
    </row>
    <row r="167" spans="1:10" ht="13.5" customHeight="1">
      <c r="A167" s="51"/>
      <c r="B167" s="52"/>
      <c r="C167" s="52"/>
      <c r="D167" s="76" t="s">
        <v>194</v>
      </c>
      <c r="E167" s="52"/>
      <c r="F167" s="61">
        <v>332.9</v>
      </c>
      <c r="G167" s="54"/>
      <c r="H167" s="54"/>
      <c r="I167" s="55"/>
      <c r="J167" s="75"/>
    </row>
    <row r="168" spans="1:10" ht="13.5" customHeight="1">
      <c r="A168" s="51"/>
      <c r="B168" s="52"/>
      <c r="C168" s="52"/>
      <c r="D168" s="76" t="s">
        <v>195</v>
      </c>
      <c r="E168" s="52"/>
      <c r="F168" s="61">
        <v>1084</v>
      </c>
      <c r="G168" s="54"/>
      <c r="H168" s="54"/>
      <c r="I168" s="55"/>
      <c r="J168" s="75"/>
    </row>
    <row r="169" spans="1:10" ht="13.5" customHeight="1">
      <c r="A169" s="51"/>
      <c r="B169" s="52"/>
      <c r="C169" s="52"/>
      <c r="D169" s="76" t="s">
        <v>196</v>
      </c>
      <c r="E169" s="52"/>
      <c r="F169" s="61">
        <v>1089.2</v>
      </c>
      <c r="G169" s="54"/>
      <c r="H169" s="54"/>
      <c r="I169" s="55"/>
      <c r="J169" s="75"/>
    </row>
    <row r="170" spans="1:10" ht="13.5" customHeight="1">
      <c r="A170" s="51">
        <v>48</v>
      </c>
      <c r="B170" s="52">
        <v>612</v>
      </c>
      <c r="C170" s="52">
        <v>612341121</v>
      </c>
      <c r="D170" s="52" t="s">
        <v>197</v>
      </c>
      <c r="E170" s="52" t="s">
        <v>53</v>
      </c>
      <c r="F170" s="53">
        <f>F171+F172+F173</f>
        <v>2506.1000000000004</v>
      </c>
      <c r="G170" s="54"/>
      <c r="H170" s="54">
        <f>F170*G170</f>
        <v>0</v>
      </c>
      <c r="I170" s="55" t="s">
        <v>54</v>
      </c>
      <c r="J170" s="75"/>
    </row>
    <row r="171" spans="1:10" ht="13.5" customHeight="1">
      <c r="A171" s="51"/>
      <c r="B171" s="52"/>
      <c r="C171" s="52"/>
      <c r="D171" s="76" t="s">
        <v>198</v>
      </c>
      <c r="E171" s="52"/>
      <c r="F171" s="61">
        <v>332.9</v>
      </c>
      <c r="G171" s="54"/>
      <c r="H171" s="54"/>
      <c r="I171" s="55"/>
      <c r="J171" s="75"/>
    </row>
    <row r="172" spans="1:10" ht="13.5" customHeight="1">
      <c r="A172" s="51"/>
      <c r="B172" s="52"/>
      <c r="C172" s="52"/>
      <c r="D172" s="76" t="s">
        <v>199</v>
      </c>
      <c r="E172" s="52"/>
      <c r="F172" s="61">
        <v>1084</v>
      </c>
      <c r="G172" s="54"/>
      <c r="H172" s="54"/>
      <c r="I172" s="55"/>
      <c r="J172" s="75"/>
    </row>
    <row r="173" spans="1:10" ht="13.5" customHeight="1">
      <c r="A173" s="51"/>
      <c r="B173" s="52"/>
      <c r="C173" s="52"/>
      <c r="D173" s="76" t="s">
        <v>200</v>
      </c>
      <c r="E173" s="52"/>
      <c r="F173" s="61">
        <v>1089.2</v>
      </c>
      <c r="G173" s="54"/>
      <c r="H173" s="54"/>
      <c r="I173" s="55"/>
      <c r="J173" s="75"/>
    </row>
    <row r="174" spans="1:10" ht="13.5" customHeight="1">
      <c r="A174" s="51">
        <v>49</v>
      </c>
      <c r="B174" s="52">
        <v>612</v>
      </c>
      <c r="C174" s="52">
        <v>612341191</v>
      </c>
      <c r="D174" s="52" t="s">
        <v>201</v>
      </c>
      <c r="E174" s="52" t="s">
        <v>53</v>
      </c>
      <c r="F174" s="53">
        <f>F175+F176+F177</f>
        <v>2506.1000000000004</v>
      </c>
      <c r="G174" s="54"/>
      <c r="H174" s="54">
        <f>F174*G174</f>
        <v>0</v>
      </c>
      <c r="I174" s="55" t="s">
        <v>54</v>
      </c>
      <c r="J174" s="75"/>
    </row>
    <row r="175" spans="1:10" ht="13.5" customHeight="1">
      <c r="A175" s="51"/>
      <c r="B175" s="52"/>
      <c r="C175" s="52"/>
      <c r="D175" s="76" t="s">
        <v>198</v>
      </c>
      <c r="E175" s="52"/>
      <c r="F175" s="61">
        <v>332.9</v>
      </c>
      <c r="G175" s="54"/>
      <c r="H175" s="54"/>
      <c r="I175" s="55"/>
      <c r="J175" s="75"/>
    </row>
    <row r="176" spans="1:10" ht="13.5" customHeight="1">
      <c r="A176" s="51"/>
      <c r="B176" s="52"/>
      <c r="C176" s="52"/>
      <c r="D176" s="76" t="s">
        <v>199</v>
      </c>
      <c r="E176" s="52"/>
      <c r="F176" s="61">
        <v>1084</v>
      </c>
      <c r="G176" s="54"/>
      <c r="H176" s="54"/>
      <c r="I176" s="55"/>
      <c r="J176" s="75"/>
    </row>
    <row r="177" spans="1:10" ht="13.5" customHeight="1">
      <c r="A177" s="51"/>
      <c r="B177" s="52"/>
      <c r="C177" s="52"/>
      <c r="D177" s="76" t="s">
        <v>200</v>
      </c>
      <c r="E177" s="52"/>
      <c r="F177" s="61">
        <v>1089.2</v>
      </c>
      <c r="G177" s="54"/>
      <c r="H177" s="54"/>
      <c r="I177" s="55"/>
      <c r="J177" s="75"/>
    </row>
    <row r="178" spans="1:10" s="27" customFormat="1" ht="13.5" customHeight="1">
      <c r="A178" s="51">
        <v>50</v>
      </c>
      <c r="B178" s="77" t="s">
        <v>202</v>
      </c>
      <c r="C178" s="52" t="s">
        <v>203</v>
      </c>
      <c r="D178" s="52" t="s">
        <v>204</v>
      </c>
      <c r="E178" s="52" t="s">
        <v>53</v>
      </c>
      <c r="F178" s="53">
        <f>F179+F180+F181</f>
        <v>116</v>
      </c>
      <c r="G178" s="54"/>
      <c r="H178" s="54">
        <f>F178*G178</f>
        <v>0</v>
      </c>
      <c r="I178" s="55" t="s">
        <v>59</v>
      </c>
    </row>
    <row r="179" spans="1:10" ht="13.5" customHeight="1">
      <c r="A179" s="78"/>
      <c r="B179" s="77"/>
      <c r="C179" s="52"/>
      <c r="D179" s="76" t="s">
        <v>205</v>
      </c>
      <c r="E179" s="52"/>
      <c r="F179" s="61">
        <v>36.9</v>
      </c>
      <c r="G179" s="54"/>
      <c r="H179" s="54"/>
      <c r="I179" s="55"/>
    </row>
    <row r="180" spans="1:10" ht="13.5" customHeight="1">
      <c r="A180" s="78"/>
      <c r="B180" s="77"/>
      <c r="C180" s="52"/>
      <c r="D180" s="76" t="s">
        <v>206</v>
      </c>
      <c r="E180" s="52"/>
      <c r="F180" s="61">
        <v>36.9</v>
      </c>
      <c r="G180" s="54"/>
      <c r="H180" s="54"/>
      <c r="I180" s="55"/>
    </row>
    <row r="181" spans="1:10" ht="13.5" customHeight="1">
      <c r="A181" s="78"/>
      <c r="B181" s="77"/>
      <c r="C181" s="52"/>
      <c r="D181" s="76" t="s">
        <v>207</v>
      </c>
      <c r="E181" s="52"/>
      <c r="F181" s="61">
        <v>42.2</v>
      </c>
      <c r="G181" s="54"/>
      <c r="H181" s="54"/>
      <c r="I181" s="55"/>
    </row>
    <row r="182" spans="1:10" ht="13.5" customHeight="1">
      <c r="A182" s="69"/>
      <c r="B182" s="71"/>
      <c r="C182" s="71" t="s">
        <v>208</v>
      </c>
      <c r="D182" s="71" t="s">
        <v>14</v>
      </c>
      <c r="E182" s="71"/>
      <c r="F182" s="79"/>
      <c r="G182" s="73"/>
      <c r="H182" s="73">
        <f>SUM(H183:H206)</f>
        <v>0</v>
      </c>
      <c r="I182" s="80"/>
      <c r="J182" s="81"/>
    </row>
    <row r="183" spans="1:10" ht="24.75" customHeight="1">
      <c r="A183" s="51">
        <v>51</v>
      </c>
      <c r="B183" s="52">
        <v>941</v>
      </c>
      <c r="C183" s="52" t="s">
        <v>209</v>
      </c>
      <c r="D183" s="52" t="s">
        <v>210</v>
      </c>
      <c r="E183" s="52" t="s">
        <v>53</v>
      </c>
      <c r="F183" s="53">
        <f>SUM(F186:F186)</f>
        <v>2133.4</v>
      </c>
      <c r="G183" s="54"/>
      <c r="H183" s="54">
        <f>F183*G183</f>
        <v>0</v>
      </c>
      <c r="I183" s="55" t="s">
        <v>59</v>
      </c>
    </row>
    <row r="184" spans="1:10" s="81" customFormat="1" ht="23.25" customHeight="1">
      <c r="A184" s="51"/>
      <c r="B184" s="77"/>
      <c r="C184" s="52"/>
      <c r="D184" s="76" t="s">
        <v>211</v>
      </c>
      <c r="E184" s="52"/>
      <c r="F184" s="61"/>
      <c r="G184" s="54"/>
      <c r="H184" s="54"/>
      <c r="I184" s="80"/>
    </row>
    <row r="185" spans="1:10" s="81" customFormat="1" ht="13.5" customHeight="1">
      <c r="A185" s="51"/>
      <c r="B185" s="77"/>
      <c r="C185" s="52"/>
      <c r="D185" s="76" t="s">
        <v>212</v>
      </c>
      <c r="E185" s="52"/>
      <c r="F185" s="61"/>
      <c r="G185" s="54"/>
      <c r="H185" s="54"/>
      <c r="I185" s="80"/>
    </row>
    <row r="186" spans="1:10" s="81" customFormat="1" ht="13.5" customHeight="1">
      <c r="A186" s="51"/>
      <c r="B186" s="77"/>
      <c r="C186" s="52"/>
      <c r="D186" s="76" t="s">
        <v>213</v>
      </c>
      <c r="E186" s="52"/>
      <c r="F186" s="61">
        <v>2133.4</v>
      </c>
      <c r="G186" s="54"/>
      <c r="H186" s="54"/>
      <c r="I186" s="80"/>
    </row>
    <row r="187" spans="1:10" ht="24" customHeight="1">
      <c r="A187" s="51">
        <v>52</v>
      </c>
      <c r="B187" s="77" t="s">
        <v>214</v>
      </c>
      <c r="C187" s="52" t="s">
        <v>215</v>
      </c>
      <c r="D187" s="52" t="s">
        <v>216</v>
      </c>
      <c r="E187" s="52" t="s">
        <v>53</v>
      </c>
      <c r="F187" s="53">
        <f>SUM(F189:F189)</f>
        <v>2133.4</v>
      </c>
      <c r="G187" s="54"/>
      <c r="H187" s="54">
        <f>F187*G187</f>
        <v>0</v>
      </c>
      <c r="I187" s="55" t="s">
        <v>59</v>
      </c>
    </row>
    <row r="188" spans="1:10" ht="24" customHeight="1">
      <c r="A188" s="51"/>
      <c r="B188" s="77"/>
      <c r="C188" s="52"/>
      <c r="D188" s="76" t="s">
        <v>217</v>
      </c>
      <c r="E188" s="52"/>
      <c r="F188" s="61"/>
      <c r="G188" s="54"/>
      <c r="H188" s="54"/>
      <c r="I188" s="80"/>
    </row>
    <row r="189" spans="1:10" ht="13.5" customHeight="1">
      <c r="A189" s="51"/>
      <c r="B189" s="77"/>
      <c r="C189" s="52"/>
      <c r="D189" s="76" t="s">
        <v>218</v>
      </c>
      <c r="E189" s="52"/>
      <c r="F189" s="61">
        <f>F183</f>
        <v>2133.4</v>
      </c>
      <c r="G189" s="54"/>
      <c r="H189" s="54"/>
      <c r="I189" s="80"/>
    </row>
    <row r="190" spans="1:10" ht="13.5" customHeight="1">
      <c r="A190" s="51">
        <v>53</v>
      </c>
      <c r="B190" s="77" t="s">
        <v>219</v>
      </c>
      <c r="C190" s="52" t="s">
        <v>220</v>
      </c>
      <c r="D190" s="52" t="s">
        <v>221</v>
      </c>
      <c r="E190" s="52" t="s">
        <v>53</v>
      </c>
      <c r="F190" s="53">
        <f>SUM(F192:F192)</f>
        <v>2133.4</v>
      </c>
      <c r="G190" s="54"/>
      <c r="H190" s="54">
        <f>F190*G190</f>
        <v>0</v>
      </c>
      <c r="I190" s="55" t="s">
        <v>59</v>
      </c>
    </row>
    <row r="191" spans="1:10" ht="13.5" customHeight="1">
      <c r="A191" s="51"/>
      <c r="B191" s="77"/>
      <c r="C191" s="52"/>
      <c r="D191" s="76" t="s">
        <v>222</v>
      </c>
      <c r="E191" s="52"/>
      <c r="F191" s="61"/>
      <c r="G191" s="54"/>
      <c r="H191" s="54"/>
      <c r="I191" s="80"/>
    </row>
    <row r="192" spans="1:10" ht="13.5" customHeight="1">
      <c r="A192" s="51"/>
      <c r="B192" s="77"/>
      <c r="C192" s="52"/>
      <c r="D192" s="76" t="s">
        <v>223</v>
      </c>
      <c r="E192" s="52"/>
      <c r="F192" s="61">
        <f>F183</f>
        <v>2133.4</v>
      </c>
      <c r="G192" s="54"/>
      <c r="H192" s="54"/>
      <c r="I192" s="80"/>
    </row>
    <row r="193" spans="1:10" s="81" customFormat="1" ht="13.5" customHeight="1">
      <c r="A193" s="51">
        <v>54</v>
      </c>
      <c r="B193" s="77" t="s">
        <v>219</v>
      </c>
      <c r="C193" s="52">
        <v>944511811</v>
      </c>
      <c r="D193" s="52" t="s">
        <v>224</v>
      </c>
      <c r="E193" s="52" t="s">
        <v>53</v>
      </c>
      <c r="F193" s="53">
        <f>F190</f>
        <v>2133.4</v>
      </c>
      <c r="G193" s="54"/>
      <c r="H193" s="54">
        <f>F193*G193</f>
        <v>0</v>
      </c>
      <c r="I193" s="42" t="s">
        <v>54</v>
      </c>
    </row>
    <row r="194" spans="1:10" ht="13.5" customHeight="1">
      <c r="A194" s="51">
        <v>55</v>
      </c>
      <c r="B194" s="77" t="s">
        <v>219</v>
      </c>
      <c r="C194" s="52" t="s">
        <v>225</v>
      </c>
      <c r="D194" s="52" t="s">
        <v>226</v>
      </c>
      <c r="E194" s="52" t="s">
        <v>58</v>
      </c>
      <c r="F194" s="53">
        <f>F195</f>
        <v>6</v>
      </c>
      <c r="G194" s="54"/>
      <c r="H194" s="54">
        <f>F194*G194</f>
        <v>0</v>
      </c>
      <c r="I194" s="55" t="s">
        <v>59</v>
      </c>
      <c r="J194" s="27"/>
    </row>
    <row r="195" spans="1:10" s="81" customFormat="1" ht="13.5" customHeight="1">
      <c r="A195" s="51"/>
      <c r="B195" s="77"/>
      <c r="C195" s="52"/>
      <c r="D195" s="76" t="s">
        <v>227</v>
      </c>
      <c r="E195" s="52"/>
      <c r="F195" s="61">
        <f>1.5*2+1.5*2</f>
        <v>6</v>
      </c>
      <c r="G195" s="54"/>
      <c r="H195" s="54"/>
      <c r="I195" s="80"/>
      <c r="J195" s="27"/>
    </row>
    <row r="196" spans="1:10" ht="13.5" customHeight="1">
      <c r="A196" s="51">
        <v>56</v>
      </c>
      <c r="B196" s="77" t="s">
        <v>219</v>
      </c>
      <c r="C196" s="52">
        <v>944711814</v>
      </c>
      <c r="D196" s="52" t="s">
        <v>228</v>
      </c>
      <c r="E196" s="52" t="s">
        <v>58</v>
      </c>
      <c r="F196" s="53">
        <v>6</v>
      </c>
      <c r="G196" s="54"/>
      <c r="H196" s="54">
        <f>F196*G196</f>
        <v>0</v>
      </c>
      <c r="I196" s="55" t="s">
        <v>54</v>
      </c>
      <c r="J196" s="27"/>
    </row>
    <row r="197" spans="1:10" s="27" customFormat="1" ht="24.75" customHeight="1">
      <c r="A197" s="51">
        <v>57</v>
      </c>
      <c r="B197" s="52">
        <v>949</v>
      </c>
      <c r="C197" s="52">
        <v>949101112</v>
      </c>
      <c r="D197" s="52" t="s">
        <v>229</v>
      </c>
      <c r="E197" s="52" t="s">
        <v>53</v>
      </c>
      <c r="F197" s="53">
        <f>F200+F201+F202</f>
        <v>2321.14</v>
      </c>
      <c r="G197" s="54"/>
      <c r="H197" s="54">
        <f>F197*G197</f>
        <v>0</v>
      </c>
      <c r="I197" s="55" t="s">
        <v>54</v>
      </c>
    </row>
    <row r="198" spans="1:10" ht="24.75" customHeight="1">
      <c r="A198" s="69"/>
      <c r="B198" s="70"/>
      <c r="C198" s="71"/>
      <c r="D198" s="76" t="s">
        <v>230</v>
      </c>
      <c r="E198" s="71"/>
      <c r="F198" s="61"/>
      <c r="G198" s="73"/>
      <c r="H198" s="73"/>
      <c r="I198" s="60"/>
    </row>
    <row r="199" spans="1:10" ht="24.75" customHeight="1">
      <c r="A199" s="69"/>
      <c r="B199" s="70"/>
      <c r="C199" s="71"/>
      <c r="D199" s="76" t="s">
        <v>231</v>
      </c>
      <c r="E199" s="71"/>
      <c r="F199" s="61"/>
      <c r="G199" s="73"/>
      <c r="H199" s="73"/>
      <c r="I199" s="60"/>
    </row>
    <row r="200" spans="1:10" s="27" customFormat="1" ht="24.75" customHeight="1">
      <c r="A200" s="51"/>
      <c r="B200" s="77"/>
      <c r="C200" s="52"/>
      <c r="D200" s="76" t="s">
        <v>232</v>
      </c>
      <c r="E200" s="52"/>
      <c r="F200" s="61">
        <f>80.88+8.28+5.15+10.32+23.56+41.58+8.27+1.26+1.26+5.01+20.86+76.17+7.27</f>
        <v>289.86999999999995</v>
      </c>
      <c r="G200" s="54"/>
      <c r="H200" s="54"/>
      <c r="I200" s="55"/>
    </row>
    <row r="201" spans="1:10" s="27" customFormat="1" ht="68.25" customHeight="1">
      <c r="A201" s="51"/>
      <c r="B201" s="77"/>
      <c r="C201" s="52"/>
      <c r="D201" s="76" t="s">
        <v>233</v>
      </c>
      <c r="E201" s="52"/>
      <c r="F201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201" s="54"/>
      <c r="H201" s="54"/>
      <c r="I201" s="55"/>
    </row>
    <row r="202" spans="1:10" s="27" customFormat="1" ht="68.25" customHeight="1">
      <c r="A202" s="51"/>
      <c r="B202" s="77"/>
      <c r="C202" s="52"/>
      <c r="D202" s="76" t="s">
        <v>234</v>
      </c>
      <c r="E202" s="52"/>
      <c r="F202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202" s="54"/>
      <c r="H202" s="54"/>
      <c r="I202" s="55"/>
    </row>
    <row r="203" spans="1:10" ht="13.5" customHeight="1">
      <c r="A203" s="51">
        <v>58</v>
      </c>
      <c r="B203" s="52">
        <v>952</v>
      </c>
      <c r="C203" s="52">
        <v>952901111</v>
      </c>
      <c r="D203" s="52" t="s">
        <v>235</v>
      </c>
      <c r="E203" s="52" t="s">
        <v>53</v>
      </c>
      <c r="F203" s="53">
        <f>F204+F205+F206</f>
        <v>2321.14</v>
      </c>
      <c r="G203" s="54"/>
      <c r="H203" s="54">
        <f>F203*G203</f>
        <v>0</v>
      </c>
      <c r="I203" s="55" t="s">
        <v>54</v>
      </c>
      <c r="J203" s="81"/>
    </row>
    <row r="204" spans="1:10" s="27" customFormat="1" ht="25.5" customHeight="1">
      <c r="A204" s="69"/>
      <c r="B204" s="70"/>
      <c r="C204" s="71"/>
      <c r="D204" s="76" t="s">
        <v>236</v>
      </c>
      <c r="E204" s="71"/>
      <c r="F204" s="61">
        <f>80.88+8.28+5.15+10.32+23.56+41.58+8.27+1.26+1.26+5.01+20.86+76.17+7.27</f>
        <v>289.86999999999995</v>
      </c>
      <c r="G204" s="73"/>
      <c r="H204" s="73"/>
      <c r="I204" s="60"/>
    </row>
    <row r="205" spans="1:10" ht="68.25" customHeight="1">
      <c r="A205" s="51"/>
      <c r="B205" s="77"/>
      <c r="C205" s="52"/>
      <c r="D205" s="76" t="s">
        <v>237</v>
      </c>
      <c r="E205" s="52"/>
      <c r="F205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205" s="54"/>
      <c r="H205" s="54"/>
      <c r="I205" s="55"/>
    </row>
    <row r="206" spans="1:10" ht="68.25" customHeight="1">
      <c r="A206" s="51"/>
      <c r="B206" s="77"/>
      <c r="C206" s="52"/>
      <c r="D206" s="76" t="s">
        <v>238</v>
      </c>
      <c r="E206" s="52"/>
      <c r="F206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206" s="54"/>
      <c r="H206" s="54"/>
      <c r="I206" s="55"/>
    </row>
    <row r="207" spans="1:10">
      <c r="A207" s="69"/>
      <c r="B207" s="71"/>
      <c r="C207" s="71" t="s">
        <v>239</v>
      </c>
      <c r="D207" s="34" t="s">
        <v>15</v>
      </c>
      <c r="E207" s="71"/>
      <c r="F207" s="79"/>
      <c r="G207" s="73"/>
      <c r="H207" s="73">
        <f>SUM(H208:H210)</f>
        <v>0</v>
      </c>
      <c r="I207" s="60"/>
    </row>
    <row r="208" spans="1:10">
      <c r="A208" s="64">
        <v>59</v>
      </c>
      <c r="B208" s="82">
        <v>998</v>
      </c>
      <c r="C208" s="82">
        <v>998012022</v>
      </c>
      <c r="D208" s="65" t="s">
        <v>240</v>
      </c>
      <c r="E208" s="82" t="s">
        <v>69</v>
      </c>
      <c r="F208" s="83">
        <v>5976.1</v>
      </c>
      <c r="G208" s="41"/>
      <c r="H208" s="84">
        <f>F208*G208</f>
        <v>0</v>
      </c>
      <c r="I208" s="42" t="s">
        <v>54</v>
      </c>
    </row>
    <row r="209" spans="1:10" s="81" customFormat="1" ht="13.5" customHeight="1">
      <c r="A209" s="51">
        <v>60</v>
      </c>
      <c r="B209" s="52">
        <v>953</v>
      </c>
      <c r="C209" s="52" t="s">
        <v>241</v>
      </c>
      <c r="D209" s="52" t="s">
        <v>242</v>
      </c>
      <c r="E209" s="52" t="s">
        <v>243</v>
      </c>
      <c r="F209" s="53">
        <f>F210</f>
        <v>1</v>
      </c>
      <c r="G209" s="41"/>
      <c r="H209" s="54">
        <f>F209*G209</f>
        <v>0</v>
      </c>
      <c r="I209" s="42" t="s">
        <v>59</v>
      </c>
      <c r="J209" s="85"/>
    </row>
    <row r="210" spans="1:10" s="88" customFormat="1" ht="13.5" customHeight="1">
      <c r="A210" s="78"/>
      <c r="B210" s="86"/>
      <c r="C210" s="86"/>
      <c r="D210" s="76" t="s">
        <v>244</v>
      </c>
      <c r="E210" s="86"/>
      <c r="F210" s="61">
        <v>1</v>
      </c>
      <c r="G210" s="87"/>
      <c r="H210" s="54"/>
      <c r="I210" s="55"/>
      <c r="J210" s="85"/>
    </row>
    <row r="211" spans="1:10" ht="21" customHeight="1">
      <c r="A211" s="33"/>
      <c r="B211" s="34"/>
      <c r="C211" s="34" t="s">
        <v>16</v>
      </c>
      <c r="D211" s="34" t="s">
        <v>17</v>
      </c>
      <c r="E211" s="34"/>
      <c r="F211" s="89"/>
      <c r="G211" s="36"/>
      <c r="H211" s="36">
        <f>H212+H225+H290+H348+H432+H437+H515+H527+H618+H632+H656+H664+H678</f>
        <v>0</v>
      </c>
      <c r="I211" s="90"/>
    </row>
    <row r="212" spans="1:10" ht="15" customHeight="1">
      <c r="A212" s="33"/>
      <c r="B212" s="34"/>
      <c r="C212" s="34" t="s">
        <v>245</v>
      </c>
      <c r="D212" s="34" t="s">
        <v>18</v>
      </c>
      <c r="E212" s="34"/>
      <c r="F212" s="35"/>
      <c r="G212" s="36"/>
      <c r="H212" s="36">
        <f>SUM(H213:H224)</f>
        <v>0</v>
      </c>
      <c r="I212" s="90"/>
    </row>
    <row r="213" spans="1:10" s="81" customFormat="1" ht="23.25" customHeight="1">
      <c r="A213" s="51">
        <v>61</v>
      </c>
      <c r="B213" s="77">
        <v>711</v>
      </c>
      <c r="C213" s="52" t="s">
        <v>246</v>
      </c>
      <c r="D213" s="52" t="s">
        <v>247</v>
      </c>
      <c r="E213" s="52" t="s">
        <v>53</v>
      </c>
      <c r="F213" s="53">
        <f>SUM(F214:F217)</f>
        <v>1911.5250000000001</v>
      </c>
      <c r="G213" s="54"/>
      <c r="H213" s="54">
        <f>F213*G213</f>
        <v>0</v>
      </c>
      <c r="I213" s="55" t="s">
        <v>59</v>
      </c>
    </row>
    <row r="214" spans="1:10" s="27" customFormat="1" ht="13.5" customHeight="1">
      <c r="A214" s="56"/>
      <c r="B214" s="57"/>
      <c r="C214" s="57"/>
      <c r="D214" s="76" t="s">
        <v>248</v>
      </c>
      <c r="E214" s="57"/>
      <c r="F214" s="61">
        <f>125.3*1.05</f>
        <v>131.565</v>
      </c>
      <c r="G214" s="59"/>
      <c r="H214" s="54"/>
      <c r="I214" s="60"/>
    </row>
    <row r="215" spans="1:10" s="27" customFormat="1" ht="13.5" customHeight="1">
      <c r="A215" s="56"/>
      <c r="B215" s="57"/>
      <c r="C215" s="57"/>
      <c r="D215" s="76" t="s">
        <v>249</v>
      </c>
      <c r="E215" s="57"/>
      <c r="F215" s="61">
        <f>411.8*1.05</f>
        <v>432.39000000000004</v>
      </c>
      <c r="G215" s="59"/>
      <c r="H215" s="54"/>
      <c r="I215" s="60"/>
    </row>
    <row r="216" spans="1:10" s="27" customFormat="1" ht="13.5" customHeight="1">
      <c r="A216" s="56"/>
      <c r="B216" s="57"/>
      <c r="C216" s="57"/>
      <c r="D216" s="76" t="s">
        <v>250</v>
      </c>
      <c r="E216" s="57"/>
      <c r="F216" s="61">
        <f>569.1*1.05</f>
        <v>597.55500000000006</v>
      </c>
      <c r="G216" s="59"/>
      <c r="H216" s="54"/>
      <c r="I216" s="60"/>
    </row>
    <row r="217" spans="1:10" s="27" customFormat="1" ht="13.5" customHeight="1">
      <c r="A217" s="56"/>
      <c r="B217" s="57"/>
      <c r="C217" s="57"/>
      <c r="D217" s="76" t="s">
        <v>251</v>
      </c>
      <c r="E217" s="57"/>
      <c r="F217" s="61">
        <f>714.3*1.05</f>
        <v>750.01499999999999</v>
      </c>
      <c r="G217" s="59"/>
      <c r="H217" s="54"/>
      <c r="I217" s="60"/>
    </row>
    <row r="218" spans="1:10" s="27" customFormat="1" ht="13.5" customHeight="1">
      <c r="A218" s="56"/>
      <c r="B218" s="57"/>
      <c r="C218" s="57"/>
      <c r="D218" s="76" t="s">
        <v>252</v>
      </c>
      <c r="E218" s="57"/>
      <c r="F218" s="61"/>
      <c r="G218" s="59"/>
      <c r="H218" s="54"/>
      <c r="I218" s="60"/>
    </row>
    <row r="219" spans="1:10" ht="27" customHeight="1">
      <c r="A219" s="38">
        <v>62</v>
      </c>
      <c r="B219" s="39">
        <v>711</v>
      </c>
      <c r="C219" s="39" t="s">
        <v>253</v>
      </c>
      <c r="D219" s="39" t="s">
        <v>254</v>
      </c>
      <c r="E219" s="39" t="s">
        <v>53</v>
      </c>
      <c r="F219" s="40">
        <f>F221</f>
        <v>1589.2</v>
      </c>
      <c r="G219" s="41"/>
      <c r="H219" s="41">
        <f>F219*G219</f>
        <v>0</v>
      </c>
      <c r="I219" s="42" t="s">
        <v>59</v>
      </c>
    </row>
    <row r="220" spans="1:10" ht="27" customHeight="1">
      <c r="A220" s="91"/>
      <c r="B220" s="92"/>
      <c r="C220" s="39"/>
      <c r="D220" s="43" t="s">
        <v>255</v>
      </c>
      <c r="E220" s="39"/>
      <c r="F220" s="44"/>
      <c r="G220" s="41"/>
      <c r="H220" s="41"/>
      <c r="I220" s="42"/>
    </row>
    <row r="221" spans="1:10" ht="13.5" customHeight="1">
      <c r="A221" s="33"/>
      <c r="B221" s="34"/>
      <c r="C221" s="34"/>
      <c r="D221" s="43" t="s">
        <v>256</v>
      </c>
      <c r="E221" s="34"/>
      <c r="F221" s="44">
        <v>1589.2</v>
      </c>
      <c r="G221" s="36"/>
      <c r="H221" s="36"/>
      <c r="I221" s="90"/>
    </row>
    <row r="222" spans="1:10" ht="13.5" customHeight="1">
      <c r="A222" s="38">
        <v>63</v>
      </c>
      <c r="B222" s="92" t="s">
        <v>245</v>
      </c>
      <c r="C222" s="39">
        <v>998711202</v>
      </c>
      <c r="D222" s="39" t="s">
        <v>257</v>
      </c>
      <c r="E222" s="39" t="s">
        <v>258</v>
      </c>
      <c r="F222" s="40">
        <v>3.21</v>
      </c>
      <c r="G222" s="41"/>
      <c r="H222" s="41">
        <f>F222*G222</f>
        <v>0</v>
      </c>
      <c r="I222" s="93" t="s">
        <v>54</v>
      </c>
    </row>
    <row r="223" spans="1:10" ht="13.5" customHeight="1">
      <c r="A223" s="94">
        <v>64</v>
      </c>
      <c r="B223" s="92" t="s">
        <v>245</v>
      </c>
      <c r="C223" s="39">
        <v>999711</v>
      </c>
      <c r="D223" s="39" t="s">
        <v>259</v>
      </c>
      <c r="E223" s="39" t="s">
        <v>243</v>
      </c>
      <c r="F223" s="40">
        <f>F224</f>
        <v>1</v>
      </c>
      <c r="G223" s="41"/>
      <c r="H223" s="41">
        <f>F223*G223</f>
        <v>0</v>
      </c>
      <c r="I223" s="93" t="s">
        <v>59</v>
      </c>
    </row>
    <row r="224" spans="1:10" ht="13.5" customHeight="1">
      <c r="A224" s="45"/>
      <c r="B224" s="46"/>
      <c r="C224" s="46"/>
      <c r="D224" s="43" t="s">
        <v>260</v>
      </c>
      <c r="E224" s="46"/>
      <c r="F224" s="44">
        <v>1</v>
      </c>
      <c r="G224" s="63"/>
      <c r="H224" s="41"/>
      <c r="I224" s="42"/>
    </row>
    <row r="225" spans="1:9">
      <c r="A225" s="69"/>
      <c r="B225" s="71"/>
      <c r="C225" s="71">
        <v>712</v>
      </c>
      <c r="D225" s="34" t="s">
        <v>19</v>
      </c>
      <c r="E225" s="71"/>
      <c r="F225" s="79"/>
      <c r="G225" s="73"/>
      <c r="H225" s="73">
        <f>SUM(H226:H289)</f>
        <v>0</v>
      </c>
      <c r="I225" s="60"/>
    </row>
    <row r="226" spans="1:9" ht="13.5" customHeight="1">
      <c r="A226" s="141">
        <v>65</v>
      </c>
      <c r="B226" s="92">
        <v>712</v>
      </c>
      <c r="C226" s="39" t="s">
        <v>261</v>
      </c>
      <c r="D226" s="39" t="s">
        <v>262</v>
      </c>
      <c r="E226" s="39" t="s">
        <v>53</v>
      </c>
      <c r="F226" s="40">
        <f>F243</f>
        <v>1160.3</v>
      </c>
      <c r="G226" s="41"/>
      <c r="H226" s="41">
        <f>F226*G226</f>
        <v>0</v>
      </c>
      <c r="I226" s="93" t="s">
        <v>59</v>
      </c>
    </row>
    <row r="227" spans="1:9" ht="13.5" customHeight="1">
      <c r="A227" s="45"/>
      <c r="B227" s="46"/>
      <c r="C227" s="46"/>
      <c r="D227" s="95" t="s">
        <v>263</v>
      </c>
      <c r="E227" s="46"/>
      <c r="F227" s="44"/>
      <c r="G227" s="63"/>
      <c r="H227" s="41"/>
      <c r="I227" s="42"/>
    </row>
    <row r="228" spans="1:9" ht="27" customHeight="1">
      <c r="A228" s="45"/>
      <c r="B228" s="46"/>
      <c r="C228" s="46"/>
      <c r="D228" s="43" t="s">
        <v>264</v>
      </c>
      <c r="E228" s="46"/>
      <c r="F228" s="44"/>
      <c r="G228" s="63"/>
      <c r="H228" s="41"/>
      <c r="I228" s="42"/>
    </row>
    <row r="229" spans="1:9" ht="40.5" customHeight="1">
      <c r="A229" s="45"/>
      <c r="B229" s="46"/>
      <c r="C229" s="46"/>
      <c r="D229" s="43" t="s">
        <v>265</v>
      </c>
      <c r="E229" s="46"/>
      <c r="F229" s="44"/>
      <c r="G229" s="63"/>
      <c r="H229" s="41"/>
      <c r="I229" s="42"/>
    </row>
    <row r="230" spans="1:9" ht="13.5" customHeight="1">
      <c r="A230" s="45"/>
      <c r="B230" s="46"/>
      <c r="C230" s="46"/>
      <c r="D230" s="43" t="s">
        <v>266</v>
      </c>
      <c r="E230" s="46"/>
      <c r="F230" s="44"/>
      <c r="G230" s="63"/>
      <c r="H230" s="41"/>
      <c r="I230" s="42"/>
    </row>
    <row r="231" spans="1:9" ht="13.5" customHeight="1">
      <c r="A231" s="45"/>
      <c r="B231" s="46"/>
      <c r="C231" s="46"/>
      <c r="D231" s="43" t="s">
        <v>267</v>
      </c>
      <c r="E231" s="46"/>
      <c r="F231" s="44"/>
      <c r="G231" s="63"/>
      <c r="H231" s="41"/>
      <c r="I231" s="42"/>
    </row>
    <row r="232" spans="1:9" ht="13.5" customHeight="1">
      <c r="A232" s="45"/>
      <c r="B232" s="46"/>
      <c r="C232" s="46"/>
      <c r="D232" s="43" t="s">
        <v>268</v>
      </c>
      <c r="E232" s="46"/>
      <c r="F232" s="44"/>
      <c r="G232" s="63"/>
      <c r="H232" s="41"/>
      <c r="I232" s="42"/>
    </row>
    <row r="233" spans="1:9" ht="13.5" customHeight="1">
      <c r="A233" s="45"/>
      <c r="B233" s="46"/>
      <c r="C233" s="46"/>
      <c r="D233" s="43" t="s">
        <v>269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270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271</v>
      </c>
      <c r="E235" s="46"/>
      <c r="F235" s="44"/>
      <c r="G235" s="63"/>
      <c r="H235" s="41"/>
      <c r="I235" s="42"/>
    </row>
    <row r="236" spans="1:9" ht="13.5" customHeight="1">
      <c r="A236" s="45"/>
      <c r="B236" s="46"/>
      <c r="C236" s="46"/>
      <c r="D236" s="43" t="s">
        <v>272</v>
      </c>
      <c r="E236" s="46"/>
      <c r="F236" s="44"/>
      <c r="G236" s="63"/>
      <c r="H236" s="41"/>
      <c r="I236" s="42"/>
    </row>
    <row r="237" spans="1:9" ht="27" customHeight="1">
      <c r="A237" s="45"/>
      <c r="B237" s="46"/>
      <c r="C237" s="46"/>
      <c r="D237" s="43" t="s">
        <v>273</v>
      </c>
      <c r="E237" s="46"/>
      <c r="F237" s="44"/>
      <c r="G237" s="63"/>
      <c r="H237" s="41"/>
      <c r="I237" s="42"/>
    </row>
    <row r="238" spans="1:9" ht="27" customHeight="1">
      <c r="A238" s="45"/>
      <c r="B238" s="46"/>
      <c r="C238" s="46"/>
      <c r="D238" s="43" t="s">
        <v>274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275</v>
      </c>
      <c r="E239" s="46"/>
      <c r="F239" s="44"/>
      <c r="G239" s="63"/>
      <c r="H239" s="41"/>
      <c r="I239" s="42"/>
    </row>
    <row r="240" spans="1:9">
      <c r="A240" s="51"/>
      <c r="B240" s="52"/>
      <c r="C240" s="52"/>
      <c r="D240" s="43" t="s">
        <v>276</v>
      </c>
      <c r="E240" s="52"/>
      <c r="F240" s="61"/>
      <c r="G240" s="54"/>
      <c r="H240" s="54"/>
      <c r="I240" s="55"/>
    </row>
    <row r="241" spans="1:9" ht="13.5" customHeight="1">
      <c r="A241" s="45"/>
      <c r="B241" s="46"/>
      <c r="C241" s="46"/>
      <c r="D241" s="43" t="s">
        <v>664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277</v>
      </c>
      <c r="E242" s="46"/>
      <c r="F242" s="44"/>
      <c r="G242" s="63"/>
      <c r="H242" s="41"/>
      <c r="I242" s="42"/>
    </row>
    <row r="243" spans="1:9" ht="13.5" customHeight="1">
      <c r="A243" s="45"/>
      <c r="B243" s="46"/>
      <c r="C243" s="46"/>
      <c r="D243" s="43" t="s">
        <v>278</v>
      </c>
      <c r="E243" s="46"/>
      <c r="F243" s="44">
        <v>1160.3</v>
      </c>
      <c r="G243" s="63"/>
      <c r="H243" s="41"/>
      <c r="I243" s="42"/>
    </row>
    <row r="244" spans="1:9" ht="13.5" customHeight="1">
      <c r="A244" s="141">
        <v>66</v>
      </c>
      <c r="B244" s="92">
        <v>712</v>
      </c>
      <c r="C244" s="39" t="s">
        <v>279</v>
      </c>
      <c r="D244" s="39" t="s">
        <v>262</v>
      </c>
      <c r="E244" s="39" t="s">
        <v>53</v>
      </c>
      <c r="F244" s="40">
        <f>F259</f>
        <v>57.9</v>
      </c>
      <c r="G244" s="41"/>
      <c r="H244" s="41">
        <f>F244*G244</f>
        <v>0</v>
      </c>
      <c r="I244" s="93" t="s">
        <v>59</v>
      </c>
    </row>
    <row r="245" spans="1:9" ht="13.5" customHeight="1">
      <c r="A245" s="45"/>
      <c r="B245" s="46"/>
      <c r="C245" s="46"/>
      <c r="D245" s="95" t="s">
        <v>263</v>
      </c>
      <c r="E245" s="46"/>
      <c r="F245" s="44"/>
      <c r="G245" s="63"/>
      <c r="H245" s="41"/>
      <c r="I245" s="42"/>
    </row>
    <row r="246" spans="1:9" ht="27" customHeight="1">
      <c r="A246" s="45"/>
      <c r="B246" s="46"/>
      <c r="C246" s="46"/>
      <c r="D246" s="43" t="s">
        <v>264</v>
      </c>
      <c r="E246" s="46"/>
      <c r="F246" s="44"/>
      <c r="G246" s="63"/>
      <c r="H246" s="41"/>
      <c r="I246" s="42"/>
    </row>
    <row r="247" spans="1:9" ht="13.5" customHeight="1">
      <c r="A247" s="45"/>
      <c r="B247" s="46"/>
      <c r="C247" s="46"/>
      <c r="D247" s="43" t="s">
        <v>266</v>
      </c>
      <c r="E247" s="46"/>
      <c r="F247" s="44"/>
      <c r="G247" s="63"/>
      <c r="H247" s="41"/>
      <c r="I247" s="42"/>
    </row>
    <row r="248" spans="1:9" ht="13.5" customHeight="1">
      <c r="A248" s="45"/>
      <c r="B248" s="46"/>
      <c r="C248" s="46"/>
      <c r="D248" s="43" t="s">
        <v>280</v>
      </c>
      <c r="E248" s="46"/>
      <c r="F248" s="44"/>
      <c r="G248" s="63"/>
      <c r="H248" s="41"/>
      <c r="I248" s="42"/>
    </row>
    <row r="249" spans="1:9" ht="13.5" customHeight="1">
      <c r="A249" s="45"/>
      <c r="B249" s="46"/>
      <c r="C249" s="46"/>
      <c r="D249" s="43" t="s">
        <v>281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282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283</v>
      </c>
      <c r="E251" s="46"/>
      <c r="F251" s="44"/>
      <c r="G251" s="63"/>
      <c r="H251" s="41"/>
      <c r="I251" s="42"/>
    </row>
    <row r="252" spans="1:9" ht="13.5" customHeight="1">
      <c r="A252" s="45"/>
      <c r="B252" s="46"/>
      <c r="C252" s="46"/>
      <c r="D252" s="43" t="s">
        <v>284</v>
      </c>
      <c r="E252" s="46"/>
      <c r="F252" s="44"/>
      <c r="G252" s="63"/>
      <c r="H252" s="41"/>
      <c r="I252" s="42"/>
    </row>
    <row r="253" spans="1:9" ht="27" customHeight="1">
      <c r="A253" s="45"/>
      <c r="B253" s="46"/>
      <c r="C253" s="46"/>
      <c r="D253" s="43" t="s">
        <v>285</v>
      </c>
      <c r="E253" s="46"/>
      <c r="F253" s="44"/>
      <c r="G253" s="63"/>
      <c r="H253" s="41"/>
      <c r="I253" s="42"/>
    </row>
    <row r="254" spans="1:9" ht="27" customHeight="1">
      <c r="A254" s="45"/>
      <c r="B254" s="46"/>
      <c r="C254" s="46"/>
      <c r="D254" s="43" t="s">
        <v>286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287</v>
      </c>
      <c r="E255" s="46"/>
      <c r="F255" s="44"/>
      <c r="G255" s="63"/>
      <c r="H255" s="41"/>
      <c r="I255" s="42"/>
    </row>
    <row r="256" spans="1:9">
      <c r="A256" s="51"/>
      <c r="B256" s="52"/>
      <c r="C256" s="52"/>
      <c r="D256" s="43" t="s">
        <v>288</v>
      </c>
      <c r="E256" s="52"/>
      <c r="F256" s="61"/>
      <c r="G256" s="54"/>
      <c r="H256" s="54"/>
      <c r="I256" s="55"/>
    </row>
    <row r="257" spans="1:9" ht="13.5" customHeight="1">
      <c r="A257" s="45"/>
      <c r="B257" s="46"/>
      <c r="C257" s="46"/>
      <c r="D257" s="43" t="s">
        <v>663</v>
      </c>
      <c r="E257" s="46"/>
      <c r="F257" s="44"/>
      <c r="G257" s="63"/>
      <c r="H257" s="41"/>
      <c r="I257" s="42"/>
    </row>
    <row r="258" spans="1:9" ht="13.5" customHeight="1">
      <c r="A258" s="45"/>
      <c r="B258" s="46"/>
      <c r="C258" s="46"/>
      <c r="D258" s="43" t="s">
        <v>289</v>
      </c>
      <c r="E258" s="46"/>
      <c r="F258" s="44"/>
      <c r="G258" s="63"/>
      <c r="H258" s="41"/>
      <c r="I258" s="42"/>
    </row>
    <row r="259" spans="1:9" ht="13.5" customHeight="1">
      <c r="A259" s="45"/>
      <c r="B259" s="46"/>
      <c r="C259" s="46"/>
      <c r="D259" s="43" t="s">
        <v>278</v>
      </c>
      <c r="E259" s="46"/>
      <c r="F259" s="44">
        <v>57.9</v>
      </c>
      <c r="G259" s="63"/>
      <c r="H259" s="41"/>
      <c r="I259" s="42"/>
    </row>
    <row r="260" spans="1:9" ht="13.5" customHeight="1">
      <c r="A260" s="141">
        <v>67</v>
      </c>
      <c r="B260" s="92">
        <v>712</v>
      </c>
      <c r="C260" s="39" t="s">
        <v>290</v>
      </c>
      <c r="D260" s="39" t="s">
        <v>262</v>
      </c>
      <c r="E260" s="39" t="s">
        <v>53</v>
      </c>
      <c r="F260" s="40">
        <f>F276</f>
        <v>28.6</v>
      </c>
      <c r="G260" s="41"/>
      <c r="H260" s="41">
        <f>F260*G260</f>
        <v>0</v>
      </c>
      <c r="I260" s="93" t="s">
        <v>59</v>
      </c>
    </row>
    <row r="261" spans="1:9" ht="13.5" customHeight="1">
      <c r="A261" s="45"/>
      <c r="B261" s="46"/>
      <c r="C261" s="46"/>
      <c r="D261" s="95" t="s">
        <v>263</v>
      </c>
      <c r="E261" s="46"/>
      <c r="F261" s="44"/>
      <c r="G261" s="63"/>
      <c r="H261" s="41"/>
      <c r="I261" s="42"/>
    </row>
    <row r="262" spans="1:9" ht="27" customHeight="1">
      <c r="A262" s="45"/>
      <c r="B262" s="46"/>
      <c r="C262" s="46"/>
      <c r="D262" s="43" t="s">
        <v>264</v>
      </c>
      <c r="E262" s="46"/>
      <c r="F262" s="44"/>
      <c r="G262" s="63"/>
      <c r="H262" s="41"/>
      <c r="I262" s="42"/>
    </row>
    <row r="263" spans="1:9" ht="13.5" customHeight="1">
      <c r="A263" s="45"/>
      <c r="B263" s="46"/>
      <c r="C263" s="46"/>
      <c r="D263" s="43" t="s">
        <v>266</v>
      </c>
      <c r="E263" s="46"/>
      <c r="F263" s="44"/>
      <c r="G263" s="63"/>
      <c r="H263" s="41"/>
      <c r="I263" s="42"/>
    </row>
    <row r="264" spans="1:9" ht="13.5" customHeight="1">
      <c r="A264" s="45"/>
      <c r="B264" s="46"/>
      <c r="C264" s="46"/>
      <c r="D264" s="43" t="s">
        <v>291</v>
      </c>
      <c r="E264" s="46"/>
      <c r="F264" s="44"/>
      <c r="G264" s="63"/>
      <c r="H264" s="41"/>
      <c r="I264" s="42"/>
    </row>
    <row r="265" spans="1:9" ht="13.5" customHeight="1">
      <c r="A265" s="45"/>
      <c r="B265" s="46"/>
      <c r="C265" s="46"/>
      <c r="D265" s="43" t="s">
        <v>292</v>
      </c>
      <c r="E265" s="46"/>
      <c r="F265" s="44"/>
      <c r="G265" s="63"/>
      <c r="H265" s="41"/>
      <c r="I265" s="42"/>
    </row>
    <row r="266" spans="1:9" ht="13.5" customHeight="1">
      <c r="A266" s="45"/>
      <c r="B266" s="46"/>
      <c r="C266" s="46"/>
      <c r="D266" s="43" t="s">
        <v>293</v>
      </c>
      <c r="E266" s="46"/>
      <c r="F266" s="44"/>
      <c r="G266" s="63"/>
      <c r="H266" s="41"/>
      <c r="I266" s="42"/>
    </row>
    <row r="267" spans="1:9" ht="13.5" customHeight="1">
      <c r="A267" s="45"/>
      <c r="B267" s="46"/>
      <c r="C267" s="46"/>
      <c r="D267" s="43" t="s">
        <v>294</v>
      </c>
      <c r="E267" s="46"/>
      <c r="F267" s="44"/>
      <c r="G267" s="63"/>
      <c r="H267" s="41"/>
      <c r="I267" s="42"/>
    </row>
    <row r="268" spans="1:9" ht="13.5" customHeight="1">
      <c r="A268" s="45"/>
      <c r="B268" s="46"/>
      <c r="C268" s="46"/>
      <c r="D268" s="43" t="s">
        <v>295</v>
      </c>
      <c r="E268" s="46"/>
      <c r="F268" s="44"/>
      <c r="G268" s="63"/>
      <c r="H268" s="41"/>
      <c r="I268" s="42"/>
    </row>
    <row r="269" spans="1:9" ht="13.5" customHeight="1">
      <c r="A269" s="45"/>
      <c r="B269" s="46"/>
      <c r="C269" s="46"/>
      <c r="D269" s="43" t="s">
        <v>296</v>
      </c>
      <c r="E269" s="46"/>
      <c r="F269" s="44"/>
      <c r="G269" s="63"/>
      <c r="H269" s="41"/>
      <c r="I269" s="42"/>
    </row>
    <row r="270" spans="1:9" ht="27" customHeight="1">
      <c r="A270" s="45"/>
      <c r="B270" s="46"/>
      <c r="C270" s="46"/>
      <c r="D270" s="43" t="s">
        <v>297</v>
      </c>
      <c r="E270" s="46"/>
      <c r="F270" s="44"/>
      <c r="G270" s="63"/>
      <c r="H270" s="41"/>
      <c r="I270" s="42"/>
    </row>
    <row r="271" spans="1:9" ht="27" customHeight="1">
      <c r="A271" s="45"/>
      <c r="B271" s="46"/>
      <c r="C271" s="46"/>
      <c r="D271" s="43" t="s">
        <v>298</v>
      </c>
      <c r="E271" s="46"/>
      <c r="F271" s="44"/>
      <c r="G271" s="63"/>
      <c r="H271" s="41"/>
      <c r="I271" s="42"/>
    </row>
    <row r="272" spans="1:9" ht="13.5" customHeight="1">
      <c r="A272" s="45"/>
      <c r="B272" s="46"/>
      <c r="C272" s="46"/>
      <c r="D272" s="43" t="s">
        <v>299</v>
      </c>
      <c r="E272" s="46"/>
      <c r="F272" s="44"/>
      <c r="G272" s="63"/>
      <c r="H272" s="41"/>
      <c r="I272" s="42"/>
    </row>
    <row r="273" spans="1:10">
      <c r="A273" s="51"/>
      <c r="B273" s="52"/>
      <c r="C273" s="52"/>
      <c r="D273" s="43" t="s">
        <v>300</v>
      </c>
      <c r="E273" s="52"/>
      <c r="F273" s="61"/>
      <c r="G273" s="54"/>
      <c r="H273" s="54"/>
      <c r="I273" s="55"/>
    </row>
    <row r="274" spans="1:10" ht="13.5" customHeight="1">
      <c r="A274" s="45"/>
      <c r="B274" s="46"/>
      <c r="C274" s="46"/>
      <c r="D274" s="43" t="s">
        <v>662</v>
      </c>
      <c r="E274" s="46"/>
      <c r="F274" s="44"/>
      <c r="G274" s="63"/>
      <c r="H274" s="41"/>
      <c r="I274" s="42"/>
    </row>
    <row r="275" spans="1:10" ht="13.5" customHeight="1">
      <c r="A275" s="45"/>
      <c r="B275" s="46"/>
      <c r="C275" s="46"/>
      <c r="D275" s="43" t="s">
        <v>301</v>
      </c>
      <c r="E275" s="46"/>
      <c r="F275" s="44"/>
      <c r="G275" s="63"/>
      <c r="H275" s="41"/>
      <c r="I275" s="42"/>
    </row>
    <row r="276" spans="1:10" ht="13.5" customHeight="1">
      <c r="A276" s="45"/>
      <c r="B276" s="46"/>
      <c r="C276" s="46"/>
      <c r="D276" s="43" t="s">
        <v>278</v>
      </c>
      <c r="E276" s="46"/>
      <c r="F276" s="44">
        <v>28.6</v>
      </c>
      <c r="G276" s="63"/>
      <c r="H276" s="41"/>
      <c r="I276" s="42"/>
    </row>
    <row r="277" spans="1:10" s="27" customFormat="1" ht="13.5" customHeight="1">
      <c r="A277" s="141">
        <v>68</v>
      </c>
      <c r="B277" s="39">
        <v>712</v>
      </c>
      <c r="C277" s="39" t="s">
        <v>302</v>
      </c>
      <c r="D277" s="39" t="s">
        <v>303</v>
      </c>
      <c r="E277" s="39" t="s">
        <v>53</v>
      </c>
      <c r="F277" s="40">
        <f>F278</f>
        <v>313.8</v>
      </c>
      <c r="G277" s="41"/>
      <c r="H277" s="41">
        <f>F277*G277</f>
        <v>0</v>
      </c>
      <c r="I277" s="42" t="s">
        <v>59</v>
      </c>
      <c r="J277" s="96"/>
    </row>
    <row r="278" spans="1:10" ht="13.5" customHeight="1">
      <c r="A278" s="45"/>
      <c r="B278" s="46"/>
      <c r="C278" s="46"/>
      <c r="D278" s="95" t="s">
        <v>304</v>
      </c>
      <c r="E278" s="46"/>
      <c r="F278" s="44">
        <v>313.8</v>
      </c>
      <c r="G278" s="63"/>
      <c r="H278" s="41"/>
      <c r="I278" s="42"/>
    </row>
    <row r="279" spans="1:10" ht="13.5" customHeight="1">
      <c r="A279" s="45"/>
      <c r="B279" s="46"/>
      <c r="C279" s="46"/>
      <c r="D279" s="95" t="s">
        <v>549</v>
      </c>
      <c r="E279" s="46"/>
      <c r="F279" s="44"/>
      <c r="G279" s="63"/>
      <c r="H279" s="41"/>
      <c r="I279" s="42"/>
    </row>
    <row r="280" spans="1:10" ht="27" customHeight="1">
      <c r="A280" s="45"/>
      <c r="B280" s="46"/>
      <c r="C280" s="46"/>
      <c r="D280" s="43" t="s">
        <v>264</v>
      </c>
      <c r="E280" s="46"/>
      <c r="F280" s="44"/>
      <c r="G280" s="63"/>
      <c r="H280" s="41"/>
      <c r="I280" s="42"/>
    </row>
    <row r="281" spans="1:10" s="27" customFormat="1" ht="13.5" customHeight="1">
      <c r="A281" s="38">
        <v>69</v>
      </c>
      <c r="B281" s="39">
        <v>712</v>
      </c>
      <c r="C281" s="39" t="s">
        <v>305</v>
      </c>
      <c r="D281" s="39" t="s">
        <v>306</v>
      </c>
      <c r="E281" s="39" t="s">
        <v>53</v>
      </c>
      <c r="F281" s="40">
        <f>F286</f>
        <v>15.5</v>
      </c>
      <c r="G281" s="41"/>
      <c r="H281" s="41">
        <f>F281*G281</f>
        <v>0</v>
      </c>
      <c r="I281" s="42" t="s">
        <v>59</v>
      </c>
      <c r="J281" s="96"/>
    </row>
    <row r="282" spans="1:10" ht="13.5" customHeight="1">
      <c r="A282" s="38"/>
      <c r="B282" s="39"/>
      <c r="C282" s="39"/>
      <c r="D282" s="95" t="s">
        <v>307</v>
      </c>
      <c r="E282" s="39"/>
      <c r="F282" s="40"/>
      <c r="G282" s="41"/>
      <c r="H282" s="41"/>
      <c r="I282" s="42"/>
      <c r="J282" s="96"/>
    </row>
    <row r="283" spans="1:10" ht="27" customHeight="1">
      <c r="A283" s="38"/>
      <c r="B283" s="39"/>
      <c r="C283" s="39"/>
      <c r="D283" s="43" t="s">
        <v>264</v>
      </c>
      <c r="E283" s="39"/>
      <c r="F283" s="40"/>
      <c r="G283" s="41"/>
      <c r="H283" s="41"/>
      <c r="I283" s="42"/>
      <c r="J283" s="96"/>
    </row>
    <row r="284" spans="1:10" ht="13.5" customHeight="1">
      <c r="A284" s="38"/>
      <c r="B284" s="39"/>
      <c r="C284" s="39"/>
      <c r="D284" s="43" t="s">
        <v>266</v>
      </c>
      <c r="E284" s="39"/>
      <c r="F284" s="40"/>
      <c r="G284" s="41"/>
      <c r="H284" s="41"/>
      <c r="I284" s="42"/>
      <c r="J284" s="96"/>
    </row>
    <row r="285" spans="1:10" ht="13.5" customHeight="1">
      <c r="A285" s="38"/>
      <c r="B285" s="39"/>
      <c r="C285" s="39"/>
      <c r="D285" s="43" t="s">
        <v>308</v>
      </c>
      <c r="E285" s="39"/>
      <c r="F285" s="40"/>
      <c r="G285" s="41"/>
      <c r="H285" s="41"/>
      <c r="I285" s="42"/>
      <c r="J285" s="96"/>
    </row>
    <row r="286" spans="1:10" ht="13.5" customHeight="1">
      <c r="A286" s="45"/>
      <c r="B286" s="46"/>
      <c r="C286" s="46"/>
      <c r="D286" s="43" t="s">
        <v>309</v>
      </c>
      <c r="E286" s="46"/>
      <c r="F286" s="44">
        <v>15.5</v>
      </c>
      <c r="G286" s="63"/>
      <c r="H286" s="41"/>
      <c r="I286" s="42"/>
    </row>
    <row r="287" spans="1:10" ht="13.5" customHeight="1">
      <c r="A287" s="38">
        <v>70</v>
      </c>
      <c r="B287" s="92" t="s">
        <v>310</v>
      </c>
      <c r="C287" s="39">
        <v>998712202</v>
      </c>
      <c r="D287" s="39" t="s">
        <v>311</v>
      </c>
      <c r="E287" s="39" t="s">
        <v>258</v>
      </c>
      <c r="F287" s="40">
        <v>3.15</v>
      </c>
      <c r="G287" s="41"/>
      <c r="H287" s="41">
        <f>F287*G287</f>
        <v>0</v>
      </c>
      <c r="I287" s="93" t="s">
        <v>59</v>
      </c>
    </row>
    <row r="288" spans="1:10" ht="13.5" customHeight="1">
      <c r="A288" s="97">
        <v>71</v>
      </c>
      <c r="B288" s="77" t="s">
        <v>310</v>
      </c>
      <c r="C288" s="52">
        <v>999712</v>
      </c>
      <c r="D288" s="39" t="s">
        <v>312</v>
      </c>
      <c r="E288" s="52" t="s">
        <v>243</v>
      </c>
      <c r="F288" s="53">
        <f>F289</f>
        <v>1</v>
      </c>
      <c r="G288" s="54"/>
      <c r="H288" s="54">
        <f>F288*G288</f>
        <v>0</v>
      </c>
      <c r="I288" s="98" t="s">
        <v>59</v>
      </c>
    </row>
    <row r="289" spans="1:9" ht="13.5" customHeight="1">
      <c r="A289" s="56"/>
      <c r="B289" s="57"/>
      <c r="C289" s="57"/>
      <c r="D289" s="43" t="s">
        <v>313</v>
      </c>
      <c r="E289" s="57"/>
      <c r="F289" s="61">
        <v>1</v>
      </c>
      <c r="G289" s="59"/>
      <c r="H289" s="54"/>
      <c r="I289" s="55"/>
    </row>
    <row r="290" spans="1:9" ht="15" customHeight="1">
      <c r="A290" s="33"/>
      <c r="B290" s="34"/>
      <c r="C290" s="34">
        <v>713</v>
      </c>
      <c r="D290" s="34" t="s">
        <v>20</v>
      </c>
      <c r="E290" s="34"/>
      <c r="F290" s="35"/>
      <c r="G290" s="36"/>
      <c r="H290" s="36">
        <f>SUM(H291:H347)</f>
        <v>0</v>
      </c>
      <c r="I290" s="90"/>
    </row>
    <row r="291" spans="1:9" ht="27" customHeight="1">
      <c r="A291" s="38">
        <v>72</v>
      </c>
      <c r="B291" s="39" t="s">
        <v>314</v>
      </c>
      <c r="C291" s="39" t="s">
        <v>315</v>
      </c>
      <c r="D291" s="39" t="s">
        <v>316</v>
      </c>
      <c r="E291" s="39" t="s">
        <v>53</v>
      </c>
      <c r="F291" s="40">
        <f>SUM(F301:F304)</f>
        <v>262.89999999999998</v>
      </c>
      <c r="G291" s="41"/>
      <c r="H291" s="41">
        <f>F291*G291</f>
        <v>0</v>
      </c>
      <c r="I291" s="93" t="s">
        <v>59</v>
      </c>
    </row>
    <row r="292" spans="1:9" ht="13.5" customHeight="1">
      <c r="A292" s="48"/>
      <c r="B292" s="43"/>
      <c r="C292" s="43"/>
      <c r="D292" s="43" t="s">
        <v>317</v>
      </c>
      <c r="E292" s="43"/>
      <c r="F292" s="44"/>
      <c r="G292" s="49"/>
      <c r="H292" s="49"/>
      <c r="I292" s="90"/>
    </row>
    <row r="293" spans="1:9" ht="27" customHeight="1">
      <c r="A293" s="38"/>
      <c r="B293" s="92"/>
      <c r="C293" s="39"/>
      <c r="D293" s="43" t="s">
        <v>318</v>
      </c>
      <c r="E293" s="39"/>
      <c r="F293" s="47"/>
      <c r="G293" s="41"/>
      <c r="H293" s="41"/>
      <c r="I293" s="37"/>
    </row>
    <row r="294" spans="1:9" ht="13.5" customHeight="1">
      <c r="A294" s="38"/>
      <c r="B294" s="92"/>
      <c r="C294" s="39"/>
      <c r="D294" s="43" t="s">
        <v>319</v>
      </c>
      <c r="E294" s="39"/>
      <c r="F294" s="47"/>
      <c r="G294" s="41"/>
      <c r="H294" s="41"/>
      <c r="I294" s="37"/>
    </row>
    <row r="295" spans="1:9" ht="13.5" customHeight="1">
      <c r="A295" s="38"/>
      <c r="B295" s="92"/>
      <c r="C295" s="39"/>
      <c r="D295" s="43" t="s">
        <v>320</v>
      </c>
      <c r="E295" s="39"/>
      <c r="F295" s="47"/>
      <c r="G295" s="41"/>
      <c r="H295" s="41"/>
      <c r="I295" s="37"/>
    </row>
    <row r="296" spans="1:9" ht="13.5" customHeight="1">
      <c r="A296" s="38"/>
      <c r="B296" s="92"/>
      <c r="C296" s="39"/>
      <c r="D296" s="43" t="s">
        <v>321</v>
      </c>
      <c r="E296" s="39"/>
      <c r="F296" s="47"/>
      <c r="G296" s="41"/>
      <c r="H296" s="41"/>
      <c r="I296" s="37"/>
    </row>
    <row r="297" spans="1:9" ht="27" customHeight="1">
      <c r="A297" s="38"/>
      <c r="B297" s="92"/>
      <c r="C297" s="39"/>
      <c r="D297" s="43" t="s">
        <v>322</v>
      </c>
      <c r="E297" s="39"/>
      <c r="F297" s="47"/>
      <c r="G297" s="41"/>
      <c r="H297" s="41"/>
      <c r="I297" s="90"/>
    </row>
    <row r="298" spans="1:9" ht="27" customHeight="1">
      <c r="A298" s="45"/>
      <c r="B298" s="99"/>
      <c r="C298" s="46"/>
      <c r="D298" s="43" t="s">
        <v>323</v>
      </c>
      <c r="E298" s="46"/>
      <c r="F298" s="47"/>
      <c r="G298" s="63"/>
      <c r="H298" s="41"/>
      <c r="I298" s="90"/>
    </row>
    <row r="299" spans="1:9" ht="13.5" customHeight="1">
      <c r="A299" s="38"/>
      <c r="B299" s="92"/>
      <c r="C299" s="39"/>
      <c r="D299" s="43" t="s">
        <v>324</v>
      </c>
      <c r="E299" s="39"/>
      <c r="F299" s="40"/>
      <c r="G299" s="41"/>
      <c r="H299" s="41"/>
      <c r="I299" s="90"/>
    </row>
    <row r="300" spans="1:9" ht="13.5" customHeight="1">
      <c r="A300" s="38"/>
      <c r="B300" s="92"/>
      <c r="C300" s="39"/>
      <c r="D300" s="43" t="s">
        <v>325</v>
      </c>
      <c r="E300" s="39"/>
      <c r="F300" s="40"/>
      <c r="G300" s="41"/>
      <c r="H300" s="41"/>
      <c r="I300" s="90"/>
    </row>
    <row r="301" spans="1:9" ht="13.5" customHeight="1">
      <c r="A301" s="38"/>
      <c r="B301" s="92"/>
      <c r="C301" s="39"/>
      <c r="D301" s="43" t="s">
        <v>326</v>
      </c>
      <c r="E301" s="39"/>
      <c r="F301" s="44">
        <v>172.5</v>
      </c>
      <c r="G301" s="41"/>
      <c r="H301" s="41"/>
      <c r="I301" s="90"/>
    </row>
    <row r="302" spans="1:9" ht="13.5" customHeight="1">
      <c r="A302" s="48"/>
      <c r="B302" s="43"/>
      <c r="C302" s="43"/>
      <c r="D302" s="43" t="s">
        <v>327</v>
      </c>
      <c r="E302" s="43"/>
      <c r="F302" s="44">
        <v>40.6</v>
      </c>
      <c r="G302" s="49"/>
      <c r="H302" s="49"/>
      <c r="I302" s="90"/>
    </row>
    <row r="303" spans="1:9" ht="13.5" customHeight="1">
      <c r="A303" s="48"/>
      <c r="B303" s="43"/>
      <c r="C303" s="43"/>
      <c r="D303" s="43" t="s">
        <v>328</v>
      </c>
      <c r="E303" s="43"/>
      <c r="F303" s="44">
        <v>37.799999999999997</v>
      </c>
      <c r="G303" s="49"/>
      <c r="H303" s="49"/>
      <c r="I303" s="90"/>
    </row>
    <row r="304" spans="1:9" ht="13.5" customHeight="1">
      <c r="A304" s="48"/>
      <c r="B304" s="43"/>
      <c r="C304" s="43"/>
      <c r="D304" s="43" t="s">
        <v>329</v>
      </c>
      <c r="E304" s="43"/>
      <c r="F304" s="44">
        <v>12</v>
      </c>
      <c r="G304" s="49"/>
      <c r="H304" s="49"/>
      <c r="I304" s="90"/>
    </row>
    <row r="305" spans="1:9" ht="27" customHeight="1">
      <c r="A305" s="38">
        <v>73</v>
      </c>
      <c r="B305" s="39" t="s">
        <v>314</v>
      </c>
      <c r="C305" s="39" t="s">
        <v>330</v>
      </c>
      <c r="D305" s="39" t="s">
        <v>316</v>
      </c>
      <c r="E305" s="39" t="s">
        <v>53</v>
      </c>
      <c r="F305" s="40">
        <f>F316</f>
        <v>27.6</v>
      </c>
      <c r="G305" s="41"/>
      <c r="H305" s="41">
        <f>F305*G305</f>
        <v>0</v>
      </c>
      <c r="I305" s="93" t="s">
        <v>59</v>
      </c>
    </row>
    <row r="306" spans="1:9" ht="13.5" customHeight="1">
      <c r="A306" s="48"/>
      <c r="B306" s="43"/>
      <c r="C306" s="43"/>
      <c r="D306" s="43" t="s">
        <v>317</v>
      </c>
      <c r="E306" s="43"/>
      <c r="F306" s="44"/>
      <c r="G306" s="49"/>
      <c r="H306" s="49"/>
      <c r="I306" s="90"/>
    </row>
    <row r="307" spans="1:9" ht="27" customHeight="1">
      <c r="A307" s="38"/>
      <c r="B307" s="92"/>
      <c r="C307" s="39"/>
      <c r="D307" s="43" t="s">
        <v>318</v>
      </c>
      <c r="E307" s="39"/>
      <c r="F307" s="47"/>
      <c r="G307" s="41"/>
      <c r="H307" s="41"/>
      <c r="I307" s="37"/>
    </row>
    <row r="308" spans="1:9" ht="13.5" customHeight="1">
      <c r="A308" s="38"/>
      <c r="B308" s="92"/>
      <c r="C308" s="39"/>
      <c r="D308" s="43" t="s">
        <v>319</v>
      </c>
      <c r="E308" s="39"/>
      <c r="F308" s="47"/>
      <c r="G308" s="41"/>
      <c r="H308" s="41"/>
      <c r="I308" s="37"/>
    </row>
    <row r="309" spans="1:9" ht="13.5" customHeight="1">
      <c r="A309" s="38"/>
      <c r="B309" s="92"/>
      <c r="C309" s="39"/>
      <c r="D309" s="43" t="s">
        <v>320</v>
      </c>
      <c r="E309" s="39"/>
      <c r="F309" s="47"/>
      <c r="G309" s="41"/>
      <c r="H309" s="41"/>
      <c r="I309" s="37"/>
    </row>
    <row r="310" spans="1:9" ht="13.5" customHeight="1">
      <c r="A310" s="38"/>
      <c r="B310" s="92"/>
      <c r="C310" s="39"/>
      <c r="D310" s="43" t="s">
        <v>321</v>
      </c>
      <c r="E310" s="39"/>
      <c r="F310" s="47"/>
      <c r="G310" s="41"/>
      <c r="H310" s="41"/>
      <c r="I310" s="37"/>
    </row>
    <row r="311" spans="1:9" ht="13.5" customHeight="1">
      <c r="A311" s="38"/>
      <c r="B311" s="92"/>
      <c r="C311" s="39"/>
      <c r="D311" s="43" t="s">
        <v>331</v>
      </c>
      <c r="E311" s="39"/>
      <c r="F311" s="47"/>
      <c r="G311" s="41"/>
      <c r="H311" s="41"/>
      <c r="I311" s="37"/>
    </row>
    <row r="312" spans="1:9" ht="27" customHeight="1">
      <c r="A312" s="38"/>
      <c r="B312" s="92"/>
      <c r="C312" s="39"/>
      <c r="D312" s="43" t="s">
        <v>322</v>
      </c>
      <c r="E312" s="39"/>
      <c r="F312" s="47"/>
      <c r="G312" s="41"/>
      <c r="H312" s="41"/>
      <c r="I312" s="90"/>
    </row>
    <row r="313" spans="1:9" ht="27" customHeight="1">
      <c r="A313" s="45"/>
      <c r="B313" s="99"/>
      <c r="C313" s="46"/>
      <c r="D313" s="43" t="s">
        <v>323</v>
      </c>
      <c r="E313" s="46"/>
      <c r="F313" s="47"/>
      <c r="G313" s="63"/>
      <c r="H313" s="41"/>
      <c r="I313" s="90"/>
    </row>
    <row r="314" spans="1:9" ht="13.5" customHeight="1">
      <c r="A314" s="38"/>
      <c r="B314" s="92"/>
      <c r="C314" s="39"/>
      <c r="D314" s="43" t="s">
        <v>324</v>
      </c>
      <c r="E314" s="39"/>
      <c r="F314" s="40"/>
      <c r="G314" s="41"/>
      <c r="H314" s="41"/>
      <c r="I314" s="90"/>
    </row>
    <row r="315" spans="1:9" ht="13.5" customHeight="1">
      <c r="A315" s="38"/>
      <c r="B315" s="92"/>
      <c r="C315" s="39"/>
      <c r="D315" s="43" t="s">
        <v>325</v>
      </c>
      <c r="E315" s="39"/>
      <c r="F315" s="40"/>
      <c r="G315" s="41"/>
      <c r="H315" s="41"/>
      <c r="I315" s="90"/>
    </row>
    <row r="316" spans="1:9" ht="13.5" customHeight="1">
      <c r="A316" s="38"/>
      <c r="B316" s="92"/>
      <c r="C316" s="39"/>
      <c r="D316" s="43" t="s">
        <v>326</v>
      </c>
      <c r="E316" s="39"/>
      <c r="F316" s="44">
        <v>27.6</v>
      </c>
      <c r="G316" s="41"/>
      <c r="H316" s="41"/>
      <c r="I316" s="90"/>
    </row>
    <row r="317" spans="1:9" ht="13.5" customHeight="1">
      <c r="A317" s="141">
        <v>74</v>
      </c>
      <c r="B317" s="92" t="s">
        <v>332</v>
      </c>
      <c r="C317" s="39" t="s">
        <v>333</v>
      </c>
      <c r="D317" s="39" t="s">
        <v>636</v>
      </c>
      <c r="E317" s="39" t="s">
        <v>53</v>
      </c>
      <c r="F317" s="40">
        <f>F319</f>
        <v>448.1</v>
      </c>
      <c r="G317" s="41"/>
      <c r="H317" s="41">
        <f>F317*G317</f>
        <v>0</v>
      </c>
      <c r="I317" s="42" t="s">
        <v>59</v>
      </c>
    </row>
    <row r="318" spans="1:9" ht="13.5" customHeight="1">
      <c r="A318" s="38"/>
      <c r="B318" s="39"/>
      <c r="C318" s="39"/>
      <c r="D318" s="43" t="s">
        <v>325</v>
      </c>
      <c r="E318" s="39"/>
      <c r="F318" s="44"/>
      <c r="G318" s="41"/>
      <c r="H318" s="41"/>
      <c r="I318" s="42"/>
    </row>
    <row r="319" spans="1:9" ht="13.5" customHeight="1">
      <c r="A319" s="38"/>
      <c r="B319" s="39"/>
      <c r="C319" s="39"/>
      <c r="D319" s="43" t="s">
        <v>334</v>
      </c>
      <c r="E319" s="39"/>
      <c r="F319" s="44">
        <v>448.1</v>
      </c>
      <c r="G319" s="41"/>
      <c r="H319" s="41"/>
      <c r="I319" s="42"/>
    </row>
    <row r="320" spans="1:9" ht="13.5" customHeight="1">
      <c r="A320" s="38">
        <v>75</v>
      </c>
      <c r="B320" s="92" t="s">
        <v>332</v>
      </c>
      <c r="C320" s="39" t="s">
        <v>335</v>
      </c>
      <c r="D320" s="39" t="s">
        <v>336</v>
      </c>
      <c r="E320" s="39" t="s">
        <v>53</v>
      </c>
      <c r="F320" s="40">
        <f>F322</f>
        <v>176.2</v>
      </c>
      <c r="G320" s="41"/>
      <c r="H320" s="41">
        <f>F320*G320</f>
        <v>0</v>
      </c>
      <c r="I320" s="42" t="s">
        <v>59</v>
      </c>
    </row>
    <row r="321" spans="1:9" ht="13.5" customHeight="1">
      <c r="A321" s="38"/>
      <c r="B321" s="39"/>
      <c r="C321" s="39"/>
      <c r="D321" s="43" t="s">
        <v>325</v>
      </c>
      <c r="E321" s="39"/>
      <c r="F321" s="44"/>
      <c r="G321" s="41"/>
      <c r="H321" s="41"/>
      <c r="I321" s="42"/>
    </row>
    <row r="322" spans="1:9" ht="13.5" customHeight="1">
      <c r="A322" s="38"/>
      <c r="B322" s="39"/>
      <c r="C322" s="39"/>
      <c r="D322" s="43" t="s">
        <v>337</v>
      </c>
      <c r="E322" s="39"/>
      <c r="F322" s="44">
        <v>176.2</v>
      </c>
      <c r="G322" s="41"/>
      <c r="H322" s="41"/>
      <c r="I322" s="42"/>
    </row>
    <row r="323" spans="1:9" ht="13.5" customHeight="1">
      <c r="A323" s="38">
        <v>76</v>
      </c>
      <c r="B323" s="92">
        <v>713</v>
      </c>
      <c r="C323" s="39" t="s">
        <v>338</v>
      </c>
      <c r="D323" s="39" t="s">
        <v>339</v>
      </c>
      <c r="E323" s="39" t="s">
        <v>53</v>
      </c>
      <c r="F323" s="40">
        <f>F325</f>
        <v>27.4</v>
      </c>
      <c r="G323" s="41"/>
      <c r="H323" s="41">
        <f>F323*G323</f>
        <v>0</v>
      </c>
      <c r="I323" s="42" t="s">
        <v>59</v>
      </c>
    </row>
    <row r="324" spans="1:9" ht="13.5" customHeight="1">
      <c r="A324" s="38"/>
      <c r="B324" s="39"/>
      <c r="C324" s="39"/>
      <c r="D324" s="43" t="s">
        <v>340</v>
      </c>
      <c r="E324" s="39"/>
      <c r="F324" s="44"/>
      <c r="G324" s="41"/>
      <c r="H324" s="41"/>
      <c r="I324" s="42"/>
    </row>
    <row r="325" spans="1:9" ht="13.5" customHeight="1">
      <c r="A325" s="38"/>
      <c r="B325" s="39"/>
      <c r="C325" s="39"/>
      <c r="D325" s="43" t="s">
        <v>341</v>
      </c>
      <c r="E325" s="39"/>
      <c r="F325" s="44">
        <v>27.4</v>
      </c>
      <c r="G325" s="41"/>
      <c r="H325" s="41"/>
      <c r="I325" s="42"/>
    </row>
    <row r="326" spans="1:9" ht="13.5" customHeight="1">
      <c r="A326" s="38">
        <v>77</v>
      </c>
      <c r="B326" s="92">
        <v>713</v>
      </c>
      <c r="C326" s="39" t="s">
        <v>342</v>
      </c>
      <c r="D326" s="39" t="s">
        <v>343</v>
      </c>
      <c r="E326" s="39" t="s">
        <v>53</v>
      </c>
      <c r="F326" s="40">
        <f>F328</f>
        <v>68.099999999999994</v>
      </c>
      <c r="G326" s="41"/>
      <c r="H326" s="41">
        <f>F326*G326</f>
        <v>0</v>
      </c>
      <c r="I326" s="42" t="s">
        <v>59</v>
      </c>
    </row>
    <row r="327" spans="1:9" ht="13.5" customHeight="1">
      <c r="A327" s="38"/>
      <c r="B327" s="39"/>
      <c r="C327" s="39"/>
      <c r="D327" s="43" t="s">
        <v>340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341</v>
      </c>
      <c r="E328" s="39"/>
      <c r="F328" s="44">
        <v>68.099999999999994</v>
      </c>
      <c r="G328" s="41"/>
      <c r="H328" s="41"/>
      <c r="I328" s="42"/>
    </row>
    <row r="329" spans="1:9" ht="13.5" customHeight="1">
      <c r="A329" s="38">
        <v>78</v>
      </c>
      <c r="B329" s="92">
        <v>713</v>
      </c>
      <c r="C329" s="39" t="s">
        <v>344</v>
      </c>
      <c r="D329" s="39" t="s">
        <v>345</v>
      </c>
      <c r="E329" s="39" t="s">
        <v>53</v>
      </c>
      <c r="F329" s="40">
        <f>F331</f>
        <v>124</v>
      </c>
      <c r="G329" s="41"/>
      <c r="H329" s="41">
        <f>F329*G329</f>
        <v>0</v>
      </c>
      <c r="I329" s="42" t="s">
        <v>59</v>
      </c>
    </row>
    <row r="330" spans="1:9" ht="13.5" customHeight="1">
      <c r="A330" s="38"/>
      <c r="B330" s="39"/>
      <c r="C330" s="39"/>
      <c r="D330" s="43" t="s">
        <v>340</v>
      </c>
      <c r="E330" s="39"/>
      <c r="F330" s="44"/>
      <c r="G330" s="41"/>
      <c r="H330" s="41"/>
      <c r="I330" s="42"/>
    </row>
    <row r="331" spans="1:9" ht="13.5" customHeight="1">
      <c r="A331" s="38"/>
      <c r="B331" s="39"/>
      <c r="C331" s="39"/>
      <c r="D331" s="43" t="s">
        <v>341</v>
      </c>
      <c r="E331" s="39"/>
      <c r="F331" s="44">
        <v>124</v>
      </c>
      <c r="G331" s="41"/>
      <c r="H331" s="41"/>
      <c r="I331" s="42"/>
    </row>
    <row r="332" spans="1:9" ht="13.5" customHeight="1">
      <c r="A332" s="141">
        <v>79</v>
      </c>
      <c r="B332" s="92">
        <v>713</v>
      </c>
      <c r="C332" s="39" t="s">
        <v>346</v>
      </c>
      <c r="D332" s="39" t="s">
        <v>347</v>
      </c>
      <c r="E332" s="39" t="s">
        <v>53</v>
      </c>
      <c r="F332" s="40">
        <f>SUM(F339:F341)</f>
        <v>1178.0999999999999</v>
      </c>
      <c r="G332" s="41"/>
      <c r="H332" s="41">
        <f>F332*G332</f>
        <v>0</v>
      </c>
      <c r="I332" s="42" t="s">
        <v>59</v>
      </c>
    </row>
    <row r="333" spans="1:9" ht="13.5" customHeight="1">
      <c r="A333" s="38"/>
      <c r="B333" s="39"/>
      <c r="C333" s="39"/>
      <c r="D333" s="43" t="s">
        <v>348</v>
      </c>
      <c r="E333" s="39"/>
      <c r="F333" s="44"/>
      <c r="G333" s="41"/>
      <c r="H333" s="41"/>
      <c r="I333" s="42"/>
    </row>
    <row r="334" spans="1:9" ht="13.5" customHeight="1">
      <c r="A334" s="38"/>
      <c r="B334" s="39"/>
      <c r="C334" s="39"/>
      <c r="D334" s="43" t="s">
        <v>349</v>
      </c>
      <c r="E334" s="39"/>
      <c r="F334" s="44"/>
      <c r="G334" s="41"/>
      <c r="H334" s="41"/>
      <c r="I334" s="42"/>
    </row>
    <row r="335" spans="1:9" ht="13.5" customHeight="1">
      <c r="A335" s="38"/>
      <c r="B335" s="39"/>
      <c r="C335" s="39"/>
      <c r="D335" s="43" t="s">
        <v>350</v>
      </c>
      <c r="E335" s="39"/>
      <c r="F335" s="44"/>
      <c r="G335" s="41"/>
      <c r="H335" s="41"/>
      <c r="I335" s="42"/>
    </row>
    <row r="336" spans="1:9" ht="13.5" customHeight="1">
      <c r="A336" s="38"/>
      <c r="B336" s="39"/>
      <c r="C336" s="39"/>
      <c r="D336" s="43" t="s">
        <v>351</v>
      </c>
      <c r="E336" s="39"/>
      <c r="F336" s="44"/>
      <c r="G336" s="41"/>
      <c r="H336" s="41"/>
      <c r="I336" s="42"/>
    </row>
    <row r="337" spans="1:9" ht="27" customHeight="1">
      <c r="A337" s="38"/>
      <c r="B337" s="39"/>
      <c r="C337" s="39"/>
      <c r="D337" s="95" t="s">
        <v>556</v>
      </c>
      <c r="E337" s="39"/>
      <c r="F337" s="44"/>
      <c r="G337" s="41"/>
      <c r="H337" s="41"/>
      <c r="I337" s="42"/>
    </row>
    <row r="338" spans="1:9" ht="27" customHeight="1">
      <c r="A338" s="38"/>
      <c r="B338" s="39"/>
      <c r="C338" s="39"/>
      <c r="D338" s="43" t="s">
        <v>352</v>
      </c>
      <c r="E338" s="39"/>
      <c r="F338" s="44"/>
      <c r="G338" s="41"/>
      <c r="H338" s="41"/>
      <c r="I338" s="42"/>
    </row>
    <row r="339" spans="1:9" ht="13.5" customHeight="1">
      <c r="A339" s="38"/>
      <c r="B339" s="39"/>
      <c r="C339" s="39"/>
      <c r="D339" s="43" t="s">
        <v>327</v>
      </c>
      <c r="E339" s="39"/>
      <c r="F339" s="44">
        <v>405.2</v>
      </c>
      <c r="G339" s="41"/>
      <c r="H339" s="41"/>
      <c r="I339" s="42"/>
    </row>
    <row r="340" spans="1:9" ht="13.5" customHeight="1">
      <c r="A340" s="38"/>
      <c r="B340" s="39"/>
      <c r="C340" s="39"/>
      <c r="D340" s="43" t="s">
        <v>328</v>
      </c>
      <c r="E340" s="39"/>
      <c r="F340" s="44">
        <v>631.4</v>
      </c>
      <c r="G340" s="41"/>
      <c r="H340" s="41"/>
      <c r="I340" s="42"/>
    </row>
    <row r="341" spans="1:9" ht="13.5" customHeight="1">
      <c r="A341" s="38"/>
      <c r="B341" s="39"/>
      <c r="C341" s="39"/>
      <c r="D341" s="43" t="s">
        <v>329</v>
      </c>
      <c r="E341" s="39"/>
      <c r="F341" s="44">
        <v>141.5</v>
      </c>
      <c r="G341" s="41"/>
      <c r="H341" s="41"/>
      <c r="I341" s="42"/>
    </row>
    <row r="342" spans="1:9" ht="13.5" customHeight="1">
      <c r="A342" s="38">
        <v>80</v>
      </c>
      <c r="B342" s="92">
        <v>713</v>
      </c>
      <c r="C342" s="39" t="s">
        <v>353</v>
      </c>
      <c r="D342" s="39" t="s">
        <v>354</v>
      </c>
      <c r="E342" s="39" t="s">
        <v>53</v>
      </c>
      <c r="F342" s="40">
        <f>F344</f>
        <v>0.3</v>
      </c>
      <c r="G342" s="41"/>
      <c r="H342" s="41">
        <f>F342*G342</f>
        <v>0</v>
      </c>
      <c r="I342" s="42" t="s">
        <v>59</v>
      </c>
    </row>
    <row r="343" spans="1:9" ht="27" customHeight="1">
      <c r="A343" s="38"/>
      <c r="B343" s="39"/>
      <c r="C343" s="39"/>
      <c r="D343" s="43" t="s">
        <v>355</v>
      </c>
      <c r="E343" s="39"/>
      <c r="F343" s="44"/>
      <c r="G343" s="41"/>
      <c r="H343" s="41"/>
      <c r="I343" s="42"/>
    </row>
    <row r="344" spans="1:9" ht="13.5" customHeight="1">
      <c r="A344" s="38"/>
      <c r="B344" s="39"/>
      <c r="C344" s="39"/>
      <c r="D344" s="43" t="s">
        <v>326</v>
      </c>
      <c r="E344" s="39"/>
      <c r="F344" s="44">
        <v>0.3</v>
      </c>
      <c r="G344" s="41"/>
      <c r="H344" s="41"/>
      <c r="I344" s="42"/>
    </row>
    <row r="345" spans="1:9" ht="13.5" customHeight="1">
      <c r="A345" s="38">
        <v>81</v>
      </c>
      <c r="B345" s="92" t="s">
        <v>332</v>
      </c>
      <c r="C345" s="39">
        <v>998713202</v>
      </c>
      <c r="D345" s="39" t="s">
        <v>356</v>
      </c>
      <c r="E345" s="39" t="s">
        <v>258</v>
      </c>
      <c r="F345" s="40">
        <v>1.95</v>
      </c>
      <c r="G345" s="41"/>
      <c r="H345" s="41">
        <f>F345*G345</f>
        <v>0</v>
      </c>
      <c r="I345" s="93" t="s">
        <v>54</v>
      </c>
    </row>
    <row r="346" spans="1:9" s="100" customFormat="1" ht="13.5" customHeight="1">
      <c r="A346" s="97">
        <v>82</v>
      </c>
      <c r="B346" s="77" t="s">
        <v>332</v>
      </c>
      <c r="C346" s="52">
        <v>999713</v>
      </c>
      <c r="D346" s="52" t="s">
        <v>357</v>
      </c>
      <c r="E346" s="52" t="s">
        <v>243</v>
      </c>
      <c r="F346" s="53">
        <f>F347</f>
        <v>1</v>
      </c>
      <c r="G346" s="54"/>
      <c r="H346" s="54">
        <f>F346*G346</f>
        <v>0</v>
      </c>
      <c r="I346" s="98" t="s">
        <v>59</v>
      </c>
    </row>
    <row r="347" spans="1:9" ht="27" customHeight="1">
      <c r="A347" s="56"/>
      <c r="B347" s="57"/>
      <c r="C347" s="57"/>
      <c r="D347" s="76" t="s">
        <v>358</v>
      </c>
      <c r="E347" s="57"/>
      <c r="F347" s="61">
        <v>1</v>
      </c>
      <c r="G347" s="59"/>
      <c r="H347" s="54"/>
      <c r="I347" s="55"/>
    </row>
    <row r="348" spans="1:9">
      <c r="A348" s="69"/>
      <c r="B348" s="71"/>
      <c r="C348" s="71">
        <v>763</v>
      </c>
      <c r="D348" s="34" t="s">
        <v>21</v>
      </c>
      <c r="E348" s="71"/>
      <c r="F348" s="79"/>
      <c r="G348" s="73"/>
      <c r="H348" s="101">
        <f>SUM(H349:H431)</f>
        <v>0</v>
      </c>
      <c r="I348" s="60"/>
    </row>
    <row r="349" spans="1:9" ht="13.5" customHeight="1">
      <c r="A349" s="51">
        <v>83</v>
      </c>
      <c r="B349" s="52">
        <v>763</v>
      </c>
      <c r="C349" s="52" t="s">
        <v>359</v>
      </c>
      <c r="D349" s="39" t="s">
        <v>360</v>
      </c>
      <c r="E349" s="52" t="s">
        <v>53</v>
      </c>
      <c r="F349" s="62">
        <f>SUM(F353:F355)</f>
        <v>2914.5</v>
      </c>
      <c r="G349" s="54"/>
      <c r="H349" s="54">
        <f>F349*G349</f>
        <v>0</v>
      </c>
      <c r="I349" s="55" t="s">
        <v>59</v>
      </c>
    </row>
    <row r="350" spans="1:9" ht="13.5" customHeight="1">
      <c r="A350" s="56"/>
      <c r="B350" s="57"/>
      <c r="C350" s="57"/>
      <c r="D350" s="43" t="s">
        <v>361</v>
      </c>
      <c r="E350" s="57"/>
      <c r="F350" s="58"/>
      <c r="G350" s="59"/>
      <c r="H350" s="54"/>
      <c r="I350" s="60"/>
    </row>
    <row r="351" spans="1:9" ht="27" customHeight="1">
      <c r="A351" s="51"/>
      <c r="B351" s="77"/>
      <c r="C351" s="52"/>
      <c r="D351" s="43" t="s">
        <v>362</v>
      </c>
      <c r="E351" s="52"/>
      <c r="F351" s="58"/>
      <c r="G351" s="54"/>
      <c r="H351" s="54"/>
      <c r="I351" s="60"/>
    </row>
    <row r="352" spans="1:9" ht="40.5" customHeight="1">
      <c r="A352" s="56"/>
      <c r="B352" s="102"/>
      <c r="C352" s="57"/>
      <c r="D352" s="43" t="s">
        <v>363</v>
      </c>
      <c r="E352" s="57"/>
      <c r="F352" s="58"/>
      <c r="G352" s="59"/>
      <c r="H352" s="54"/>
      <c r="I352" s="60"/>
    </row>
    <row r="353" spans="1:9" ht="13.5" customHeight="1">
      <c r="A353" s="51"/>
      <c r="B353" s="52"/>
      <c r="C353" s="52"/>
      <c r="D353" s="43" t="s">
        <v>364</v>
      </c>
      <c r="E353" s="52"/>
      <c r="F353" s="61">
        <v>218.8</v>
      </c>
      <c r="G353" s="54"/>
      <c r="H353" s="54"/>
      <c r="I353" s="55"/>
    </row>
    <row r="354" spans="1:9" ht="13.5" customHeight="1">
      <c r="A354" s="51"/>
      <c r="B354" s="52"/>
      <c r="C354" s="52"/>
      <c r="D354" s="43" t="s">
        <v>365</v>
      </c>
      <c r="E354" s="52"/>
      <c r="F354" s="61">
        <v>1297.8</v>
      </c>
      <c r="G354" s="54"/>
      <c r="H354" s="54"/>
      <c r="I354" s="55"/>
    </row>
    <row r="355" spans="1:9" ht="13.5" customHeight="1">
      <c r="A355" s="51"/>
      <c r="B355" s="52"/>
      <c r="C355" s="52"/>
      <c r="D355" s="43" t="s">
        <v>366</v>
      </c>
      <c r="E355" s="52"/>
      <c r="F355" s="61">
        <v>1397.9</v>
      </c>
      <c r="G355" s="54"/>
      <c r="H355" s="54"/>
      <c r="I355" s="55"/>
    </row>
    <row r="356" spans="1:9" ht="13.5" customHeight="1">
      <c r="A356" s="51">
        <v>84</v>
      </c>
      <c r="B356" s="52">
        <v>763</v>
      </c>
      <c r="C356" s="52" t="s">
        <v>367</v>
      </c>
      <c r="D356" s="39" t="s">
        <v>368</v>
      </c>
      <c r="E356" s="52" t="s">
        <v>53</v>
      </c>
      <c r="F356" s="62">
        <f>F360</f>
        <v>7.4</v>
      </c>
      <c r="G356" s="54"/>
      <c r="H356" s="54">
        <f>F356*G356</f>
        <v>0</v>
      </c>
      <c r="I356" s="55" t="s">
        <v>59</v>
      </c>
    </row>
    <row r="357" spans="1:9" ht="13.5" customHeight="1">
      <c r="A357" s="56"/>
      <c r="B357" s="57"/>
      <c r="C357" s="57"/>
      <c r="D357" s="43" t="s">
        <v>361</v>
      </c>
      <c r="E357" s="57"/>
      <c r="F357" s="58"/>
      <c r="G357" s="59"/>
      <c r="H357" s="54"/>
      <c r="I357" s="60"/>
    </row>
    <row r="358" spans="1:9" ht="27" customHeight="1">
      <c r="A358" s="51"/>
      <c r="B358" s="77"/>
      <c r="C358" s="52"/>
      <c r="D358" s="43" t="s">
        <v>362</v>
      </c>
      <c r="E358" s="52"/>
      <c r="F358" s="58"/>
      <c r="G358" s="54"/>
      <c r="H358" s="54"/>
      <c r="I358" s="60"/>
    </row>
    <row r="359" spans="1:9" ht="40.5" customHeight="1">
      <c r="A359" s="56"/>
      <c r="B359" s="102"/>
      <c r="C359" s="57"/>
      <c r="D359" s="43" t="s">
        <v>363</v>
      </c>
      <c r="E359" s="57"/>
      <c r="F359" s="58"/>
      <c r="G359" s="59"/>
      <c r="H359" s="54"/>
      <c r="I359" s="60"/>
    </row>
    <row r="360" spans="1:9" ht="13.5" customHeight="1">
      <c r="A360" s="51"/>
      <c r="B360" s="52"/>
      <c r="C360" s="52"/>
      <c r="D360" s="43" t="s">
        <v>364</v>
      </c>
      <c r="E360" s="52"/>
      <c r="F360" s="61">
        <v>7.4</v>
      </c>
      <c r="G360" s="54"/>
      <c r="H360" s="54"/>
      <c r="I360" s="55"/>
    </row>
    <row r="361" spans="1:9" ht="13.5" customHeight="1">
      <c r="A361" s="51">
        <v>85</v>
      </c>
      <c r="B361" s="52">
        <v>763</v>
      </c>
      <c r="C361" s="52" t="s">
        <v>369</v>
      </c>
      <c r="D361" s="39" t="s">
        <v>370</v>
      </c>
      <c r="E361" s="52" t="s">
        <v>53</v>
      </c>
      <c r="F361" s="62">
        <f>SUM(F365:F367)</f>
        <v>23.2</v>
      </c>
      <c r="G361" s="54"/>
      <c r="H361" s="54">
        <f>F361*G361</f>
        <v>0</v>
      </c>
      <c r="I361" s="55" t="s">
        <v>59</v>
      </c>
    </row>
    <row r="362" spans="1:9" ht="13.5" customHeight="1">
      <c r="A362" s="56"/>
      <c r="B362" s="57"/>
      <c r="C362" s="57"/>
      <c r="D362" s="43" t="s">
        <v>361</v>
      </c>
      <c r="E362" s="57"/>
      <c r="F362" s="58"/>
      <c r="G362" s="59"/>
      <c r="H362" s="54"/>
      <c r="I362" s="60"/>
    </row>
    <row r="363" spans="1:9" ht="27" customHeight="1">
      <c r="A363" s="51"/>
      <c r="B363" s="77"/>
      <c r="C363" s="52"/>
      <c r="D363" s="43" t="s">
        <v>362</v>
      </c>
      <c r="E363" s="52"/>
      <c r="F363" s="58"/>
      <c r="G363" s="54"/>
      <c r="H363" s="54"/>
      <c r="I363" s="60"/>
    </row>
    <row r="364" spans="1:9" ht="40.5" customHeight="1">
      <c r="A364" s="56"/>
      <c r="B364" s="102"/>
      <c r="C364" s="57"/>
      <c r="D364" s="43" t="s">
        <v>363</v>
      </c>
      <c r="E364" s="57"/>
      <c r="F364" s="58"/>
      <c r="G364" s="59"/>
      <c r="H364" s="54"/>
      <c r="I364" s="60"/>
    </row>
    <row r="365" spans="1:9" ht="13.5" customHeight="1">
      <c r="A365" s="51"/>
      <c r="B365" s="52"/>
      <c r="C365" s="52"/>
      <c r="D365" s="43" t="s">
        <v>364</v>
      </c>
      <c r="E365" s="52"/>
      <c r="F365" s="61">
        <v>2.8</v>
      </c>
      <c r="G365" s="54"/>
      <c r="H365" s="54"/>
      <c r="I365" s="55"/>
    </row>
    <row r="366" spans="1:9" ht="13.5" customHeight="1">
      <c r="A366" s="51"/>
      <c r="B366" s="52"/>
      <c r="C366" s="52"/>
      <c r="D366" s="43" t="s">
        <v>365</v>
      </c>
      <c r="E366" s="52"/>
      <c r="F366" s="61">
        <v>10.199999999999999</v>
      </c>
      <c r="G366" s="54"/>
      <c r="H366" s="54"/>
      <c r="I366" s="55"/>
    </row>
    <row r="367" spans="1:9" ht="13.5" customHeight="1">
      <c r="A367" s="51"/>
      <c r="B367" s="52"/>
      <c r="C367" s="52"/>
      <c r="D367" s="43" t="s">
        <v>366</v>
      </c>
      <c r="E367" s="52"/>
      <c r="F367" s="61">
        <v>10.199999999999999</v>
      </c>
      <c r="G367" s="54"/>
      <c r="H367" s="54"/>
      <c r="I367" s="55"/>
    </row>
    <row r="368" spans="1:9" ht="13.5" customHeight="1">
      <c r="A368" s="51">
        <v>86</v>
      </c>
      <c r="B368" s="52">
        <v>763</v>
      </c>
      <c r="C368" s="52" t="s">
        <v>371</v>
      </c>
      <c r="D368" s="39" t="s">
        <v>372</v>
      </c>
      <c r="E368" s="52" t="s">
        <v>53</v>
      </c>
      <c r="F368" s="62">
        <f>F372</f>
        <v>6.8</v>
      </c>
      <c r="G368" s="54"/>
      <c r="H368" s="54">
        <f>F368*G368</f>
        <v>0</v>
      </c>
      <c r="I368" s="55" t="s">
        <v>59</v>
      </c>
    </row>
    <row r="369" spans="1:9" ht="13.5" customHeight="1">
      <c r="A369" s="56"/>
      <c r="B369" s="57"/>
      <c r="C369" s="57"/>
      <c r="D369" s="43" t="s">
        <v>361</v>
      </c>
      <c r="E369" s="57"/>
      <c r="F369" s="58"/>
      <c r="G369" s="59"/>
      <c r="H369" s="54"/>
      <c r="I369" s="60"/>
    </row>
    <row r="370" spans="1:9" ht="27" customHeight="1">
      <c r="A370" s="51"/>
      <c r="B370" s="77"/>
      <c r="C370" s="52"/>
      <c r="D370" s="43" t="s">
        <v>362</v>
      </c>
      <c r="E370" s="52"/>
      <c r="F370" s="58"/>
      <c r="G370" s="54"/>
      <c r="H370" s="54"/>
      <c r="I370" s="60"/>
    </row>
    <row r="371" spans="1:9" ht="40.5" customHeight="1">
      <c r="A371" s="56"/>
      <c r="B371" s="102"/>
      <c r="C371" s="57"/>
      <c r="D371" s="43" t="s">
        <v>363</v>
      </c>
      <c r="E371" s="57"/>
      <c r="F371" s="58"/>
      <c r="G371" s="59"/>
      <c r="H371" s="54"/>
      <c r="I371" s="60"/>
    </row>
    <row r="372" spans="1:9" ht="13.5" customHeight="1">
      <c r="A372" s="51"/>
      <c r="B372" s="52"/>
      <c r="C372" s="52"/>
      <c r="D372" s="43" t="s">
        <v>365</v>
      </c>
      <c r="E372" s="52"/>
      <c r="F372" s="61">
        <v>6.8</v>
      </c>
      <c r="G372" s="54"/>
      <c r="H372" s="54"/>
      <c r="I372" s="55"/>
    </row>
    <row r="373" spans="1:9" ht="13.5" customHeight="1">
      <c r="A373" s="51">
        <v>87</v>
      </c>
      <c r="B373" s="52">
        <v>763</v>
      </c>
      <c r="C373" s="52" t="s">
        <v>373</v>
      </c>
      <c r="D373" s="39" t="s">
        <v>374</v>
      </c>
      <c r="E373" s="52" t="s">
        <v>53</v>
      </c>
      <c r="F373" s="62">
        <f>F377</f>
        <v>3.4</v>
      </c>
      <c r="G373" s="54"/>
      <c r="H373" s="54">
        <f>F373*G373</f>
        <v>0</v>
      </c>
      <c r="I373" s="55" t="s">
        <v>59</v>
      </c>
    </row>
    <row r="374" spans="1:9" ht="13.5" customHeight="1">
      <c r="A374" s="56"/>
      <c r="B374" s="57"/>
      <c r="C374" s="57"/>
      <c r="D374" s="43" t="s">
        <v>361</v>
      </c>
      <c r="E374" s="57"/>
      <c r="F374" s="58"/>
      <c r="G374" s="59"/>
      <c r="H374" s="54"/>
      <c r="I374" s="60"/>
    </row>
    <row r="375" spans="1:9" ht="27" customHeight="1">
      <c r="A375" s="51"/>
      <c r="B375" s="77"/>
      <c r="C375" s="52"/>
      <c r="D375" s="43" t="s">
        <v>362</v>
      </c>
      <c r="E375" s="52"/>
      <c r="F375" s="58"/>
      <c r="G375" s="54"/>
      <c r="H375" s="54"/>
      <c r="I375" s="60"/>
    </row>
    <row r="376" spans="1:9" ht="40.5" customHeight="1">
      <c r="A376" s="56"/>
      <c r="B376" s="102"/>
      <c r="C376" s="57"/>
      <c r="D376" s="43" t="s">
        <v>363</v>
      </c>
      <c r="E376" s="57"/>
      <c r="F376" s="58"/>
      <c r="G376" s="59"/>
      <c r="H376" s="54"/>
      <c r="I376" s="60"/>
    </row>
    <row r="377" spans="1:9" ht="13.5" customHeight="1">
      <c r="A377" s="51"/>
      <c r="B377" s="52"/>
      <c r="C377" s="52"/>
      <c r="D377" s="43" t="s">
        <v>365</v>
      </c>
      <c r="E377" s="52"/>
      <c r="F377" s="61">
        <v>3.4</v>
      </c>
      <c r="G377" s="54"/>
      <c r="H377" s="54"/>
      <c r="I377" s="55"/>
    </row>
    <row r="378" spans="1:9" ht="13.5" customHeight="1">
      <c r="A378" s="51">
        <v>88</v>
      </c>
      <c r="B378" s="52">
        <v>763</v>
      </c>
      <c r="C378" s="52" t="s">
        <v>375</v>
      </c>
      <c r="D378" s="39" t="s">
        <v>376</v>
      </c>
      <c r="E378" s="52" t="s">
        <v>53</v>
      </c>
      <c r="F378" s="62">
        <f>SUM(F382:F383)</f>
        <v>180.1</v>
      </c>
      <c r="G378" s="54"/>
      <c r="H378" s="54">
        <f>F378*G378</f>
        <v>0</v>
      </c>
      <c r="I378" s="55" t="s">
        <v>59</v>
      </c>
    </row>
    <row r="379" spans="1:9" ht="13.5" customHeight="1">
      <c r="A379" s="56"/>
      <c r="B379" s="57"/>
      <c r="C379" s="57"/>
      <c r="D379" s="43" t="s">
        <v>361</v>
      </c>
      <c r="E379" s="57"/>
      <c r="F379" s="58"/>
      <c r="G379" s="59"/>
      <c r="H379" s="54"/>
      <c r="I379" s="60"/>
    </row>
    <row r="380" spans="1:9" ht="27" customHeight="1">
      <c r="A380" s="51"/>
      <c r="B380" s="77"/>
      <c r="C380" s="52"/>
      <c r="D380" s="43" t="s">
        <v>362</v>
      </c>
      <c r="E380" s="52"/>
      <c r="F380" s="58"/>
      <c r="G380" s="54"/>
      <c r="H380" s="54"/>
      <c r="I380" s="60"/>
    </row>
    <row r="381" spans="1:9" ht="40.5" customHeight="1">
      <c r="A381" s="56"/>
      <c r="B381" s="102"/>
      <c r="C381" s="57"/>
      <c r="D381" s="43" t="s">
        <v>363</v>
      </c>
      <c r="E381" s="57"/>
      <c r="F381" s="58"/>
      <c r="G381" s="59"/>
      <c r="H381" s="54"/>
      <c r="I381" s="60"/>
    </row>
    <row r="382" spans="1:9" ht="13.5" customHeight="1">
      <c r="A382" s="51"/>
      <c r="B382" s="52"/>
      <c r="C382" s="52"/>
      <c r="D382" s="43" t="s">
        <v>365</v>
      </c>
      <c r="E382" s="52"/>
      <c r="F382" s="61">
        <v>68.3</v>
      </c>
      <c r="G382" s="54"/>
      <c r="H382" s="54"/>
      <c r="I382" s="55"/>
    </row>
    <row r="383" spans="1:9" ht="13.5" customHeight="1">
      <c r="A383" s="51"/>
      <c r="B383" s="52"/>
      <c r="C383" s="52"/>
      <c r="D383" s="43" t="s">
        <v>366</v>
      </c>
      <c r="E383" s="52"/>
      <c r="F383" s="61">
        <v>111.8</v>
      </c>
      <c r="G383" s="54"/>
      <c r="H383" s="54"/>
      <c r="I383" s="55"/>
    </row>
    <row r="384" spans="1:9" ht="13.5" customHeight="1">
      <c r="A384" s="51">
        <v>89</v>
      </c>
      <c r="B384" s="52">
        <v>763</v>
      </c>
      <c r="C384" s="52" t="s">
        <v>377</v>
      </c>
      <c r="D384" s="39" t="s">
        <v>378</v>
      </c>
      <c r="E384" s="52" t="s">
        <v>53</v>
      </c>
      <c r="F384" s="62">
        <f>F388</f>
        <v>76.7</v>
      </c>
      <c r="G384" s="54"/>
      <c r="H384" s="54">
        <f>F384*G384</f>
        <v>0</v>
      </c>
      <c r="I384" s="55" t="s">
        <v>59</v>
      </c>
    </row>
    <row r="385" spans="1:9" ht="13.5" customHeight="1">
      <c r="A385" s="56"/>
      <c r="B385" s="57"/>
      <c r="C385" s="57"/>
      <c r="D385" s="43" t="s">
        <v>361</v>
      </c>
      <c r="E385" s="57"/>
      <c r="F385" s="58"/>
      <c r="G385" s="59"/>
      <c r="H385" s="54"/>
      <c r="I385" s="60"/>
    </row>
    <row r="386" spans="1:9" ht="27" customHeight="1">
      <c r="A386" s="51"/>
      <c r="B386" s="77"/>
      <c r="C386" s="52"/>
      <c r="D386" s="43" t="s">
        <v>362</v>
      </c>
      <c r="E386" s="52"/>
      <c r="F386" s="58"/>
      <c r="G386" s="54"/>
      <c r="H386" s="54"/>
      <c r="I386" s="60"/>
    </row>
    <row r="387" spans="1:9" ht="40.5" customHeight="1">
      <c r="A387" s="56"/>
      <c r="B387" s="102"/>
      <c r="C387" s="57"/>
      <c r="D387" s="43" t="s">
        <v>363</v>
      </c>
      <c r="E387" s="57"/>
      <c r="F387" s="58"/>
      <c r="G387" s="59"/>
      <c r="H387" s="54"/>
      <c r="I387" s="60"/>
    </row>
    <row r="388" spans="1:9" ht="13.5" customHeight="1">
      <c r="A388" s="51"/>
      <c r="B388" s="52"/>
      <c r="C388" s="52"/>
      <c r="D388" s="43" t="s">
        <v>365</v>
      </c>
      <c r="E388" s="52"/>
      <c r="F388" s="61">
        <v>76.7</v>
      </c>
      <c r="G388" s="54"/>
      <c r="H388" s="54"/>
      <c r="I388" s="55"/>
    </row>
    <row r="389" spans="1:9" ht="13.5" customHeight="1">
      <c r="A389" s="51">
        <v>90</v>
      </c>
      <c r="B389" s="52">
        <v>763</v>
      </c>
      <c r="C389" s="52" t="s">
        <v>379</v>
      </c>
      <c r="D389" s="39" t="s">
        <v>380</v>
      </c>
      <c r="E389" s="52" t="s">
        <v>53</v>
      </c>
      <c r="F389" s="62">
        <f>SUM(F393:F395)</f>
        <v>398.9</v>
      </c>
      <c r="G389" s="54"/>
      <c r="H389" s="54">
        <f>F389*G389</f>
        <v>0</v>
      </c>
      <c r="I389" s="55" t="s">
        <v>59</v>
      </c>
    </row>
    <row r="390" spans="1:9" ht="13.5" customHeight="1">
      <c r="A390" s="56"/>
      <c r="B390" s="57"/>
      <c r="C390" s="57"/>
      <c r="D390" s="43" t="s">
        <v>381</v>
      </c>
      <c r="E390" s="57"/>
      <c r="F390" s="58"/>
      <c r="G390" s="59"/>
      <c r="H390" s="54"/>
      <c r="I390" s="60"/>
    </row>
    <row r="391" spans="1:9" ht="27" customHeight="1">
      <c r="A391" s="51"/>
      <c r="B391" s="77"/>
      <c r="C391" s="52"/>
      <c r="D391" s="43" t="s">
        <v>362</v>
      </c>
      <c r="E391" s="52"/>
      <c r="F391" s="58"/>
      <c r="G391" s="54"/>
      <c r="H391" s="54"/>
      <c r="I391" s="60"/>
    </row>
    <row r="392" spans="1:9" ht="40.5" customHeight="1">
      <c r="A392" s="56"/>
      <c r="B392" s="102"/>
      <c r="C392" s="57"/>
      <c r="D392" s="43" t="s">
        <v>363</v>
      </c>
      <c r="E392" s="57"/>
      <c r="F392" s="58"/>
      <c r="G392" s="59"/>
      <c r="H392" s="54"/>
      <c r="I392" s="60"/>
    </row>
    <row r="393" spans="1:9" ht="13.5" customHeight="1">
      <c r="A393" s="51"/>
      <c r="B393" s="52"/>
      <c r="C393" s="52"/>
      <c r="D393" s="43" t="s">
        <v>364</v>
      </c>
      <c r="E393" s="52"/>
      <c r="F393" s="61">
        <v>6.6</v>
      </c>
      <c r="G393" s="54"/>
      <c r="H393" s="54"/>
      <c r="I393" s="55"/>
    </row>
    <row r="394" spans="1:9" ht="13.5" customHeight="1">
      <c r="A394" s="51"/>
      <c r="B394" s="52"/>
      <c r="C394" s="52"/>
      <c r="D394" s="43" t="s">
        <v>365</v>
      </c>
      <c r="E394" s="52"/>
      <c r="F394" s="61">
        <f>28+76+54.6+46.4</f>
        <v>205</v>
      </c>
      <c r="G394" s="54"/>
      <c r="H394" s="54"/>
      <c r="I394" s="55"/>
    </row>
    <row r="395" spans="1:9" ht="13.5" customHeight="1">
      <c r="A395" s="51"/>
      <c r="B395" s="52"/>
      <c r="C395" s="52"/>
      <c r="D395" s="43" t="s">
        <v>366</v>
      </c>
      <c r="E395" s="52"/>
      <c r="F395" s="61">
        <f>1.4+66.9+13.6+105.4</f>
        <v>187.3</v>
      </c>
      <c r="G395" s="54"/>
      <c r="H395" s="54"/>
      <c r="I395" s="55"/>
    </row>
    <row r="396" spans="1:9" ht="13.5" customHeight="1">
      <c r="A396" s="51">
        <v>91</v>
      </c>
      <c r="B396" s="52">
        <v>763</v>
      </c>
      <c r="C396" s="52" t="s">
        <v>382</v>
      </c>
      <c r="D396" s="39" t="s">
        <v>383</v>
      </c>
      <c r="E396" s="52" t="s">
        <v>53</v>
      </c>
      <c r="F396" s="62">
        <f>SUM(F400:F402)</f>
        <v>43.9</v>
      </c>
      <c r="G396" s="54"/>
      <c r="H396" s="54">
        <f>F396*G396</f>
        <v>0</v>
      </c>
      <c r="I396" s="55" t="s">
        <v>59</v>
      </c>
    </row>
    <row r="397" spans="1:9" ht="13.5" customHeight="1">
      <c r="A397" s="56"/>
      <c r="B397" s="57"/>
      <c r="C397" s="57"/>
      <c r="D397" s="43" t="s">
        <v>381</v>
      </c>
      <c r="E397" s="57"/>
      <c r="F397" s="58"/>
      <c r="G397" s="59"/>
      <c r="H397" s="54"/>
      <c r="I397" s="60"/>
    </row>
    <row r="398" spans="1:9" ht="27" customHeight="1">
      <c r="A398" s="51"/>
      <c r="B398" s="77"/>
      <c r="C398" s="52"/>
      <c r="D398" s="43" t="s">
        <v>362</v>
      </c>
      <c r="E398" s="52"/>
      <c r="F398" s="58"/>
      <c r="G398" s="54"/>
      <c r="H398" s="54"/>
      <c r="I398" s="60"/>
    </row>
    <row r="399" spans="1:9" ht="40.5" customHeight="1">
      <c r="A399" s="56"/>
      <c r="B399" s="102"/>
      <c r="C399" s="57"/>
      <c r="D399" s="43" t="s">
        <v>363</v>
      </c>
      <c r="E399" s="57"/>
      <c r="F399" s="58"/>
      <c r="G399" s="59"/>
      <c r="H399" s="54"/>
      <c r="I399" s="60"/>
    </row>
    <row r="400" spans="1:9" ht="13.5" customHeight="1">
      <c r="A400" s="51"/>
      <c r="B400" s="52"/>
      <c r="C400" s="52"/>
      <c r="D400" s="43" t="s">
        <v>364</v>
      </c>
      <c r="E400" s="52"/>
      <c r="F400" s="61">
        <v>7.2</v>
      </c>
      <c r="G400" s="54"/>
      <c r="H400" s="54"/>
      <c r="I400" s="55"/>
    </row>
    <row r="401" spans="1:18" ht="13.5" customHeight="1">
      <c r="A401" s="51"/>
      <c r="B401" s="52"/>
      <c r="C401" s="52"/>
      <c r="D401" s="43" t="s">
        <v>365</v>
      </c>
      <c r="E401" s="52"/>
      <c r="F401" s="61">
        <f>5.5+14.3</f>
        <v>19.8</v>
      </c>
      <c r="G401" s="54"/>
      <c r="H401" s="54"/>
      <c r="I401" s="55"/>
    </row>
    <row r="402" spans="1:18" ht="13.5" customHeight="1">
      <c r="A402" s="51"/>
      <c r="B402" s="52"/>
      <c r="C402" s="52"/>
      <c r="D402" s="43" t="s">
        <v>366</v>
      </c>
      <c r="E402" s="52"/>
      <c r="F402" s="61">
        <f>1.2+15.7</f>
        <v>16.899999999999999</v>
      </c>
      <c r="G402" s="54"/>
      <c r="H402" s="54"/>
      <c r="I402" s="55"/>
    </row>
    <row r="403" spans="1:18" ht="24.75" customHeight="1">
      <c r="A403" s="38">
        <v>92</v>
      </c>
      <c r="B403" s="39">
        <v>763</v>
      </c>
      <c r="C403" s="39" t="s">
        <v>384</v>
      </c>
      <c r="D403" s="39" t="s">
        <v>385</v>
      </c>
      <c r="E403" s="39" t="s">
        <v>53</v>
      </c>
      <c r="F403" s="62">
        <f>F404+F405+F406</f>
        <v>1165.3000000000002</v>
      </c>
      <c r="G403" s="41"/>
      <c r="H403" s="41">
        <f>F403*G403</f>
        <v>0</v>
      </c>
      <c r="I403" s="42" t="s">
        <v>59</v>
      </c>
    </row>
    <row r="404" spans="1:18" ht="13.5" customHeight="1">
      <c r="A404" s="38"/>
      <c r="B404" s="39"/>
      <c r="C404" s="39"/>
      <c r="D404" s="43" t="s">
        <v>386</v>
      </c>
      <c r="E404" s="39"/>
      <c r="F404" s="44">
        <v>17.600000000000001</v>
      </c>
      <c r="G404" s="41"/>
      <c r="H404" s="41"/>
      <c r="I404" s="42"/>
    </row>
    <row r="405" spans="1:18" s="27" customFormat="1" ht="13.5" customHeight="1">
      <c r="A405" s="38"/>
      <c r="B405" s="92"/>
      <c r="C405" s="39"/>
      <c r="D405" s="43" t="s">
        <v>387</v>
      </c>
      <c r="E405" s="39"/>
      <c r="F405" s="44">
        <v>480</v>
      </c>
      <c r="G405" s="41"/>
      <c r="H405" s="41"/>
      <c r="I405" s="42"/>
    </row>
    <row r="406" spans="1:18" s="27" customFormat="1" ht="13.5" customHeight="1">
      <c r="A406" s="38"/>
      <c r="B406" s="92"/>
      <c r="C406" s="39"/>
      <c r="D406" s="43" t="s">
        <v>388</v>
      </c>
      <c r="E406" s="39"/>
      <c r="F406" s="44">
        <v>667.7</v>
      </c>
      <c r="G406" s="41"/>
      <c r="H406" s="41"/>
      <c r="I406" s="42"/>
    </row>
    <row r="407" spans="1:18" s="107" customFormat="1" ht="24.75" customHeight="1">
      <c r="A407" s="103"/>
      <c r="B407" s="104"/>
      <c r="C407" s="103"/>
      <c r="D407" s="43" t="s">
        <v>389</v>
      </c>
      <c r="E407" s="103"/>
      <c r="F407" s="105"/>
      <c r="G407" s="103"/>
      <c r="H407" s="41"/>
      <c r="I407" s="90"/>
      <c r="J407" s="106"/>
      <c r="M407" s="106"/>
      <c r="N407" s="106"/>
      <c r="O407" s="106"/>
      <c r="P407" s="106"/>
      <c r="Q407" s="106"/>
      <c r="R407" s="106"/>
    </row>
    <row r="408" spans="1:18" ht="24" customHeight="1">
      <c r="A408" s="38">
        <v>93</v>
      </c>
      <c r="B408" s="39">
        <v>763</v>
      </c>
      <c r="C408" s="39" t="s">
        <v>390</v>
      </c>
      <c r="D408" s="39" t="s">
        <v>391</v>
      </c>
      <c r="E408" s="39" t="s">
        <v>53</v>
      </c>
      <c r="F408" s="62">
        <f>F409+F410</f>
        <v>572.79999999999995</v>
      </c>
      <c r="G408" s="41"/>
      <c r="H408" s="41">
        <f>F408*G408</f>
        <v>0</v>
      </c>
      <c r="I408" s="42" t="s">
        <v>59</v>
      </c>
    </row>
    <row r="409" spans="1:18" s="27" customFormat="1" ht="13.5" customHeight="1">
      <c r="A409" s="38"/>
      <c r="B409" s="92"/>
      <c r="C409" s="39"/>
      <c r="D409" s="43" t="s">
        <v>387</v>
      </c>
      <c r="E409" s="39"/>
      <c r="F409" s="44">
        <v>334.9</v>
      </c>
      <c r="G409" s="41"/>
      <c r="H409" s="41"/>
      <c r="I409" s="42"/>
    </row>
    <row r="410" spans="1:18" s="27" customFormat="1" ht="13.5" customHeight="1">
      <c r="A410" s="38"/>
      <c r="B410" s="92"/>
      <c r="C410" s="39"/>
      <c r="D410" s="43" t="s">
        <v>388</v>
      </c>
      <c r="E410" s="39"/>
      <c r="F410" s="44">
        <v>237.9</v>
      </c>
      <c r="G410" s="41"/>
      <c r="H410" s="41"/>
      <c r="I410" s="42"/>
    </row>
    <row r="411" spans="1:18" s="107" customFormat="1" ht="24.75" customHeight="1">
      <c r="A411" s="103"/>
      <c r="B411" s="104"/>
      <c r="C411" s="103"/>
      <c r="D411" s="43" t="s">
        <v>392</v>
      </c>
      <c r="E411" s="103"/>
      <c r="F411" s="105"/>
      <c r="G411" s="103"/>
      <c r="H411" s="41"/>
      <c r="I411" s="90"/>
      <c r="J411" s="106"/>
      <c r="M411" s="106"/>
      <c r="N411" s="106"/>
      <c r="O411" s="106"/>
      <c r="P411" s="106"/>
      <c r="Q411" s="106"/>
      <c r="R411" s="106"/>
    </row>
    <row r="412" spans="1:18" ht="27.75" customHeight="1">
      <c r="A412" s="38">
        <v>94</v>
      </c>
      <c r="B412" s="39">
        <v>763</v>
      </c>
      <c r="C412" s="39" t="s">
        <v>393</v>
      </c>
      <c r="D412" s="39" t="s">
        <v>394</v>
      </c>
      <c r="E412" s="39" t="s">
        <v>53</v>
      </c>
      <c r="F412" s="62">
        <f>F413+F414+F415</f>
        <v>518.4</v>
      </c>
      <c r="G412" s="41"/>
      <c r="H412" s="41">
        <f>F412*G412</f>
        <v>0</v>
      </c>
      <c r="I412" s="42" t="s">
        <v>59</v>
      </c>
      <c r="L412" s="108"/>
    </row>
    <row r="413" spans="1:18" ht="13.5" customHeight="1">
      <c r="A413" s="38"/>
      <c r="B413" s="39"/>
      <c r="C413" s="39"/>
      <c r="D413" s="43" t="s">
        <v>386</v>
      </c>
      <c r="E413" s="39"/>
      <c r="F413" s="44">
        <v>165.5</v>
      </c>
      <c r="G413" s="41"/>
      <c r="H413" s="41"/>
      <c r="I413" s="42"/>
    </row>
    <row r="414" spans="1:18" s="27" customFormat="1" ht="13.5" customHeight="1">
      <c r="A414" s="38"/>
      <c r="B414" s="92"/>
      <c r="C414" s="39"/>
      <c r="D414" s="43" t="s">
        <v>387</v>
      </c>
      <c r="E414" s="39"/>
      <c r="F414" s="44">
        <v>283.10000000000002</v>
      </c>
      <c r="G414" s="41"/>
      <c r="H414" s="41"/>
      <c r="I414" s="42"/>
    </row>
    <row r="415" spans="1:18" s="27" customFormat="1" ht="13.5" customHeight="1">
      <c r="A415" s="38"/>
      <c r="B415" s="92"/>
      <c r="C415" s="39"/>
      <c r="D415" s="43" t="s">
        <v>388</v>
      </c>
      <c r="E415" s="39"/>
      <c r="F415" s="44">
        <v>69.8</v>
      </c>
      <c r="G415" s="41"/>
      <c r="H415" s="41"/>
      <c r="I415" s="42"/>
    </row>
    <row r="416" spans="1:18" s="107" customFormat="1" ht="24.75" customHeight="1">
      <c r="A416" s="103"/>
      <c r="B416" s="104"/>
      <c r="C416" s="103"/>
      <c r="D416" s="43" t="s">
        <v>389</v>
      </c>
      <c r="E416" s="103"/>
      <c r="F416" s="105"/>
      <c r="G416" s="103"/>
      <c r="H416" s="41"/>
      <c r="I416" s="90"/>
      <c r="J416" s="106"/>
      <c r="M416" s="106"/>
      <c r="N416" s="106"/>
      <c r="O416" s="106"/>
      <c r="P416" s="106"/>
      <c r="Q416" s="106"/>
      <c r="R416" s="106"/>
    </row>
    <row r="417" spans="1:18" ht="30" customHeight="1">
      <c r="A417" s="38">
        <v>95</v>
      </c>
      <c r="B417" s="39">
        <v>763</v>
      </c>
      <c r="C417" s="39" t="s">
        <v>395</v>
      </c>
      <c r="D417" s="39" t="s">
        <v>396</v>
      </c>
      <c r="E417" s="39" t="s">
        <v>53</v>
      </c>
      <c r="F417" s="62">
        <f>F418</f>
        <v>45.7</v>
      </c>
      <c r="G417" s="41"/>
      <c r="H417" s="41">
        <f>F417*G417</f>
        <v>0</v>
      </c>
      <c r="I417" s="42" t="s">
        <v>59</v>
      </c>
    </row>
    <row r="418" spans="1:18" s="27" customFormat="1" ht="13.5" customHeight="1">
      <c r="A418" s="38"/>
      <c r="B418" s="92"/>
      <c r="C418" s="39"/>
      <c r="D418" s="43" t="s">
        <v>388</v>
      </c>
      <c r="E418" s="39"/>
      <c r="F418" s="44">
        <v>45.7</v>
      </c>
      <c r="G418" s="41"/>
      <c r="H418" s="41"/>
      <c r="I418" s="42"/>
    </row>
    <row r="419" spans="1:18" s="107" customFormat="1" ht="24.75" customHeight="1">
      <c r="A419" s="103"/>
      <c r="B419" s="104"/>
      <c r="C419" s="103"/>
      <c r="D419" s="43" t="s">
        <v>389</v>
      </c>
      <c r="E419" s="103"/>
      <c r="F419" s="105"/>
      <c r="G419" s="103"/>
      <c r="H419" s="41"/>
      <c r="I419" s="90"/>
      <c r="J419" s="106"/>
      <c r="M419" s="106"/>
      <c r="N419" s="106"/>
      <c r="O419" s="106"/>
      <c r="P419" s="106"/>
      <c r="Q419" s="106"/>
      <c r="R419" s="106"/>
    </row>
    <row r="420" spans="1:18" ht="24.75" customHeight="1">
      <c r="A420" s="103"/>
      <c r="B420" s="104"/>
      <c r="C420" s="103"/>
      <c r="D420" s="43" t="s">
        <v>397</v>
      </c>
      <c r="E420" s="103"/>
      <c r="F420" s="44"/>
      <c r="G420" s="103"/>
      <c r="H420" s="41"/>
      <c r="I420" s="90"/>
      <c r="J420" s="106"/>
    </row>
    <row r="421" spans="1:18" ht="27" customHeight="1">
      <c r="A421" s="38">
        <v>96</v>
      </c>
      <c r="B421" s="39">
        <v>763</v>
      </c>
      <c r="C421" s="39" t="s">
        <v>398</v>
      </c>
      <c r="D421" s="39" t="s">
        <v>399</v>
      </c>
      <c r="E421" s="39" t="s">
        <v>53</v>
      </c>
      <c r="F421" s="62">
        <f>F422</f>
        <v>69.8</v>
      </c>
      <c r="G421" s="41"/>
      <c r="H421" s="41">
        <f>F421*G421</f>
        <v>0</v>
      </c>
      <c r="I421" s="42" t="s">
        <v>59</v>
      </c>
    </row>
    <row r="422" spans="1:18" s="27" customFormat="1" ht="13.5" customHeight="1">
      <c r="A422" s="38"/>
      <c r="B422" s="92"/>
      <c r="C422" s="39"/>
      <c r="D422" s="43" t="s">
        <v>388</v>
      </c>
      <c r="E422" s="39"/>
      <c r="F422" s="44">
        <v>69.8</v>
      </c>
      <c r="G422" s="41"/>
      <c r="H422" s="41"/>
      <c r="I422" s="42"/>
    </row>
    <row r="423" spans="1:18" s="107" customFormat="1" ht="24.75" customHeight="1">
      <c r="A423" s="103"/>
      <c r="B423" s="104"/>
      <c r="C423" s="103"/>
      <c r="D423" s="43" t="s">
        <v>389</v>
      </c>
      <c r="E423" s="103"/>
      <c r="F423" s="105"/>
      <c r="G423" s="103"/>
      <c r="H423" s="41"/>
      <c r="I423" s="90"/>
      <c r="J423" s="106"/>
      <c r="M423" s="106"/>
      <c r="N423" s="106"/>
      <c r="O423" s="106"/>
      <c r="P423" s="106"/>
      <c r="Q423" s="106"/>
      <c r="R423" s="106"/>
    </row>
    <row r="424" spans="1:18" ht="13.5" customHeight="1">
      <c r="A424" s="51">
        <v>97</v>
      </c>
      <c r="B424" s="52">
        <v>763</v>
      </c>
      <c r="C424" s="52" t="s">
        <v>400</v>
      </c>
      <c r="D424" s="39" t="s">
        <v>401</v>
      </c>
      <c r="E424" s="52" t="s">
        <v>53</v>
      </c>
      <c r="F424" s="62">
        <f>F425</f>
        <v>88.968000000000004</v>
      </c>
      <c r="G424" s="54"/>
      <c r="H424" s="54">
        <f>F424*G424</f>
        <v>0</v>
      </c>
      <c r="I424" s="55" t="s">
        <v>59</v>
      </c>
    </row>
    <row r="425" spans="1:18" ht="13.5" customHeight="1">
      <c r="A425" s="51"/>
      <c r="B425" s="52"/>
      <c r="C425" s="52"/>
      <c r="D425" s="43" t="s">
        <v>402</v>
      </c>
      <c r="E425" s="52"/>
      <c r="F425" s="61">
        <f>80.88*1.1</f>
        <v>88.968000000000004</v>
      </c>
      <c r="G425" s="54"/>
      <c r="H425" s="54"/>
      <c r="I425" s="55"/>
    </row>
    <row r="426" spans="1:18" ht="13.5" customHeight="1">
      <c r="A426" s="51">
        <v>98</v>
      </c>
      <c r="B426" s="52">
        <v>763</v>
      </c>
      <c r="C426" s="52" t="s">
        <v>403</v>
      </c>
      <c r="D426" s="39" t="s">
        <v>404</v>
      </c>
      <c r="E426" s="52" t="s">
        <v>405</v>
      </c>
      <c r="F426" s="62">
        <f>F428</f>
        <v>1</v>
      </c>
      <c r="G426" s="54"/>
      <c r="H426" s="54">
        <f>F426*G426</f>
        <v>0</v>
      </c>
      <c r="I426" s="55" t="s">
        <v>59</v>
      </c>
    </row>
    <row r="427" spans="1:18" ht="13.5" customHeight="1">
      <c r="A427" s="51"/>
      <c r="B427" s="52"/>
      <c r="C427" s="52"/>
      <c r="D427" s="43" t="s">
        <v>406</v>
      </c>
      <c r="E427" s="52"/>
      <c r="F427" s="62"/>
      <c r="G427" s="54"/>
      <c r="H427" s="54"/>
      <c r="I427" s="55"/>
    </row>
    <row r="428" spans="1:18" ht="13.5" customHeight="1">
      <c r="A428" s="51"/>
      <c r="B428" s="52"/>
      <c r="C428" s="52"/>
      <c r="D428" s="43" t="s">
        <v>407</v>
      </c>
      <c r="E428" s="52"/>
      <c r="F428" s="61">
        <v>1</v>
      </c>
      <c r="G428" s="54"/>
      <c r="H428" s="54"/>
      <c r="I428" s="55"/>
    </row>
    <row r="429" spans="1:18" s="27" customFormat="1" ht="13.5" customHeight="1">
      <c r="A429" s="51">
        <v>99</v>
      </c>
      <c r="B429" s="77" t="s">
        <v>408</v>
      </c>
      <c r="C429" s="52">
        <v>998763403</v>
      </c>
      <c r="D429" s="52" t="s">
        <v>409</v>
      </c>
      <c r="E429" s="52" t="s">
        <v>258</v>
      </c>
      <c r="F429" s="53">
        <v>1.62</v>
      </c>
      <c r="G429" s="54"/>
      <c r="H429" s="54">
        <f>F429*G429</f>
        <v>0</v>
      </c>
      <c r="I429" s="55" t="s">
        <v>54</v>
      </c>
    </row>
    <row r="430" spans="1:18" ht="13.5" customHeight="1">
      <c r="A430" s="97">
        <v>100</v>
      </c>
      <c r="B430" s="52">
        <v>763</v>
      </c>
      <c r="C430" s="52">
        <v>999763</v>
      </c>
      <c r="D430" s="52" t="s">
        <v>410</v>
      </c>
      <c r="E430" s="52" t="s">
        <v>243</v>
      </c>
      <c r="F430" s="53">
        <f>F431</f>
        <v>1</v>
      </c>
      <c r="G430" s="54"/>
      <c r="H430" s="54">
        <f>F430*G430</f>
        <v>0</v>
      </c>
      <c r="I430" s="98" t="s">
        <v>59</v>
      </c>
    </row>
    <row r="431" spans="1:18" s="27" customFormat="1" ht="27" customHeight="1">
      <c r="A431" s="56"/>
      <c r="B431" s="57"/>
      <c r="C431" s="57"/>
      <c r="D431" s="76" t="s">
        <v>358</v>
      </c>
      <c r="E431" s="57"/>
      <c r="F431" s="61">
        <v>1</v>
      </c>
      <c r="G431" s="59"/>
      <c r="H431" s="54"/>
      <c r="I431" s="55"/>
    </row>
    <row r="432" spans="1:18" ht="13.5" customHeight="1">
      <c r="A432" s="69"/>
      <c r="B432" s="70"/>
      <c r="C432" s="71">
        <v>766</v>
      </c>
      <c r="D432" s="34" t="s">
        <v>22</v>
      </c>
      <c r="E432" s="71"/>
      <c r="F432" s="79"/>
      <c r="G432" s="73"/>
      <c r="H432" s="73">
        <f>SUM(H433:H436)</f>
        <v>0</v>
      </c>
      <c r="I432" s="74"/>
    </row>
    <row r="433" spans="1:10" ht="13.5" customHeight="1">
      <c r="A433" s="139">
        <v>101</v>
      </c>
      <c r="B433" s="52">
        <v>766</v>
      </c>
      <c r="C433" s="39" t="s">
        <v>411</v>
      </c>
      <c r="D433" s="52" t="s">
        <v>540</v>
      </c>
      <c r="E433" s="52" t="s">
        <v>143</v>
      </c>
      <c r="F433" s="53">
        <v>1</v>
      </c>
      <c r="G433" s="54"/>
      <c r="H433" s="54">
        <f>F433*G433</f>
        <v>0</v>
      </c>
      <c r="I433" s="55" t="s">
        <v>59</v>
      </c>
      <c r="J433" s="96"/>
    </row>
    <row r="434" spans="1:10" ht="13.5" customHeight="1">
      <c r="A434" s="38">
        <v>102</v>
      </c>
      <c r="B434" s="92" t="s">
        <v>412</v>
      </c>
      <c r="C434" s="39">
        <v>998766202</v>
      </c>
      <c r="D434" s="39" t="s">
        <v>413</v>
      </c>
      <c r="E434" s="39" t="s">
        <v>258</v>
      </c>
      <c r="F434" s="40">
        <v>1.08</v>
      </c>
      <c r="G434" s="41"/>
      <c r="H434" s="41">
        <f>F434*G434</f>
        <v>0</v>
      </c>
      <c r="I434" s="55" t="s">
        <v>54</v>
      </c>
    </row>
    <row r="435" spans="1:10" ht="13.5" customHeight="1">
      <c r="A435" s="38">
        <v>103</v>
      </c>
      <c r="B435" s="92" t="s">
        <v>412</v>
      </c>
      <c r="C435" s="39">
        <v>999766</v>
      </c>
      <c r="D435" s="39" t="s">
        <v>414</v>
      </c>
      <c r="E435" s="39" t="s">
        <v>243</v>
      </c>
      <c r="F435" s="40">
        <f>F436</f>
        <v>1</v>
      </c>
      <c r="G435" s="41"/>
      <c r="H435" s="41">
        <f>F435*G435</f>
        <v>0</v>
      </c>
      <c r="I435" s="42" t="s">
        <v>59</v>
      </c>
    </row>
    <row r="436" spans="1:10" ht="27" customHeight="1">
      <c r="A436" s="38"/>
      <c r="B436" s="92"/>
      <c r="C436" s="39"/>
      <c r="D436" s="43" t="s">
        <v>358</v>
      </c>
      <c r="E436" s="39"/>
      <c r="F436" s="44">
        <v>1</v>
      </c>
      <c r="G436" s="41"/>
      <c r="H436" s="41"/>
      <c r="I436" s="90"/>
    </row>
    <row r="437" spans="1:10">
      <c r="A437" s="33"/>
      <c r="B437" s="34"/>
      <c r="C437" s="34">
        <v>771</v>
      </c>
      <c r="D437" s="34" t="s">
        <v>23</v>
      </c>
      <c r="E437" s="34"/>
      <c r="F437" s="35"/>
      <c r="G437" s="36"/>
      <c r="H437" s="36">
        <f>SUM(H438:H514)</f>
        <v>0</v>
      </c>
      <c r="I437" s="109"/>
    </row>
    <row r="438" spans="1:10" s="27" customFormat="1" ht="13.5" customHeight="1">
      <c r="A438" s="141">
        <v>104</v>
      </c>
      <c r="B438" s="92">
        <v>771</v>
      </c>
      <c r="C438" s="39" t="s">
        <v>415</v>
      </c>
      <c r="D438" s="142" t="s">
        <v>416</v>
      </c>
      <c r="E438" s="39" t="s">
        <v>53</v>
      </c>
      <c r="F438" s="40">
        <f>SUM(F446:F447)</f>
        <v>170</v>
      </c>
      <c r="G438" s="41"/>
      <c r="H438" s="41">
        <f>F438*G438</f>
        <v>0</v>
      </c>
      <c r="I438" s="42" t="s">
        <v>59</v>
      </c>
    </row>
    <row r="439" spans="1:10" ht="13.5" customHeight="1">
      <c r="A439" s="45"/>
      <c r="B439" s="46"/>
      <c r="C439" s="46"/>
      <c r="D439" s="143" t="s">
        <v>266</v>
      </c>
      <c r="E439" s="46"/>
      <c r="F439" s="44"/>
      <c r="G439" s="63"/>
      <c r="H439" s="41"/>
      <c r="I439" s="42"/>
    </row>
    <row r="440" spans="1:10" ht="27" customHeight="1">
      <c r="A440" s="45"/>
      <c r="B440" s="46"/>
      <c r="C440" s="46"/>
      <c r="D440" s="143" t="s">
        <v>562</v>
      </c>
      <c r="E440" s="46"/>
      <c r="F440" s="44"/>
      <c r="G440" s="63"/>
      <c r="H440" s="41"/>
      <c r="I440" s="42"/>
    </row>
    <row r="441" spans="1:10" ht="13.5" customHeight="1">
      <c r="A441" s="45"/>
      <c r="B441" s="46"/>
      <c r="C441" s="46"/>
      <c r="D441" s="143" t="s">
        <v>563</v>
      </c>
      <c r="E441" s="46"/>
      <c r="F441" s="44"/>
      <c r="G441" s="63"/>
      <c r="H441" s="41"/>
      <c r="I441" s="42"/>
    </row>
    <row r="442" spans="1:10" ht="13.5" customHeight="1">
      <c r="A442" s="45"/>
      <c r="B442" s="46"/>
      <c r="C442" s="46"/>
      <c r="D442" s="143" t="s">
        <v>564</v>
      </c>
      <c r="E442" s="46"/>
      <c r="F442" s="44"/>
      <c r="G442" s="63"/>
      <c r="H442" s="41"/>
      <c r="I442" s="42"/>
    </row>
    <row r="443" spans="1:10" ht="13.5" customHeight="1">
      <c r="A443" s="45"/>
      <c r="B443" s="46"/>
      <c r="C443" s="46"/>
      <c r="D443" s="143" t="s">
        <v>565</v>
      </c>
      <c r="E443" s="46"/>
      <c r="F443" s="44"/>
      <c r="G443" s="63"/>
      <c r="H443" s="41"/>
      <c r="I443" s="42"/>
    </row>
    <row r="444" spans="1:10" ht="27" customHeight="1">
      <c r="A444" s="45"/>
      <c r="B444" s="46"/>
      <c r="C444" s="46"/>
      <c r="D444" s="143" t="s">
        <v>417</v>
      </c>
      <c r="E444" s="46"/>
      <c r="F444" s="44"/>
      <c r="G444" s="63"/>
      <c r="H444" s="41"/>
      <c r="I444" s="42"/>
    </row>
    <row r="445" spans="1:10" ht="27" customHeight="1">
      <c r="A445" s="45"/>
      <c r="B445" s="46"/>
      <c r="C445" s="46"/>
      <c r="D445" s="143" t="s">
        <v>418</v>
      </c>
      <c r="E445" s="46"/>
      <c r="F445" s="44"/>
      <c r="G445" s="63"/>
      <c r="H445" s="41"/>
      <c r="I445" s="42"/>
    </row>
    <row r="446" spans="1:10" ht="13.5" customHeight="1">
      <c r="A446" s="45"/>
      <c r="B446" s="46"/>
      <c r="C446" s="46"/>
      <c r="D446" s="143" t="s">
        <v>419</v>
      </c>
      <c r="E446" s="46"/>
      <c r="F446" s="44">
        <v>117.7</v>
      </c>
      <c r="G446" s="63"/>
      <c r="H446" s="41"/>
      <c r="I446" s="42"/>
    </row>
    <row r="447" spans="1:10" ht="13.5" customHeight="1">
      <c r="A447" s="45"/>
      <c r="B447" s="46"/>
      <c r="C447" s="46"/>
      <c r="D447" s="143" t="s">
        <v>420</v>
      </c>
      <c r="E447" s="46"/>
      <c r="F447" s="44">
        <v>52.3</v>
      </c>
      <c r="G447" s="63"/>
      <c r="H447" s="41"/>
      <c r="I447" s="42"/>
    </row>
    <row r="448" spans="1:10" ht="13.5" customHeight="1">
      <c r="A448" s="141">
        <v>105</v>
      </c>
      <c r="B448" s="92">
        <v>771</v>
      </c>
      <c r="C448" s="39" t="s">
        <v>421</v>
      </c>
      <c r="D448" s="142" t="s">
        <v>422</v>
      </c>
      <c r="E448" s="39" t="s">
        <v>53</v>
      </c>
      <c r="F448" s="40">
        <f>F456</f>
        <v>13.3</v>
      </c>
      <c r="G448" s="41"/>
      <c r="H448" s="41">
        <f>F448*G448</f>
        <v>0</v>
      </c>
      <c r="I448" s="42" t="s">
        <v>59</v>
      </c>
    </row>
    <row r="449" spans="1:9" ht="13.5" customHeight="1">
      <c r="A449" s="45"/>
      <c r="B449" s="46"/>
      <c r="C449" s="46"/>
      <c r="D449" s="143" t="s">
        <v>266</v>
      </c>
      <c r="E449" s="46"/>
      <c r="F449" s="44"/>
      <c r="G449" s="63"/>
      <c r="H449" s="41"/>
      <c r="I449" s="42"/>
    </row>
    <row r="450" spans="1:9" ht="13.5" customHeight="1">
      <c r="A450" s="45"/>
      <c r="B450" s="46"/>
      <c r="C450" s="46"/>
      <c r="D450" s="143" t="s">
        <v>566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143" t="s">
        <v>567</v>
      </c>
      <c r="E451" s="46"/>
      <c r="F451" s="44"/>
      <c r="G451" s="63"/>
      <c r="H451" s="41"/>
      <c r="I451" s="42"/>
    </row>
    <row r="452" spans="1:9" ht="13.5" customHeight="1">
      <c r="A452" s="45"/>
      <c r="B452" s="46"/>
      <c r="C452" s="46"/>
      <c r="D452" s="143" t="s">
        <v>568</v>
      </c>
      <c r="E452" s="46"/>
      <c r="F452" s="44"/>
      <c r="G452" s="63"/>
      <c r="H452" s="41"/>
      <c r="I452" s="42"/>
    </row>
    <row r="453" spans="1:9" ht="13.5" customHeight="1">
      <c r="A453" s="45"/>
      <c r="B453" s="46"/>
      <c r="C453" s="46"/>
      <c r="D453" s="143" t="s">
        <v>569</v>
      </c>
      <c r="E453" s="46"/>
      <c r="F453" s="44"/>
      <c r="G453" s="63"/>
      <c r="H453" s="41"/>
      <c r="I453" s="42"/>
    </row>
    <row r="454" spans="1:9" ht="27" customHeight="1">
      <c r="A454" s="45"/>
      <c r="B454" s="46"/>
      <c r="C454" s="46"/>
      <c r="D454" s="143" t="s">
        <v>417</v>
      </c>
      <c r="E454" s="46"/>
      <c r="F454" s="44"/>
      <c r="G454" s="63"/>
      <c r="H454" s="41"/>
      <c r="I454" s="42"/>
    </row>
    <row r="455" spans="1:9" ht="27" customHeight="1">
      <c r="A455" s="45"/>
      <c r="B455" s="46"/>
      <c r="C455" s="46"/>
      <c r="D455" s="143" t="s">
        <v>418</v>
      </c>
      <c r="E455" s="46"/>
      <c r="F455" s="44"/>
      <c r="G455" s="63"/>
      <c r="H455" s="41"/>
      <c r="I455" s="42"/>
    </row>
    <row r="456" spans="1:9" ht="13.5" customHeight="1">
      <c r="A456" s="45"/>
      <c r="B456" s="46"/>
      <c r="C456" s="46"/>
      <c r="D456" s="143" t="s">
        <v>419</v>
      </c>
      <c r="E456" s="46"/>
      <c r="F456" s="44">
        <v>13.3</v>
      </c>
      <c r="G456" s="63"/>
      <c r="H456" s="41"/>
      <c r="I456" s="42"/>
    </row>
    <row r="457" spans="1:9" ht="13.5" customHeight="1">
      <c r="A457" s="141">
        <v>106</v>
      </c>
      <c r="B457" s="92">
        <v>771</v>
      </c>
      <c r="C457" s="39" t="s">
        <v>423</v>
      </c>
      <c r="D457" s="142" t="s">
        <v>424</v>
      </c>
      <c r="E457" s="39" t="s">
        <v>53</v>
      </c>
      <c r="F457" s="40">
        <f>F465</f>
        <v>232.3</v>
      </c>
      <c r="G457" s="41"/>
      <c r="H457" s="41">
        <f>F457*G457</f>
        <v>0</v>
      </c>
      <c r="I457" s="42" t="s">
        <v>59</v>
      </c>
    </row>
    <row r="458" spans="1:9" ht="13.5" customHeight="1">
      <c r="A458" s="45"/>
      <c r="B458" s="46"/>
      <c r="C458" s="46"/>
      <c r="D458" s="143" t="s">
        <v>266</v>
      </c>
      <c r="E458" s="46"/>
      <c r="F458" s="44"/>
      <c r="G458" s="63"/>
      <c r="H458" s="41"/>
      <c r="I458" s="42"/>
    </row>
    <row r="459" spans="1:9" ht="13.5" customHeight="1">
      <c r="A459" s="45"/>
      <c r="B459" s="46"/>
      <c r="C459" s="46"/>
      <c r="D459" s="143" t="s">
        <v>660</v>
      </c>
      <c r="E459" s="46"/>
      <c r="F459" s="44"/>
      <c r="G459" s="63"/>
      <c r="H459" s="41"/>
      <c r="I459" s="42"/>
    </row>
    <row r="460" spans="1:9" ht="13.5" customHeight="1">
      <c r="A460" s="45"/>
      <c r="B460" s="46"/>
      <c r="C460" s="46"/>
      <c r="D460" s="143" t="s">
        <v>570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143" t="s">
        <v>571</v>
      </c>
      <c r="E461" s="46"/>
      <c r="F461" s="44"/>
      <c r="G461" s="63"/>
      <c r="H461" s="41"/>
      <c r="I461" s="42"/>
    </row>
    <row r="462" spans="1:9" ht="13.5" customHeight="1">
      <c r="A462" s="45"/>
      <c r="B462" s="46"/>
      <c r="C462" s="46"/>
      <c r="D462" s="143" t="s">
        <v>572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143" t="s">
        <v>417</v>
      </c>
      <c r="E463" s="46"/>
      <c r="F463" s="44"/>
      <c r="G463" s="63"/>
      <c r="H463" s="41"/>
      <c r="I463" s="42"/>
    </row>
    <row r="464" spans="1:9" ht="27" customHeight="1">
      <c r="A464" s="45"/>
      <c r="B464" s="46"/>
      <c r="C464" s="46"/>
      <c r="D464" s="143" t="s">
        <v>418</v>
      </c>
      <c r="E464" s="46"/>
      <c r="F464" s="44"/>
      <c r="G464" s="63"/>
      <c r="H464" s="41"/>
      <c r="I464" s="42"/>
    </row>
    <row r="465" spans="1:9" ht="13.5" customHeight="1">
      <c r="A465" s="45"/>
      <c r="B465" s="46"/>
      <c r="C465" s="46"/>
      <c r="D465" s="143" t="s">
        <v>420</v>
      </c>
      <c r="E465" s="46"/>
      <c r="F465" s="44">
        <v>232.3</v>
      </c>
      <c r="G465" s="63"/>
      <c r="H465" s="41"/>
      <c r="I465" s="42"/>
    </row>
    <row r="466" spans="1:9" ht="13.5" customHeight="1">
      <c r="A466" s="141">
        <v>107</v>
      </c>
      <c r="B466" s="92">
        <v>771</v>
      </c>
      <c r="C466" s="39" t="s">
        <v>425</v>
      </c>
      <c r="D466" s="142" t="s">
        <v>426</v>
      </c>
      <c r="E466" s="39" t="s">
        <v>53</v>
      </c>
      <c r="F466" s="40">
        <f>SUM(F475:F476)</f>
        <v>86.1</v>
      </c>
      <c r="G466" s="41"/>
      <c r="H466" s="41">
        <f>F466*G466</f>
        <v>0</v>
      </c>
      <c r="I466" s="42" t="s">
        <v>59</v>
      </c>
    </row>
    <row r="467" spans="1:9" ht="13.5" customHeight="1">
      <c r="A467" s="45"/>
      <c r="B467" s="46"/>
      <c r="C467" s="46"/>
      <c r="D467" s="143" t="s">
        <v>266</v>
      </c>
      <c r="E467" s="46"/>
      <c r="F467" s="44"/>
      <c r="G467" s="63"/>
      <c r="H467" s="41"/>
      <c r="I467" s="42"/>
    </row>
    <row r="468" spans="1:9" ht="13.5" customHeight="1">
      <c r="A468" s="45"/>
      <c r="B468" s="46"/>
      <c r="C468" s="46"/>
      <c r="D468" s="143" t="s">
        <v>573</v>
      </c>
      <c r="E468" s="46"/>
      <c r="F468" s="44"/>
      <c r="G468" s="63"/>
      <c r="H468" s="41"/>
      <c r="I468" s="42"/>
    </row>
    <row r="469" spans="1:9" ht="13.5" customHeight="1">
      <c r="A469" s="45"/>
      <c r="B469" s="46"/>
      <c r="C469" s="46"/>
      <c r="D469" s="143" t="s">
        <v>574</v>
      </c>
      <c r="E469" s="46"/>
      <c r="F469" s="44"/>
      <c r="G469" s="63"/>
      <c r="H469" s="41"/>
      <c r="I469" s="42"/>
    </row>
    <row r="470" spans="1:9" ht="13.5" customHeight="1">
      <c r="A470" s="45"/>
      <c r="B470" s="46"/>
      <c r="C470" s="46"/>
      <c r="D470" s="143" t="s">
        <v>575</v>
      </c>
      <c r="E470" s="46"/>
      <c r="F470" s="44"/>
      <c r="G470" s="63"/>
      <c r="H470" s="41"/>
      <c r="I470" s="42"/>
    </row>
    <row r="471" spans="1:9" ht="27" customHeight="1">
      <c r="A471" s="45"/>
      <c r="B471" s="46"/>
      <c r="C471" s="46"/>
      <c r="D471" s="143" t="s">
        <v>576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143" t="s">
        <v>577</v>
      </c>
      <c r="E472" s="46"/>
      <c r="F472" s="44"/>
      <c r="G472" s="63"/>
      <c r="H472" s="41"/>
      <c r="I472" s="42"/>
    </row>
    <row r="473" spans="1:9" ht="27" customHeight="1">
      <c r="A473" s="45"/>
      <c r="B473" s="46"/>
      <c r="C473" s="46"/>
      <c r="D473" s="143" t="s">
        <v>417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143" t="s">
        <v>418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143" t="s">
        <v>420</v>
      </c>
      <c r="E475" s="46"/>
      <c r="F475" s="44">
        <v>39</v>
      </c>
      <c r="G475" s="63"/>
      <c r="H475" s="41"/>
      <c r="I475" s="42"/>
    </row>
    <row r="476" spans="1:9" ht="13.5" customHeight="1">
      <c r="A476" s="45"/>
      <c r="B476" s="46"/>
      <c r="C476" s="46"/>
      <c r="D476" s="143" t="s">
        <v>427</v>
      </c>
      <c r="E476" s="46"/>
      <c r="F476" s="44">
        <v>47.1</v>
      </c>
      <c r="G476" s="63"/>
      <c r="H476" s="41"/>
      <c r="I476" s="42"/>
    </row>
    <row r="477" spans="1:9" ht="13.5" customHeight="1">
      <c r="A477" s="141">
        <v>108</v>
      </c>
      <c r="B477" s="92">
        <v>771</v>
      </c>
      <c r="C477" s="39" t="s">
        <v>428</v>
      </c>
      <c r="D477" s="142" t="s">
        <v>429</v>
      </c>
      <c r="E477" s="39" t="s">
        <v>53</v>
      </c>
      <c r="F477" s="40">
        <f>SUM(F486:F487)</f>
        <v>89.7</v>
      </c>
      <c r="G477" s="41"/>
      <c r="H477" s="41">
        <f>F477*G477</f>
        <v>0</v>
      </c>
      <c r="I477" s="42" t="s">
        <v>59</v>
      </c>
    </row>
    <row r="478" spans="1:9" ht="13.5" customHeight="1">
      <c r="A478" s="45"/>
      <c r="B478" s="46"/>
      <c r="C478" s="46"/>
      <c r="D478" s="143" t="s">
        <v>266</v>
      </c>
      <c r="E478" s="46"/>
      <c r="F478" s="44"/>
      <c r="G478" s="63"/>
      <c r="H478" s="41"/>
      <c r="I478" s="42"/>
    </row>
    <row r="479" spans="1:9" ht="13.5" customHeight="1">
      <c r="A479" s="45"/>
      <c r="B479" s="46"/>
      <c r="C479" s="46"/>
      <c r="D479" s="143" t="s">
        <v>578</v>
      </c>
      <c r="E479" s="46"/>
      <c r="F479" s="44"/>
      <c r="G479" s="63"/>
      <c r="H479" s="41"/>
      <c r="I479" s="42"/>
    </row>
    <row r="480" spans="1:9" ht="13.5" customHeight="1">
      <c r="A480" s="45"/>
      <c r="B480" s="46"/>
      <c r="C480" s="46"/>
      <c r="D480" s="143" t="s">
        <v>579</v>
      </c>
      <c r="E480" s="46"/>
      <c r="F480" s="44"/>
      <c r="G480" s="63"/>
      <c r="H480" s="41"/>
      <c r="I480" s="42"/>
    </row>
    <row r="481" spans="1:9" ht="13.5" customHeight="1">
      <c r="A481" s="45"/>
      <c r="B481" s="46"/>
      <c r="C481" s="46"/>
      <c r="D481" s="143" t="s">
        <v>580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143" t="s">
        <v>581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143" t="s">
        <v>582</v>
      </c>
      <c r="E483" s="46"/>
      <c r="F483" s="44"/>
      <c r="G483" s="63"/>
      <c r="H483" s="41"/>
      <c r="I483" s="42"/>
    </row>
    <row r="484" spans="1:9" ht="27" customHeight="1">
      <c r="A484" s="45"/>
      <c r="B484" s="46"/>
      <c r="C484" s="46"/>
      <c r="D484" s="143" t="s">
        <v>417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143" t="s">
        <v>418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143" t="s">
        <v>420</v>
      </c>
      <c r="E486" s="46"/>
      <c r="F486" s="44">
        <v>19.8</v>
      </c>
      <c r="G486" s="63"/>
      <c r="H486" s="41"/>
      <c r="I486" s="42"/>
    </row>
    <row r="487" spans="1:9" ht="13.5" customHeight="1">
      <c r="A487" s="45"/>
      <c r="B487" s="46"/>
      <c r="C487" s="46"/>
      <c r="D487" s="143" t="s">
        <v>427</v>
      </c>
      <c r="E487" s="46"/>
      <c r="F487" s="44">
        <v>69.900000000000006</v>
      </c>
      <c r="G487" s="63"/>
      <c r="H487" s="41"/>
      <c r="I487" s="42"/>
    </row>
    <row r="488" spans="1:9" ht="13.5" customHeight="1">
      <c r="A488" s="141">
        <v>109</v>
      </c>
      <c r="B488" s="92">
        <v>771</v>
      </c>
      <c r="C488" s="39" t="s">
        <v>430</v>
      </c>
      <c r="D488" s="142" t="s">
        <v>431</v>
      </c>
      <c r="E488" s="39" t="s">
        <v>53</v>
      </c>
      <c r="F488" s="40">
        <f>F497</f>
        <v>58</v>
      </c>
      <c r="G488" s="41"/>
      <c r="H488" s="41">
        <f>F488*G488</f>
        <v>0</v>
      </c>
      <c r="I488" s="42" t="s">
        <v>59</v>
      </c>
    </row>
    <row r="489" spans="1:9" ht="13.5" customHeight="1">
      <c r="A489" s="45"/>
      <c r="B489" s="46"/>
      <c r="C489" s="46"/>
      <c r="D489" s="143" t="s">
        <v>266</v>
      </c>
      <c r="E489" s="46"/>
      <c r="F489" s="44"/>
      <c r="G489" s="63"/>
      <c r="H489" s="41"/>
      <c r="I489" s="42"/>
    </row>
    <row r="490" spans="1:9" ht="27" customHeight="1">
      <c r="A490" s="45"/>
      <c r="B490" s="46"/>
      <c r="C490" s="46"/>
      <c r="D490" s="143" t="s">
        <v>583</v>
      </c>
      <c r="E490" s="46"/>
      <c r="F490" s="44"/>
      <c r="G490" s="63"/>
      <c r="H490" s="41"/>
      <c r="I490" s="42"/>
    </row>
    <row r="491" spans="1:9" ht="13.5" customHeight="1">
      <c r="A491" s="45"/>
      <c r="B491" s="46"/>
      <c r="C491" s="46"/>
      <c r="D491" s="143" t="s">
        <v>584</v>
      </c>
      <c r="E491" s="46"/>
      <c r="F491" s="44"/>
      <c r="G491" s="63"/>
      <c r="H491" s="41"/>
      <c r="I491" s="42"/>
    </row>
    <row r="492" spans="1:9" ht="13.5" customHeight="1">
      <c r="A492" s="45"/>
      <c r="B492" s="46"/>
      <c r="C492" s="46"/>
      <c r="D492" s="143" t="s">
        <v>585</v>
      </c>
      <c r="E492" s="46"/>
      <c r="F492" s="44"/>
      <c r="G492" s="63"/>
      <c r="H492" s="41"/>
      <c r="I492" s="42"/>
    </row>
    <row r="493" spans="1:9" ht="27" customHeight="1">
      <c r="A493" s="45"/>
      <c r="B493" s="46"/>
      <c r="C493" s="46"/>
      <c r="D493" s="143" t="s">
        <v>586</v>
      </c>
      <c r="E493" s="46"/>
      <c r="F493" s="44"/>
      <c r="G493" s="63"/>
      <c r="H493" s="41"/>
      <c r="I493" s="42"/>
    </row>
    <row r="494" spans="1:9" ht="13.5" customHeight="1">
      <c r="A494" s="45"/>
      <c r="B494" s="46"/>
      <c r="C494" s="46"/>
      <c r="D494" s="143" t="s">
        <v>587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143" t="s">
        <v>417</v>
      </c>
      <c r="E495" s="46"/>
      <c r="F495" s="44"/>
      <c r="G495" s="63"/>
      <c r="H495" s="41"/>
      <c r="I495" s="42"/>
    </row>
    <row r="496" spans="1:9" ht="27" customHeight="1">
      <c r="A496" s="45"/>
      <c r="B496" s="46"/>
      <c r="C496" s="46"/>
      <c r="D496" s="143" t="s">
        <v>418</v>
      </c>
      <c r="E496" s="46"/>
      <c r="F496" s="44"/>
      <c r="G496" s="63"/>
      <c r="H496" s="41"/>
      <c r="I496" s="42"/>
    </row>
    <row r="497" spans="1:9" ht="13.5" customHeight="1">
      <c r="A497" s="45"/>
      <c r="B497" s="46"/>
      <c r="C497" s="46"/>
      <c r="D497" s="143" t="s">
        <v>420</v>
      </c>
      <c r="E497" s="46"/>
      <c r="F497" s="44">
        <v>58</v>
      </c>
      <c r="G497" s="63"/>
      <c r="H497" s="41"/>
      <c r="I497" s="42"/>
    </row>
    <row r="498" spans="1:9" ht="13.5" customHeight="1">
      <c r="A498" s="141">
        <v>110</v>
      </c>
      <c r="B498" s="92">
        <v>771</v>
      </c>
      <c r="C498" s="39" t="s">
        <v>432</v>
      </c>
      <c r="D498" s="142" t="s">
        <v>433</v>
      </c>
      <c r="E498" s="39" t="s">
        <v>53</v>
      </c>
      <c r="F498" s="40">
        <f>F507</f>
        <v>22.2</v>
      </c>
      <c r="G498" s="41"/>
      <c r="H498" s="41">
        <f>F498*G498</f>
        <v>0</v>
      </c>
      <c r="I498" s="42" t="s">
        <v>59</v>
      </c>
    </row>
    <row r="499" spans="1:9" ht="13.5" customHeight="1">
      <c r="A499" s="45"/>
      <c r="B499" s="46"/>
      <c r="C499" s="46"/>
      <c r="D499" s="143" t="s">
        <v>266</v>
      </c>
      <c r="E499" s="46"/>
      <c r="F499" s="44"/>
      <c r="G499" s="63"/>
      <c r="H499" s="41"/>
      <c r="I499" s="42"/>
    </row>
    <row r="500" spans="1:9" ht="13.5" customHeight="1">
      <c r="A500" s="45"/>
      <c r="B500" s="46"/>
      <c r="C500" s="46"/>
      <c r="D500" s="143" t="s">
        <v>588</v>
      </c>
      <c r="E500" s="46"/>
      <c r="F500" s="44"/>
      <c r="G500" s="63"/>
      <c r="H500" s="41"/>
      <c r="I500" s="42"/>
    </row>
    <row r="501" spans="1:9" ht="13.5" customHeight="1">
      <c r="A501" s="45"/>
      <c r="B501" s="46"/>
      <c r="C501" s="46"/>
      <c r="D501" s="143" t="s">
        <v>589</v>
      </c>
      <c r="E501" s="46"/>
      <c r="F501" s="44"/>
      <c r="G501" s="63"/>
      <c r="H501" s="41"/>
      <c r="I501" s="42"/>
    </row>
    <row r="502" spans="1:9" ht="13.5" customHeight="1">
      <c r="A502" s="45"/>
      <c r="B502" s="46"/>
      <c r="C502" s="46"/>
      <c r="D502" s="143" t="s">
        <v>590</v>
      </c>
      <c r="E502" s="46"/>
      <c r="F502" s="44"/>
      <c r="G502" s="63"/>
      <c r="H502" s="41"/>
      <c r="I502" s="42"/>
    </row>
    <row r="503" spans="1:9" ht="27" customHeight="1">
      <c r="A503" s="45"/>
      <c r="B503" s="46"/>
      <c r="C503" s="46"/>
      <c r="D503" s="143" t="s">
        <v>591</v>
      </c>
      <c r="E503" s="46"/>
      <c r="F503" s="44"/>
      <c r="G503" s="63"/>
      <c r="H503" s="41"/>
      <c r="I503" s="42"/>
    </row>
    <row r="504" spans="1:9" ht="13.5" customHeight="1">
      <c r="A504" s="45"/>
      <c r="B504" s="46"/>
      <c r="C504" s="46"/>
      <c r="D504" s="143" t="s">
        <v>592</v>
      </c>
      <c r="E504" s="46"/>
      <c r="F504" s="44"/>
      <c r="G504" s="63"/>
      <c r="H504" s="41"/>
      <c r="I504" s="42"/>
    </row>
    <row r="505" spans="1:9" ht="27" customHeight="1">
      <c r="A505" s="45"/>
      <c r="B505" s="46"/>
      <c r="C505" s="46"/>
      <c r="D505" s="143" t="s">
        <v>417</v>
      </c>
      <c r="E505" s="46"/>
      <c r="F505" s="44"/>
      <c r="G505" s="63"/>
      <c r="H505" s="41"/>
      <c r="I505" s="42"/>
    </row>
    <row r="506" spans="1:9" ht="27" customHeight="1">
      <c r="A506" s="45"/>
      <c r="B506" s="46"/>
      <c r="C506" s="46"/>
      <c r="D506" s="143" t="s">
        <v>418</v>
      </c>
      <c r="E506" s="46"/>
      <c r="F506" s="44"/>
      <c r="G506" s="63"/>
      <c r="H506" s="41"/>
      <c r="I506" s="42"/>
    </row>
    <row r="507" spans="1:9" ht="13.5" customHeight="1">
      <c r="A507" s="45"/>
      <c r="B507" s="46"/>
      <c r="C507" s="46"/>
      <c r="D507" s="143" t="s">
        <v>434</v>
      </c>
      <c r="E507" s="46"/>
      <c r="F507" s="44">
        <v>22.2</v>
      </c>
      <c r="G507" s="63"/>
      <c r="H507" s="41"/>
      <c r="I507" s="42"/>
    </row>
    <row r="508" spans="1:9" ht="13.5" customHeight="1">
      <c r="A508" s="38">
        <v>111</v>
      </c>
      <c r="B508" s="39">
        <v>771</v>
      </c>
      <c r="C508" s="39" t="s">
        <v>435</v>
      </c>
      <c r="D508" s="39" t="s">
        <v>436</v>
      </c>
      <c r="E508" s="39" t="s">
        <v>53</v>
      </c>
      <c r="F508" s="40">
        <f>F509</f>
        <v>671.6</v>
      </c>
      <c r="G508" s="41"/>
      <c r="H508" s="41">
        <f>F508*G508</f>
        <v>0</v>
      </c>
      <c r="I508" s="42" t="s">
        <v>59</v>
      </c>
    </row>
    <row r="509" spans="1:9" ht="13.5" customHeight="1">
      <c r="A509" s="38"/>
      <c r="B509" s="92"/>
      <c r="C509" s="39"/>
      <c r="D509" s="43" t="s">
        <v>437</v>
      </c>
      <c r="E509" s="39"/>
      <c r="F509" s="44">
        <f>F498+F488+F477+F466+F457+F448+F438</f>
        <v>671.6</v>
      </c>
      <c r="G509" s="41"/>
      <c r="H509" s="41"/>
      <c r="I509" s="42"/>
    </row>
    <row r="510" spans="1:9" s="27" customFormat="1" ht="13.5" customHeight="1">
      <c r="A510" s="51">
        <v>112</v>
      </c>
      <c r="B510" s="52">
        <v>771</v>
      </c>
      <c r="C510" s="52">
        <v>771579196</v>
      </c>
      <c r="D510" s="52" t="s">
        <v>438</v>
      </c>
      <c r="E510" s="52" t="s">
        <v>53</v>
      </c>
      <c r="F510" s="53">
        <f>F508</f>
        <v>671.6</v>
      </c>
      <c r="G510" s="54"/>
      <c r="H510" s="54">
        <f>F510*G510</f>
        <v>0</v>
      </c>
      <c r="I510" s="55" t="s">
        <v>54</v>
      </c>
    </row>
    <row r="511" spans="1:9" s="27" customFormat="1" ht="13.5" customHeight="1">
      <c r="A511" s="51">
        <v>113</v>
      </c>
      <c r="B511" s="52">
        <v>771</v>
      </c>
      <c r="C511" s="52">
        <v>771591111</v>
      </c>
      <c r="D511" s="52" t="s">
        <v>439</v>
      </c>
      <c r="E511" s="52" t="s">
        <v>53</v>
      </c>
      <c r="F511" s="53">
        <f>F510</f>
        <v>671.6</v>
      </c>
      <c r="G511" s="54"/>
      <c r="H511" s="54">
        <f>F511*G511</f>
        <v>0</v>
      </c>
      <c r="I511" s="55" t="s">
        <v>54</v>
      </c>
    </row>
    <row r="512" spans="1:9" ht="13.5" customHeight="1">
      <c r="A512" s="38">
        <v>114</v>
      </c>
      <c r="B512" s="39">
        <v>771</v>
      </c>
      <c r="C512" s="39">
        <v>998771202</v>
      </c>
      <c r="D512" s="39" t="s">
        <v>440</v>
      </c>
      <c r="E512" s="39" t="s">
        <v>258</v>
      </c>
      <c r="F512" s="40">
        <v>6.58</v>
      </c>
      <c r="G512" s="41"/>
      <c r="H512" s="41">
        <f>F512*G512</f>
        <v>0</v>
      </c>
      <c r="I512" s="42" t="s">
        <v>54</v>
      </c>
    </row>
    <row r="513" spans="1:9" ht="13.5" customHeight="1">
      <c r="A513" s="38">
        <v>115</v>
      </c>
      <c r="B513" s="92" t="s">
        <v>441</v>
      </c>
      <c r="C513" s="39">
        <v>999771</v>
      </c>
      <c r="D513" s="39" t="s">
        <v>442</v>
      </c>
      <c r="E513" s="39" t="s">
        <v>243</v>
      </c>
      <c r="F513" s="40">
        <f>F514</f>
        <v>1</v>
      </c>
      <c r="G513" s="41"/>
      <c r="H513" s="41">
        <f>F513*G513</f>
        <v>0</v>
      </c>
      <c r="I513" s="42" t="s">
        <v>59</v>
      </c>
    </row>
    <row r="514" spans="1:9" ht="27" customHeight="1">
      <c r="A514" s="38"/>
      <c r="B514" s="92"/>
      <c r="C514" s="39"/>
      <c r="D514" s="43" t="s">
        <v>358</v>
      </c>
      <c r="E514" s="39"/>
      <c r="F514" s="44">
        <v>1</v>
      </c>
      <c r="G514" s="41"/>
      <c r="H514" s="41"/>
      <c r="I514" s="90"/>
    </row>
    <row r="515" spans="1:9">
      <c r="A515" s="33"/>
      <c r="B515" s="34"/>
      <c r="C515" s="34">
        <v>772</v>
      </c>
      <c r="D515" s="34" t="s">
        <v>24</v>
      </c>
      <c r="E515" s="34"/>
      <c r="F515" s="35"/>
      <c r="G515" s="36"/>
      <c r="H515" s="36">
        <f>SUM(H516:H526)</f>
        <v>0</v>
      </c>
      <c r="I515" s="109"/>
    </row>
    <row r="516" spans="1:9" ht="13.5" customHeight="1">
      <c r="A516" s="141">
        <v>116</v>
      </c>
      <c r="B516" s="92" t="s">
        <v>443</v>
      </c>
      <c r="C516" s="39" t="s">
        <v>444</v>
      </c>
      <c r="D516" s="39" t="s">
        <v>445</v>
      </c>
      <c r="E516" s="39" t="s">
        <v>53</v>
      </c>
      <c r="F516" s="40">
        <f>SUM(F521:F521)</f>
        <v>24.3</v>
      </c>
      <c r="G516" s="41"/>
      <c r="H516" s="41">
        <f>F516*G516</f>
        <v>0</v>
      </c>
      <c r="I516" s="42" t="s">
        <v>59</v>
      </c>
    </row>
    <row r="517" spans="1:9" ht="13.5" customHeight="1">
      <c r="A517" s="38"/>
      <c r="B517" s="92"/>
      <c r="C517" s="39"/>
      <c r="D517" s="43" t="s">
        <v>266</v>
      </c>
      <c r="E517" s="39"/>
      <c r="F517" s="44"/>
      <c r="G517" s="41"/>
      <c r="H517" s="41"/>
      <c r="I517" s="90"/>
    </row>
    <row r="518" spans="1:9" ht="13.5" customHeight="1">
      <c r="A518" s="38"/>
      <c r="B518" s="92"/>
      <c r="C518" s="39"/>
      <c r="D518" s="143" t="s">
        <v>627</v>
      </c>
      <c r="E518" s="39"/>
      <c r="F518" s="44"/>
      <c r="G518" s="41"/>
      <c r="H518" s="41"/>
      <c r="I518" s="90"/>
    </row>
    <row r="519" spans="1:9" ht="13.5" customHeight="1">
      <c r="A519" s="38"/>
      <c r="B519" s="92"/>
      <c r="C519" s="39"/>
      <c r="D519" s="143" t="s">
        <v>626</v>
      </c>
      <c r="E519" s="39"/>
      <c r="F519" s="44"/>
      <c r="G519" s="41"/>
      <c r="H519" s="41"/>
      <c r="I519" s="90"/>
    </row>
    <row r="520" spans="1:9" ht="13.5" customHeight="1">
      <c r="A520" s="38"/>
      <c r="B520" s="92"/>
      <c r="C520" s="39"/>
      <c r="D520" s="143" t="s">
        <v>446</v>
      </c>
      <c r="E520" s="39"/>
      <c r="F520" s="44"/>
      <c r="G520" s="41"/>
      <c r="H520" s="41"/>
      <c r="I520" s="90"/>
    </row>
    <row r="521" spans="1:9" ht="13.5" customHeight="1">
      <c r="A521" s="38"/>
      <c r="B521" s="92"/>
      <c r="C521" s="39"/>
      <c r="D521" s="143" t="s">
        <v>447</v>
      </c>
      <c r="E521" s="39"/>
      <c r="F521" s="44">
        <v>24.3</v>
      </c>
      <c r="G521" s="41"/>
      <c r="H521" s="41"/>
      <c r="I521" s="90"/>
    </row>
    <row r="522" spans="1:9" ht="13.5" customHeight="1">
      <c r="A522" s="38">
        <v>117</v>
      </c>
      <c r="B522" s="39">
        <v>771</v>
      </c>
      <c r="C522" s="39" t="s">
        <v>435</v>
      </c>
      <c r="D522" s="39" t="s">
        <v>448</v>
      </c>
      <c r="E522" s="39" t="s">
        <v>53</v>
      </c>
      <c r="F522" s="40">
        <f>F523</f>
        <v>24.3</v>
      </c>
      <c r="G522" s="41"/>
      <c r="H522" s="41">
        <f>F522*G522</f>
        <v>0</v>
      </c>
      <c r="I522" s="42" t="s">
        <v>59</v>
      </c>
    </row>
    <row r="523" spans="1:9" ht="13.5" customHeight="1">
      <c r="A523" s="38"/>
      <c r="B523" s="92"/>
      <c r="C523" s="39"/>
      <c r="D523" s="43" t="s">
        <v>437</v>
      </c>
      <c r="E523" s="39"/>
      <c r="F523" s="44">
        <f>F516</f>
        <v>24.3</v>
      </c>
      <c r="G523" s="41"/>
      <c r="H523" s="41"/>
      <c r="I523" s="42"/>
    </row>
    <row r="524" spans="1:9" ht="13.5" customHeight="1">
      <c r="A524" s="38">
        <v>118</v>
      </c>
      <c r="B524" s="39" t="s">
        <v>449</v>
      </c>
      <c r="C524" s="39">
        <v>998772202</v>
      </c>
      <c r="D524" s="39" t="s">
        <v>450</v>
      </c>
      <c r="E524" s="39" t="s">
        <v>258</v>
      </c>
      <c r="F524" s="40">
        <v>5.1100000000000003</v>
      </c>
      <c r="G524" s="41"/>
      <c r="H524" s="41">
        <f>F524*G524</f>
        <v>0</v>
      </c>
      <c r="I524" s="42" t="s">
        <v>54</v>
      </c>
    </row>
    <row r="525" spans="1:9" ht="13.5" customHeight="1">
      <c r="A525" s="38">
        <v>119</v>
      </c>
      <c r="B525" s="92" t="s">
        <v>441</v>
      </c>
      <c r="C525" s="39">
        <v>999772</v>
      </c>
      <c r="D525" s="39" t="s">
        <v>442</v>
      </c>
      <c r="E525" s="39" t="s">
        <v>243</v>
      </c>
      <c r="F525" s="40">
        <f>F526</f>
        <v>1</v>
      </c>
      <c r="G525" s="41"/>
      <c r="H525" s="41">
        <f>F525*G525</f>
        <v>0</v>
      </c>
      <c r="I525" s="42" t="s">
        <v>59</v>
      </c>
    </row>
    <row r="526" spans="1:9" ht="27" customHeight="1">
      <c r="A526" s="38"/>
      <c r="B526" s="92"/>
      <c r="C526" s="39"/>
      <c r="D526" s="43" t="s">
        <v>358</v>
      </c>
      <c r="E526" s="39"/>
      <c r="F526" s="44">
        <v>1</v>
      </c>
      <c r="G526" s="41"/>
      <c r="H526" s="41"/>
      <c r="I526" s="90"/>
    </row>
    <row r="527" spans="1:9">
      <c r="A527" s="33"/>
      <c r="B527" s="34"/>
      <c r="C527" s="34">
        <v>776</v>
      </c>
      <c r="D527" s="34" t="s">
        <v>25</v>
      </c>
      <c r="E527" s="34"/>
      <c r="F527" s="35"/>
      <c r="G527" s="36"/>
      <c r="H527" s="36">
        <f>SUM(H528:H617)</f>
        <v>0</v>
      </c>
      <c r="I527" s="109"/>
    </row>
    <row r="528" spans="1:9" s="27" customFormat="1" ht="13.5" customHeight="1">
      <c r="A528" s="139">
        <v>120</v>
      </c>
      <c r="B528" s="77" t="s">
        <v>451</v>
      </c>
      <c r="C528" s="52" t="s">
        <v>452</v>
      </c>
      <c r="D528" s="52" t="s">
        <v>557</v>
      </c>
      <c r="E528" s="52" t="s">
        <v>53</v>
      </c>
      <c r="F528" s="53">
        <f>SUM(F536:F537)</f>
        <v>279.89999999999998</v>
      </c>
      <c r="G528" s="41"/>
      <c r="H528" s="41">
        <f>F528*G528</f>
        <v>0</v>
      </c>
      <c r="I528" s="42" t="s">
        <v>59</v>
      </c>
    </row>
    <row r="529" spans="1:9" ht="13.5" customHeight="1">
      <c r="A529" s="56"/>
      <c r="B529" s="57"/>
      <c r="C529" s="57"/>
      <c r="D529" s="76" t="s">
        <v>266</v>
      </c>
      <c r="E529" s="57"/>
      <c r="F529" s="61"/>
      <c r="G529" s="63"/>
      <c r="H529" s="54"/>
      <c r="I529" s="55"/>
    </row>
    <row r="530" spans="1:9" ht="27" customHeight="1">
      <c r="A530" s="56"/>
      <c r="B530" s="57"/>
      <c r="C530" s="57"/>
      <c r="D530" s="43" t="s">
        <v>610</v>
      </c>
      <c r="E530" s="57"/>
      <c r="F530" s="61"/>
      <c r="G530" s="63"/>
      <c r="H530" s="54"/>
      <c r="I530" s="55"/>
    </row>
    <row r="531" spans="1:9" ht="13.5" customHeight="1">
      <c r="A531" s="56"/>
      <c r="B531" s="57"/>
      <c r="C531" s="57"/>
      <c r="D531" s="143" t="s">
        <v>593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143" t="s">
        <v>594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143" t="s">
        <v>595</v>
      </c>
      <c r="E533" s="57"/>
      <c r="F533" s="61"/>
      <c r="G533" s="63"/>
      <c r="H533" s="54"/>
      <c r="I533" s="55"/>
    </row>
    <row r="534" spans="1:9" ht="13.5" customHeight="1">
      <c r="A534" s="56"/>
      <c r="B534" s="57"/>
      <c r="C534" s="57"/>
      <c r="D534" s="143" t="s">
        <v>453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143" t="s">
        <v>596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143" t="s">
        <v>419</v>
      </c>
      <c r="E536" s="57"/>
      <c r="F536" s="61">
        <v>62.4</v>
      </c>
      <c r="G536" s="63"/>
      <c r="H536" s="54"/>
      <c r="I536" s="55"/>
    </row>
    <row r="537" spans="1:9" ht="13.5" customHeight="1">
      <c r="A537" s="56"/>
      <c r="B537" s="57"/>
      <c r="C537" s="57"/>
      <c r="D537" s="143" t="s">
        <v>420</v>
      </c>
      <c r="E537" s="57"/>
      <c r="F537" s="61">
        <v>217.5</v>
      </c>
      <c r="G537" s="63"/>
      <c r="H537" s="54"/>
      <c r="I537" s="55"/>
    </row>
    <row r="538" spans="1:9" s="27" customFormat="1" ht="13.5" customHeight="1">
      <c r="A538" s="139">
        <v>121</v>
      </c>
      <c r="B538" s="77" t="s">
        <v>451</v>
      </c>
      <c r="C538" s="52" t="s">
        <v>454</v>
      </c>
      <c r="D538" s="52" t="s">
        <v>558</v>
      </c>
      <c r="E538" s="52" t="s">
        <v>53</v>
      </c>
      <c r="F538" s="53">
        <f>F547</f>
        <v>53.6</v>
      </c>
      <c r="G538" s="41"/>
      <c r="H538" s="41">
        <f>F538*G538</f>
        <v>0</v>
      </c>
      <c r="I538" s="42" t="s">
        <v>59</v>
      </c>
    </row>
    <row r="539" spans="1:9" ht="13.5" customHeight="1">
      <c r="A539" s="56"/>
      <c r="B539" s="57"/>
      <c r="C539" s="57"/>
      <c r="D539" s="76" t="s">
        <v>266</v>
      </c>
      <c r="E539" s="57"/>
      <c r="F539" s="61"/>
      <c r="G539" s="63"/>
      <c r="H539" s="54"/>
      <c r="I539" s="55"/>
    </row>
    <row r="540" spans="1:9" ht="13.5" customHeight="1">
      <c r="A540" s="56"/>
      <c r="B540" s="57"/>
      <c r="C540" s="57"/>
      <c r="D540" s="43" t="s">
        <v>601</v>
      </c>
      <c r="E540" s="57"/>
      <c r="F540" s="61"/>
      <c r="G540" s="63"/>
      <c r="H540" s="54"/>
      <c r="I540" s="55"/>
    </row>
    <row r="541" spans="1:9" ht="13.5" customHeight="1">
      <c r="A541" s="56"/>
      <c r="B541" s="57"/>
      <c r="C541" s="57"/>
      <c r="D541" s="143" t="s">
        <v>597</v>
      </c>
      <c r="E541" s="57"/>
      <c r="F541" s="61"/>
      <c r="G541" s="63"/>
      <c r="H541" s="54"/>
      <c r="I541" s="55"/>
    </row>
    <row r="542" spans="1:9" ht="27" customHeight="1">
      <c r="A542" s="56"/>
      <c r="B542" s="57"/>
      <c r="C542" s="57"/>
      <c r="D542" s="143" t="s">
        <v>598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143" t="s">
        <v>599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143" t="s">
        <v>600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143" t="s">
        <v>453</v>
      </c>
      <c r="E545" s="57"/>
      <c r="F545" s="61"/>
      <c r="G545" s="63"/>
      <c r="H545" s="54"/>
      <c r="I545" s="55"/>
    </row>
    <row r="546" spans="1:9" ht="13.5" customHeight="1">
      <c r="A546" s="56"/>
      <c r="B546" s="57"/>
      <c r="C546" s="57"/>
      <c r="D546" s="143" t="s">
        <v>596</v>
      </c>
      <c r="E546" s="57"/>
      <c r="F546" s="61"/>
      <c r="G546" s="63"/>
      <c r="H546" s="54"/>
      <c r="I546" s="55"/>
    </row>
    <row r="547" spans="1:9" ht="13.5" customHeight="1">
      <c r="A547" s="56"/>
      <c r="B547" s="57"/>
      <c r="C547" s="57"/>
      <c r="D547" s="143" t="s">
        <v>419</v>
      </c>
      <c r="E547" s="57"/>
      <c r="F547" s="61">
        <v>53.6</v>
      </c>
      <c r="G547" s="63"/>
      <c r="H547" s="54"/>
      <c r="I547" s="55"/>
    </row>
    <row r="548" spans="1:9" s="27" customFormat="1" ht="13.5" customHeight="1">
      <c r="A548" s="139">
        <v>122</v>
      </c>
      <c r="B548" s="77" t="s">
        <v>451</v>
      </c>
      <c r="C548" s="52" t="s">
        <v>455</v>
      </c>
      <c r="D548" s="52" t="s">
        <v>456</v>
      </c>
      <c r="E548" s="52" t="s">
        <v>53</v>
      </c>
      <c r="F548" s="53">
        <f>F556</f>
        <v>191.2</v>
      </c>
      <c r="G548" s="41"/>
      <c r="H548" s="41">
        <f>F548*G548</f>
        <v>0</v>
      </c>
      <c r="I548" s="42" t="s">
        <v>59</v>
      </c>
    </row>
    <row r="549" spans="1:9" ht="13.5" customHeight="1">
      <c r="A549" s="56"/>
      <c r="B549" s="57"/>
      <c r="C549" s="57"/>
      <c r="D549" s="76" t="s">
        <v>266</v>
      </c>
      <c r="E549" s="57"/>
      <c r="F549" s="61"/>
      <c r="G549" s="63"/>
      <c r="H549" s="54"/>
      <c r="I549" s="55"/>
    </row>
    <row r="550" spans="1:9" ht="13.5" customHeight="1">
      <c r="A550" s="56"/>
      <c r="B550" s="57"/>
      <c r="C550" s="57"/>
      <c r="D550" s="43" t="s">
        <v>605</v>
      </c>
      <c r="E550" s="57"/>
      <c r="F550" s="61"/>
      <c r="G550" s="63"/>
      <c r="H550" s="54"/>
      <c r="I550" s="55"/>
    </row>
    <row r="551" spans="1:9" ht="13.5" customHeight="1">
      <c r="A551" s="56"/>
      <c r="B551" s="57"/>
      <c r="C551" s="57"/>
      <c r="D551" s="143" t="s">
        <v>602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143" t="s">
        <v>603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143" t="s">
        <v>604</v>
      </c>
      <c r="E553" s="57"/>
      <c r="F553" s="61"/>
      <c r="G553" s="63"/>
      <c r="H553" s="54"/>
      <c r="I553" s="55"/>
    </row>
    <row r="554" spans="1:9" ht="13.5" customHeight="1">
      <c r="A554" s="56"/>
      <c r="B554" s="57"/>
      <c r="C554" s="57"/>
      <c r="D554" s="143" t="s">
        <v>453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143" t="s">
        <v>596</v>
      </c>
      <c r="E555" s="57"/>
      <c r="F555" s="61"/>
      <c r="G555" s="63"/>
      <c r="H555" s="54"/>
      <c r="I555" s="55"/>
    </row>
    <row r="556" spans="1:9" ht="13.5" customHeight="1">
      <c r="A556" s="56"/>
      <c r="B556" s="57"/>
      <c r="C556" s="57"/>
      <c r="D556" s="143" t="s">
        <v>420</v>
      </c>
      <c r="E556" s="57"/>
      <c r="F556" s="61">
        <v>191.2</v>
      </c>
      <c r="G556" s="63"/>
      <c r="H556" s="54"/>
      <c r="I556" s="55"/>
    </row>
    <row r="557" spans="1:9" s="27" customFormat="1" ht="13.5" customHeight="1">
      <c r="A557" s="139">
        <v>123</v>
      </c>
      <c r="B557" s="77" t="s">
        <v>451</v>
      </c>
      <c r="C557" s="52" t="s">
        <v>457</v>
      </c>
      <c r="D557" s="52" t="s">
        <v>559</v>
      </c>
      <c r="E557" s="52" t="s">
        <v>53</v>
      </c>
      <c r="F557" s="53">
        <f>SUM(F566:F567)</f>
        <v>548.79999999999995</v>
      </c>
      <c r="G557" s="41"/>
      <c r="H557" s="41">
        <f>F557*G557</f>
        <v>0</v>
      </c>
      <c r="I557" s="42" t="s">
        <v>59</v>
      </c>
    </row>
    <row r="558" spans="1:9" ht="13.5" customHeight="1">
      <c r="A558" s="56"/>
      <c r="B558" s="57"/>
      <c r="C558" s="57"/>
      <c r="D558" s="76" t="s">
        <v>266</v>
      </c>
      <c r="E558" s="57"/>
      <c r="F558" s="61"/>
      <c r="G558" s="63"/>
      <c r="H558" s="54"/>
      <c r="I558" s="55"/>
    </row>
    <row r="559" spans="1:9" ht="40.5" customHeight="1">
      <c r="A559" s="56"/>
      <c r="B559" s="57"/>
      <c r="C559" s="57"/>
      <c r="D559" s="143" t="s">
        <v>611</v>
      </c>
      <c r="E559" s="57"/>
      <c r="F559" s="61"/>
      <c r="G559" s="63"/>
      <c r="H559" s="54"/>
      <c r="I559" s="55"/>
    </row>
    <row r="560" spans="1:9" ht="13.5" customHeight="1">
      <c r="A560" s="56"/>
      <c r="B560" s="57"/>
      <c r="C560" s="57"/>
      <c r="D560" s="143" t="s">
        <v>606</v>
      </c>
      <c r="E560" s="57"/>
      <c r="F560" s="61"/>
      <c r="G560" s="63"/>
      <c r="H560" s="54"/>
      <c r="I560" s="55"/>
    </row>
    <row r="561" spans="1:9" ht="13.5" customHeight="1">
      <c r="A561" s="56"/>
      <c r="B561" s="57"/>
      <c r="C561" s="57"/>
      <c r="D561" s="143" t="s">
        <v>607</v>
      </c>
      <c r="E561" s="57"/>
      <c r="F561" s="61"/>
      <c r="G561" s="63"/>
      <c r="H561" s="54"/>
      <c r="I561" s="55"/>
    </row>
    <row r="562" spans="1:9" ht="27" customHeight="1">
      <c r="A562" s="56"/>
      <c r="B562" s="57"/>
      <c r="C562" s="57"/>
      <c r="D562" s="143" t="s">
        <v>608</v>
      </c>
      <c r="E562" s="57"/>
      <c r="F562" s="61"/>
      <c r="G562" s="63"/>
      <c r="H562" s="54"/>
      <c r="I562" s="55"/>
    </row>
    <row r="563" spans="1:9" ht="13.5" customHeight="1">
      <c r="A563" s="56"/>
      <c r="B563" s="57"/>
      <c r="C563" s="57"/>
      <c r="D563" s="143" t="s">
        <v>609</v>
      </c>
      <c r="E563" s="57"/>
      <c r="F563" s="61"/>
      <c r="G563" s="63"/>
      <c r="H563" s="54"/>
      <c r="I563" s="55"/>
    </row>
    <row r="564" spans="1:9" ht="13.5" customHeight="1">
      <c r="A564" s="56"/>
      <c r="B564" s="57"/>
      <c r="C564" s="57"/>
      <c r="D564" s="143" t="s">
        <v>453</v>
      </c>
      <c r="E564" s="57"/>
      <c r="F564" s="61"/>
      <c r="G564" s="63"/>
      <c r="H564" s="54"/>
      <c r="I564" s="55"/>
    </row>
    <row r="565" spans="1:9" ht="13.5" customHeight="1">
      <c r="A565" s="56"/>
      <c r="B565" s="57"/>
      <c r="C565" s="57"/>
      <c r="D565" s="143" t="s">
        <v>596</v>
      </c>
      <c r="E565" s="57"/>
      <c r="F565" s="61"/>
      <c r="G565" s="63"/>
      <c r="H565" s="54"/>
      <c r="I565" s="55"/>
    </row>
    <row r="566" spans="1:9" ht="13.5" customHeight="1">
      <c r="A566" s="56"/>
      <c r="B566" s="57"/>
      <c r="C566" s="57"/>
      <c r="D566" s="143" t="s">
        <v>420</v>
      </c>
      <c r="E566" s="57"/>
      <c r="F566" s="61">
        <v>108</v>
      </c>
      <c r="G566" s="63"/>
      <c r="H566" s="54"/>
      <c r="I566" s="55"/>
    </row>
    <row r="567" spans="1:9" ht="13.5" customHeight="1">
      <c r="A567" s="56"/>
      <c r="B567" s="57"/>
      <c r="C567" s="57"/>
      <c r="D567" s="143" t="s">
        <v>427</v>
      </c>
      <c r="E567" s="57"/>
      <c r="F567" s="61">
        <v>440.8</v>
      </c>
      <c r="G567" s="63"/>
      <c r="H567" s="54"/>
      <c r="I567" s="55"/>
    </row>
    <row r="568" spans="1:9" s="27" customFormat="1" ht="13.5" customHeight="1">
      <c r="A568" s="139">
        <v>124</v>
      </c>
      <c r="B568" s="77" t="s">
        <v>451</v>
      </c>
      <c r="C568" s="52" t="s">
        <v>458</v>
      </c>
      <c r="D568" s="52" t="s">
        <v>560</v>
      </c>
      <c r="E568" s="52" t="s">
        <v>53</v>
      </c>
      <c r="F568" s="53">
        <f>F576</f>
        <v>15.5</v>
      </c>
      <c r="G568" s="41"/>
      <c r="H568" s="41">
        <f>F568*G568</f>
        <v>0</v>
      </c>
      <c r="I568" s="42" t="s">
        <v>59</v>
      </c>
    </row>
    <row r="569" spans="1:9" ht="13.5" customHeight="1">
      <c r="A569" s="144"/>
      <c r="B569" s="145"/>
      <c r="C569" s="145"/>
      <c r="D569" s="143" t="s">
        <v>266</v>
      </c>
      <c r="E569" s="145"/>
      <c r="F569" s="146"/>
      <c r="G569" s="147"/>
      <c r="H569" s="148"/>
      <c r="I569" s="149"/>
    </row>
    <row r="570" spans="1:9" ht="13.5" customHeight="1">
      <c r="A570" s="144"/>
      <c r="B570" s="145"/>
      <c r="C570" s="145"/>
      <c r="D570" s="143" t="s">
        <v>659</v>
      </c>
      <c r="E570" s="145"/>
      <c r="F570" s="146"/>
      <c r="G570" s="147"/>
      <c r="H570" s="148"/>
      <c r="I570" s="149"/>
    </row>
    <row r="571" spans="1:9" ht="13.5" customHeight="1">
      <c r="A571" s="144"/>
      <c r="B571" s="145"/>
      <c r="C571" s="145"/>
      <c r="D571" s="143" t="s">
        <v>651</v>
      </c>
      <c r="E571" s="145"/>
      <c r="F571" s="146"/>
      <c r="G571" s="147"/>
      <c r="H571" s="148"/>
      <c r="I571" s="149"/>
    </row>
    <row r="572" spans="1:9" ht="13.5" customHeight="1">
      <c r="A572" s="144"/>
      <c r="B572" s="145"/>
      <c r="C572" s="145"/>
      <c r="D572" s="143" t="s">
        <v>652</v>
      </c>
      <c r="E572" s="145"/>
      <c r="F572" s="146"/>
      <c r="G572" s="147"/>
      <c r="H572" s="148"/>
      <c r="I572" s="149"/>
    </row>
    <row r="573" spans="1:9" ht="13.5" customHeight="1">
      <c r="A573" s="144"/>
      <c r="B573" s="145"/>
      <c r="C573" s="145"/>
      <c r="D573" s="143" t="s">
        <v>661</v>
      </c>
      <c r="E573" s="145"/>
      <c r="F573" s="146"/>
      <c r="G573" s="147"/>
      <c r="H573" s="148"/>
      <c r="I573" s="149"/>
    </row>
    <row r="574" spans="1:9" ht="13.5" customHeight="1">
      <c r="A574" s="144"/>
      <c r="B574" s="145"/>
      <c r="C574" s="145"/>
      <c r="D574" s="143" t="s">
        <v>453</v>
      </c>
      <c r="E574" s="145"/>
      <c r="F574" s="146"/>
      <c r="G574" s="147"/>
      <c r="H574" s="148"/>
      <c r="I574" s="149"/>
    </row>
    <row r="575" spans="1:9" ht="13.5" customHeight="1">
      <c r="A575" s="144"/>
      <c r="B575" s="145"/>
      <c r="C575" s="145"/>
      <c r="D575" s="143" t="s">
        <v>596</v>
      </c>
      <c r="E575" s="145"/>
      <c r="F575" s="146"/>
      <c r="G575" s="147"/>
      <c r="H575" s="148"/>
      <c r="I575" s="149"/>
    </row>
    <row r="576" spans="1:9" ht="13.5" customHeight="1">
      <c r="A576" s="144"/>
      <c r="B576" s="145"/>
      <c r="C576" s="145"/>
      <c r="D576" s="143" t="s">
        <v>420</v>
      </c>
      <c r="E576" s="145"/>
      <c r="F576" s="146">
        <v>15.5</v>
      </c>
      <c r="G576" s="147"/>
      <c r="H576" s="148"/>
      <c r="I576" s="149"/>
    </row>
    <row r="577" spans="1:9" s="27" customFormat="1" ht="13.5" customHeight="1">
      <c r="A577" s="139">
        <v>125</v>
      </c>
      <c r="B577" s="77" t="s">
        <v>451</v>
      </c>
      <c r="C577" s="52" t="s">
        <v>459</v>
      </c>
      <c r="D577" s="52" t="s">
        <v>460</v>
      </c>
      <c r="E577" s="52" t="s">
        <v>53</v>
      </c>
      <c r="F577" s="53">
        <f>SUM(F586:F587)</f>
        <v>189.6</v>
      </c>
      <c r="G577" s="41"/>
      <c r="H577" s="41">
        <f>F577*G577</f>
        <v>0</v>
      </c>
      <c r="I577" s="42" t="s">
        <v>59</v>
      </c>
    </row>
    <row r="578" spans="1:9" ht="13.5" customHeight="1">
      <c r="A578" s="56"/>
      <c r="B578" s="57"/>
      <c r="C578" s="57"/>
      <c r="D578" s="76" t="s">
        <v>266</v>
      </c>
      <c r="E578" s="57"/>
      <c r="F578" s="61"/>
      <c r="G578" s="63"/>
      <c r="H578" s="54"/>
      <c r="I578" s="55"/>
    </row>
    <row r="579" spans="1:9" ht="13.5" customHeight="1">
      <c r="A579" s="56"/>
      <c r="B579" s="57"/>
      <c r="C579" s="57"/>
      <c r="D579" s="43" t="s">
        <v>616</v>
      </c>
      <c r="E579" s="57"/>
      <c r="F579" s="61"/>
      <c r="G579" s="63"/>
      <c r="H579" s="54"/>
      <c r="I579" s="55"/>
    </row>
    <row r="580" spans="1:9" ht="13.5" customHeight="1">
      <c r="A580" s="56"/>
      <c r="B580" s="57"/>
      <c r="C580" s="57"/>
      <c r="D580" s="143" t="s">
        <v>612</v>
      </c>
      <c r="E580" s="57"/>
      <c r="F580" s="61"/>
      <c r="G580" s="63"/>
      <c r="H580" s="54"/>
      <c r="I580" s="55"/>
    </row>
    <row r="581" spans="1:9" ht="13.5" customHeight="1">
      <c r="A581" s="56"/>
      <c r="B581" s="57"/>
      <c r="C581" s="57"/>
      <c r="D581" s="143" t="s">
        <v>613</v>
      </c>
      <c r="E581" s="57"/>
      <c r="F581" s="61"/>
      <c r="G581" s="63"/>
      <c r="H581" s="54"/>
      <c r="I581" s="55"/>
    </row>
    <row r="582" spans="1:9" ht="27" customHeight="1">
      <c r="A582" s="56"/>
      <c r="B582" s="57"/>
      <c r="C582" s="57"/>
      <c r="D582" s="143" t="s">
        <v>614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143" t="s">
        <v>615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143" t="s">
        <v>453</v>
      </c>
      <c r="E584" s="57"/>
      <c r="F584" s="61"/>
      <c r="G584" s="63"/>
      <c r="H584" s="54"/>
      <c r="I584" s="55"/>
    </row>
    <row r="585" spans="1:9" ht="13.5" customHeight="1">
      <c r="A585" s="56"/>
      <c r="B585" s="57"/>
      <c r="C585" s="57"/>
      <c r="D585" s="143" t="s">
        <v>596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143" t="s">
        <v>420</v>
      </c>
      <c r="E586" s="57"/>
      <c r="F586" s="61">
        <v>39</v>
      </c>
      <c r="G586" s="63"/>
      <c r="H586" s="54"/>
      <c r="I586" s="55"/>
    </row>
    <row r="587" spans="1:9" ht="13.5" customHeight="1">
      <c r="A587" s="56"/>
      <c r="B587" s="57"/>
      <c r="C587" s="57"/>
      <c r="D587" s="143" t="s">
        <v>427</v>
      </c>
      <c r="E587" s="57"/>
      <c r="F587" s="61">
        <v>150.6</v>
      </c>
      <c r="G587" s="63"/>
      <c r="H587" s="54"/>
      <c r="I587" s="55"/>
    </row>
    <row r="588" spans="1:9" s="27" customFormat="1" ht="13.5" customHeight="1">
      <c r="A588" s="139">
        <v>126</v>
      </c>
      <c r="B588" s="77" t="s">
        <v>451</v>
      </c>
      <c r="C588" s="52" t="s">
        <v>461</v>
      </c>
      <c r="D588" s="52" t="s">
        <v>561</v>
      </c>
      <c r="E588" s="52" t="s">
        <v>53</v>
      </c>
      <c r="F588" s="53">
        <f>F597</f>
        <v>285.7</v>
      </c>
      <c r="G588" s="41"/>
      <c r="H588" s="41">
        <f>F588*G588</f>
        <v>0</v>
      </c>
      <c r="I588" s="42" t="s">
        <v>59</v>
      </c>
    </row>
    <row r="589" spans="1:9" ht="13.5" customHeight="1">
      <c r="A589" s="56"/>
      <c r="B589" s="57"/>
      <c r="C589" s="57"/>
      <c r="D589" s="76" t="s">
        <v>266</v>
      </c>
      <c r="E589" s="57"/>
      <c r="F589" s="61"/>
      <c r="G589" s="63"/>
      <c r="H589" s="54"/>
      <c r="I589" s="55"/>
    </row>
    <row r="590" spans="1:9" ht="27" customHeight="1">
      <c r="A590" s="56"/>
      <c r="B590" s="57"/>
      <c r="C590" s="57"/>
      <c r="D590" s="43" t="s">
        <v>621</v>
      </c>
      <c r="E590" s="57"/>
      <c r="F590" s="61"/>
      <c r="G590" s="63"/>
      <c r="H590" s="54"/>
      <c r="I590" s="55"/>
    </row>
    <row r="591" spans="1:9" ht="13.5" customHeight="1">
      <c r="A591" s="56"/>
      <c r="B591" s="57"/>
      <c r="C591" s="57"/>
      <c r="D591" s="143" t="s">
        <v>617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143" t="s">
        <v>618</v>
      </c>
      <c r="E592" s="57"/>
      <c r="F592" s="61"/>
      <c r="G592" s="63"/>
      <c r="H592" s="54"/>
      <c r="I592" s="55"/>
    </row>
    <row r="593" spans="1:9" ht="27" customHeight="1">
      <c r="A593" s="56"/>
      <c r="B593" s="57"/>
      <c r="C593" s="57"/>
      <c r="D593" s="143" t="s">
        <v>619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143" t="s">
        <v>620</v>
      </c>
      <c r="E594" s="57"/>
      <c r="F594" s="61"/>
      <c r="G594" s="63"/>
      <c r="H594" s="54"/>
      <c r="I594" s="55"/>
    </row>
    <row r="595" spans="1:9" ht="13.5" customHeight="1">
      <c r="A595" s="56"/>
      <c r="B595" s="57"/>
      <c r="C595" s="57"/>
      <c r="D595" s="143" t="s">
        <v>453</v>
      </c>
      <c r="E595" s="57"/>
      <c r="F595" s="61"/>
      <c r="G595" s="63"/>
      <c r="H595" s="54"/>
      <c r="I595" s="55"/>
    </row>
    <row r="596" spans="1:9" ht="13.5" customHeight="1">
      <c r="A596" s="56"/>
      <c r="B596" s="57"/>
      <c r="C596" s="57"/>
      <c r="D596" s="143" t="s">
        <v>596</v>
      </c>
      <c r="E596" s="57"/>
      <c r="F596" s="61"/>
      <c r="G596" s="63"/>
      <c r="H596" s="54"/>
      <c r="I596" s="55"/>
    </row>
    <row r="597" spans="1:9" ht="13.5" customHeight="1">
      <c r="A597" s="56"/>
      <c r="B597" s="57"/>
      <c r="C597" s="57"/>
      <c r="D597" s="143" t="s">
        <v>427</v>
      </c>
      <c r="E597" s="57"/>
      <c r="F597" s="61">
        <v>285.7</v>
      </c>
      <c r="G597" s="63"/>
      <c r="H597" s="54"/>
      <c r="I597" s="55"/>
    </row>
    <row r="598" spans="1:9" s="27" customFormat="1" ht="13.5" customHeight="1">
      <c r="A598" s="139">
        <v>127</v>
      </c>
      <c r="B598" s="77" t="s">
        <v>451</v>
      </c>
      <c r="C598" s="52" t="s">
        <v>462</v>
      </c>
      <c r="D598" s="52" t="s">
        <v>463</v>
      </c>
      <c r="E598" s="52" t="s">
        <v>53</v>
      </c>
      <c r="F598" s="53">
        <f>SUM(F604:F605)</f>
        <v>12.6</v>
      </c>
      <c r="G598" s="41"/>
      <c r="H598" s="41">
        <f>F598*G598</f>
        <v>0</v>
      </c>
      <c r="I598" s="42" t="s">
        <v>59</v>
      </c>
    </row>
    <row r="599" spans="1:9" ht="13.5" customHeight="1">
      <c r="A599" s="56"/>
      <c r="B599" s="57"/>
      <c r="C599" s="57"/>
      <c r="D599" s="76" t="s">
        <v>266</v>
      </c>
      <c r="E599" s="57"/>
      <c r="F599" s="61"/>
      <c r="G599" s="63"/>
      <c r="H599" s="54"/>
      <c r="I599" s="55"/>
    </row>
    <row r="600" spans="1:9" ht="13.5" customHeight="1">
      <c r="A600" s="56"/>
      <c r="B600" s="57"/>
      <c r="C600" s="57"/>
      <c r="D600" s="43" t="s">
        <v>628</v>
      </c>
      <c r="E600" s="57"/>
      <c r="F600" s="61"/>
      <c r="G600" s="63"/>
      <c r="H600" s="54"/>
      <c r="I600" s="55"/>
    </row>
    <row r="601" spans="1:9" ht="13.5" customHeight="1">
      <c r="A601" s="56"/>
      <c r="B601" s="57"/>
      <c r="C601" s="57"/>
      <c r="D601" s="43" t="s">
        <v>629</v>
      </c>
      <c r="E601" s="57"/>
      <c r="F601" s="61"/>
      <c r="G601" s="63"/>
      <c r="H601" s="54"/>
      <c r="I601" s="55"/>
    </row>
    <row r="602" spans="1:9" ht="13.5" customHeight="1">
      <c r="A602" s="56"/>
      <c r="B602" s="57"/>
      <c r="C602" s="57"/>
      <c r="D602" s="43" t="s">
        <v>630</v>
      </c>
      <c r="E602" s="57"/>
      <c r="F602" s="61"/>
      <c r="G602" s="63"/>
      <c r="H602" s="54"/>
      <c r="I602" s="55"/>
    </row>
    <row r="603" spans="1:9" ht="13.5" customHeight="1">
      <c r="A603" s="56"/>
      <c r="B603" s="57"/>
      <c r="C603" s="57"/>
      <c r="D603" s="43" t="s">
        <v>453</v>
      </c>
      <c r="E603" s="57"/>
      <c r="F603" s="61"/>
      <c r="G603" s="63"/>
      <c r="H603" s="54"/>
      <c r="I603" s="55"/>
    </row>
    <row r="604" spans="1:9" ht="13.5" customHeight="1">
      <c r="A604" s="56"/>
      <c r="B604" s="57"/>
      <c r="C604" s="57"/>
      <c r="D604" s="43" t="s">
        <v>419</v>
      </c>
      <c r="E604" s="57"/>
      <c r="F604" s="61">
        <v>7.3</v>
      </c>
      <c r="G604" s="63"/>
      <c r="H604" s="54"/>
      <c r="I604" s="55"/>
    </row>
    <row r="605" spans="1:9" ht="13.5" customHeight="1">
      <c r="A605" s="56"/>
      <c r="B605" s="57"/>
      <c r="C605" s="57"/>
      <c r="D605" s="43" t="s">
        <v>420</v>
      </c>
      <c r="E605" s="57"/>
      <c r="F605" s="61">
        <v>5.3</v>
      </c>
      <c r="G605" s="63"/>
      <c r="H605" s="54"/>
      <c r="I605" s="55"/>
    </row>
    <row r="606" spans="1:9" s="27" customFormat="1" ht="13.5" customHeight="1">
      <c r="A606" s="139" t="s">
        <v>653</v>
      </c>
      <c r="B606" s="77">
        <v>776</v>
      </c>
      <c r="C606" s="52" t="s">
        <v>654</v>
      </c>
      <c r="D606" s="52" t="s">
        <v>655</v>
      </c>
      <c r="E606" s="52" t="s">
        <v>53</v>
      </c>
      <c r="F606" s="53">
        <f>F610</f>
        <v>11.9</v>
      </c>
      <c r="G606" s="41"/>
      <c r="H606" s="41">
        <f>F606*G606</f>
        <v>0</v>
      </c>
      <c r="I606" s="42" t="s">
        <v>59</v>
      </c>
    </row>
    <row r="607" spans="1:9" ht="13.5" customHeight="1">
      <c r="A607" s="56"/>
      <c r="B607" s="57"/>
      <c r="C607" s="57"/>
      <c r="D607" s="43" t="s">
        <v>656</v>
      </c>
      <c r="E607" s="57"/>
      <c r="F607" s="61"/>
      <c r="G607" s="63"/>
      <c r="H607" s="54"/>
      <c r="I607" s="55"/>
    </row>
    <row r="608" spans="1:9" ht="27" customHeight="1">
      <c r="A608" s="56"/>
      <c r="B608" s="57"/>
      <c r="C608" s="57"/>
      <c r="D608" s="43" t="s">
        <v>657</v>
      </c>
      <c r="E608" s="57"/>
      <c r="F608" s="61"/>
      <c r="G608" s="63"/>
      <c r="H608" s="54"/>
      <c r="I608" s="55"/>
    </row>
    <row r="609" spans="1:9" ht="13.5" customHeight="1">
      <c r="A609" s="56"/>
      <c r="B609" s="57"/>
      <c r="C609" s="57"/>
      <c r="D609" s="43" t="s">
        <v>658</v>
      </c>
      <c r="E609" s="57"/>
      <c r="F609" s="61"/>
      <c r="G609" s="63"/>
      <c r="H609" s="54"/>
      <c r="I609" s="55"/>
    </row>
    <row r="610" spans="1:9" ht="13.5" customHeight="1">
      <c r="A610" s="56"/>
      <c r="B610" s="57"/>
      <c r="C610" s="57"/>
      <c r="D610" s="43" t="s">
        <v>327</v>
      </c>
      <c r="E610" s="57"/>
      <c r="F610" s="61">
        <v>11.9</v>
      </c>
      <c r="G610" s="63"/>
      <c r="H610" s="54"/>
      <c r="I610" s="55"/>
    </row>
    <row r="611" spans="1:9" ht="13.5" customHeight="1">
      <c r="A611" s="38">
        <v>128</v>
      </c>
      <c r="B611" s="39">
        <v>776</v>
      </c>
      <c r="C611" s="39" t="s">
        <v>464</v>
      </c>
      <c r="D611" s="39" t="s">
        <v>465</v>
      </c>
      <c r="E611" s="39" t="s">
        <v>53</v>
      </c>
      <c r="F611" s="40">
        <f>F612</f>
        <v>1523.2999999999997</v>
      </c>
      <c r="G611" s="41"/>
      <c r="H611" s="41">
        <f>F611*G611</f>
        <v>0</v>
      </c>
      <c r="I611" s="42" t="s">
        <v>59</v>
      </c>
    </row>
    <row r="612" spans="1:9" ht="13.5" customHeight="1">
      <c r="A612" s="38"/>
      <c r="B612" s="92"/>
      <c r="C612" s="39"/>
      <c r="D612" s="43" t="s">
        <v>437</v>
      </c>
      <c r="E612" s="39"/>
      <c r="F612" s="44">
        <f>F598+F588+F577+F568+F557+F548+F528</f>
        <v>1523.2999999999997</v>
      </c>
      <c r="G612" s="41"/>
      <c r="H612" s="41"/>
      <c r="I612" s="42"/>
    </row>
    <row r="613" spans="1:9" s="81" customFormat="1" ht="13.5" customHeight="1">
      <c r="A613" s="51">
        <v>129</v>
      </c>
      <c r="B613" s="77" t="s">
        <v>451</v>
      </c>
      <c r="C613" s="52">
        <v>776111311</v>
      </c>
      <c r="D613" s="52" t="s">
        <v>466</v>
      </c>
      <c r="E613" s="52" t="s">
        <v>53</v>
      </c>
      <c r="F613" s="53">
        <f>F611</f>
        <v>1523.2999999999997</v>
      </c>
      <c r="G613" s="41"/>
      <c r="H613" s="54">
        <f>F613*G613</f>
        <v>0</v>
      </c>
      <c r="I613" s="55" t="s">
        <v>54</v>
      </c>
    </row>
    <row r="614" spans="1:9" s="81" customFormat="1" ht="13.5" customHeight="1">
      <c r="A614" s="51">
        <v>130</v>
      </c>
      <c r="B614" s="77" t="s">
        <v>451</v>
      </c>
      <c r="C614" s="52">
        <v>776121311</v>
      </c>
      <c r="D614" s="52" t="s">
        <v>467</v>
      </c>
      <c r="E614" s="52" t="s">
        <v>53</v>
      </c>
      <c r="F614" s="53">
        <f>F613</f>
        <v>1523.2999999999997</v>
      </c>
      <c r="G614" s="41"/>
      <c r="H614" s="54">
        <f>F614*G614</f>
        <v>0</v>
      </c>
      <c r="I614" s="55" t="s">
        <v>54</v>
      </c>
    </row>
    <row r="615" spans="1:9" ht="13.5" customHeight="1">
      <c r="A615" s="38">
        <v>131</v>
      </c>
      <c r="B615" s="39">
        <v>776</v>
      </c>
      <c r="C615" s="39">
        <v>998776202</v>
      </c>
      <c r="D615" s="39" t="s">
        <v>468</v>
      </c>
      <c r="E615" s="39" t="s">
        <v>258</v>
      </c>
      <c r="F615" s="40">
        <v>0.38</v>
      </c>
      <c r="G615" s="41"/>
      <c r="H615" s="41">
        <f>F615*G615</f>
        <v>0</v>
      </c>
      <c r="I615" s="42" t="s">
        <v>54</v>
      </c>
    </row>
    <row r="616" spans="1:9" ht="13.5" customHeight="1">
      <c r="A616" s="38">
        <v>132</v>
      </c>
      <c r="B616" s="92" t="s">
        <v>451</v>
      </c>
      <c r="C616" s="39">
        <v>999776</v>
      </c>
      <c r="D616" s="39" t="s">
        <v>469</v>
      </c>
      <c r="E616" s="39" t="s">
        <v>243</v>
      </c>
      <c r="F616" s="40">
        <f>F617</f>
        <v>1</v>
      </c>
      <c r="G616" s="41"/>
      <c r="H616" s="41">
        <f>F616*G616</f>
        <v>0</v>
      </c>
      <c r="I616" s="42" t="s">
        <v>59</v>
      </c>
    </row>
    <row r="617" spans="1:9" ht="27" customHeight="1">
      <c r="A617" s="38"/>
      <c r="B617" s="92"/>
      <c r="C617" s="39"/>
      <c r="D617" s="43" t="s">
        <v>358</v>
      </c>
      <c r="E617" s="39"/>
      <c r="F617" s="44">
        <v>1</v>
      </c>
      <c r="G617" s="41"/>
      <c r="H617" s="41"/>
      <c r="I617" s="90"/>
    </row>
    <row r="618" spans="1:9">
      <c r="A618" s="33"/>
      <c r="B618" s="34"/>
      <c r="C618" s="34">
        <v>777</v>
      </c>
      <c r="D618" s="34" t="s">
        <v>26</v>
      </c>
      <c r="E618" s="34"/>
      <c r="F618" s="35"/>
      <c r="G618" s="36"/>
      <c r="H618" s="36">
        <f>SUM(H619:H631)</f>
        <v>0</v>
      </c>
      <c r="I618" s="109"/>
    </row>
    <row r="619" spans="1:9" s="27" customFormat="1" ht="13.5" customHeight="1">
      <c r="A619" s="139">
        <v>133</v>
      </c>
      <c r="B619" s="77">
        <v>777</v>
      </c>
      <c r="C619" s="52" t="s">
        <v>470</v>
      </c>
      <c r="D619" s="52" t="s">
        <v>471</v>
      </c>
      <c r="E619" s="52" t="s">
        <v>53</v>
      </c>
      <c r="F619" s="53">
        <f>F626</f>
        <v>96.5</v>
      </c>
      <c r="G619" s="41"/>
      <c r="H619" s="54">
        <f>F619*G619</f>
        <v>0</v>
      </c>
      <c r="I619" s="55" t="s">
        <v>59</v>
      </c>
    </row>
    <row r="620" spans="1:9" ht="13.5" customHeight="1">
      <c r="A620" s="51"/>
      <c r="B620" s="77"/>
      <c r="C620" s="52"/>
      <c r="D620" s="76" t="s">
        <v>266</v>
      </c>
      <c r="E620" s="52"/>
      <c r="F620" s="44"/>
      <c r="G620" s="41"/>
      <c r="H620" s="54"/>
      <c r="I620" s="55"/>
    </row>
    <row r="621" spans="1:9" ht="13.5" customHeight="1">
      <c r="A621" s="51"/>
      <c r="B621" s="77"/>
      <c r="C621" s="52"/>
      <c r="D621" s="143" t="s">
        <v>622</v>
      </c>
      <c r="E621" s="52"/>
      <c r="F621" s="53"/>
      <c r="G621" s="41"/>
      <c r="H621" s="54"/>
      <c r="I621" s="55"/>
    </row>
    <row r="622" spans="1:9" ht="13.5" customHeight="1">
      <c r="A622" s="51"/>
      <c r="B622" s="77"/>
      <c r="C622" s="52"/>
      <c r="D622" s="143" t="s">
        <v>623</v>
      </c>
      <c r="E622" s="52"/>
      <c r="F622" s="53"/>
      <c r="G622" s="41"/>
      <c r="H622" s="54"/>
      <c r="I622" s="55"/>
    </row>
    <row r="623" spans="1:9" ht="13.5" customHeight="1">
      <c r="A623" s="51"/>
      <c r="B623" s="77"/>
      <c r="C623" s="52"/>
      <c r="D623" s="143" t="s">
        <v>624</v>
      </c>
      <c r="E623" s="52"/>
      <c r="F623" s="53"/>
      <c r="G623" s="41"/>
      <c r="H623" s="54"/>
      <c r="I623" s="55"/>
    </row>
    <row r="624" spans="1:9" ht="13.5" customHeight="1">
      <c r="A624" s="51"/>
      <c r="B624" s="77"/>
      <c r="C624" s="52"/>
      <c r="D624" s="143" t="s">
        <v>625</v>
      </c>
      <c r="E624" s="52"/>
      <c r="F624" s="53"/>
      <c r="G624" s="41"/>
      <c r="H624" s="54"/>
      <c r="I624" s="55"/>
    </row>
    <row r="625" spans="1:9" ht="13.5" customHeight="1">
      <c r="A625" s="51"/>
      <c r="B625" s="77"/>
      <c r="C625" s="52"/>
      <c r="D625" s="143" t="s">
        <v>446</v>
      </c>
      <c r="E625" s="52"/>
      <c r="F625" s="53"/>
      <c r="G625" s="41"/>
      <c r="H625" s="54"/>
      <c r="I625" s="55"/>
    </row>
    <row r="626" spans="1:9" ht="13.5" customHeight="1">
      <c r="A626" s="51"/>
      <c r="B626" s="77"/>
      <c r="C626" s="52"/>
      <c r="D626" s="143" t="s">
        <v>472</v>
      </c>
      <c r="E626" s="52"/>
      <c r="F626" s="61">
        <v>96.5</v>
      </c>
      <c r="G626" s="41"/>
      <c r="H626" s="54"/>
      <c r="I626" s="55"/>
    </row>
    <row r="627" spans="1:9" ht="13.5" customHeight="1">
      <c r="A627" s="38">
        <v>134</v>
      </c>
      <c r="B627" s="39">
        <v>777</v>
      </c>
      <c r="C627" s="39" t="s">
        <v>473</v>
      </c>
      <c r="D627" s="39" t="s">
        <v>474</v>
      </c>
      <c r="E627" s="39" t="s">
        <v>53</v>
      </c>
      <c r="F627" s="40">
        <f>F628</f>
        <v>96.5</v>
      </c>
      <c r="G627" s="41"/>
      <c r="H627" s="41">
        <f>F627*G627</f>
        <v>0</v>
      </c>
      <c r="I627" s="42" t="s">
        <v>59</v>
      </c>
    </row>
    <row r="628" spans="1:9" ht="13.5" customHeight="1">
      <c r="A628" s="38"/>
      <c r="B628" s="92"/>
      <c r="C628" s="39"/>
      <c r="D628" s="43" t="s">
        <v>437</v>
      </c>
      <c r="E628" s="39"/>
      <c r="F628" s="44">
        <f>F619</f>
        <v>96.5</v>
      </c>
      <c r="G628" s="41"/>
      <c r="H628" s="41"/>
      <c r="I628" s="42"/>
    </row>
    <row r="629" spans="1:9" ht="13.5" customHeight="1">
      <c r="A629" s="38">
        <v>135</v>
      </c>
      <c r="B629" s="39">
        <v>777</v>
      </c>
      <c r="C629" s="39">
        <v>998777202</v>
      </c>
      <c r="D629" s="39" t="s">
        <v>475</v>
      </c>
      <c r="E629" s="39" t="s">
        <v>258</v>
      </c>
      <c r="F629" s="40">
        <v>0.8</v>
      </c>
      <c r="G629" s="41"/>
      <c r="H629" s="41">
        <f>F629*G629</f>
        <v>0</v>
      </c>
      <c r="I629" s="42" t="s">
        <v>54</v>
      </c>
    </row>
    <row r="630" spans="1:9" ht="13.5" customHeight="1">
      <c r="A630" s="38">
        <v>136</v>
      </c>
      <c r="B630" s="92" t="s">
        <v>476</v>
      </c>
      <c r="C630" s="39">
        <v>999777</v>
      </c>
      <c r="D630" s="39" t="s">
        <v>477</v>
      </c>
      <c r="E630" s="39" t="s">
        <v>243</v>
      </c>
      <c r="F630" s="40">
        <f>F631</f>
        <v>1</v>
      </c>
      <c r="G630" s="41"/>
      <c r="H630" s="41">
        <f>F630*G630</f>
        <v>0</v>
      </c>
      <c r="I630" s="42" t="s">
        <v>59</v>
      </c>
    </row>
    <row r="631" spans="1:9" s="27" customFormat="1" ht="27" customHeight="1">
      <c r="A631" s="56"/>
      <c r="B631" s="57"/>
      <c r="C631" s="57"/>
      <c r="D631" s="43" t="s">
        <v>358</v>
      </c>
      <c r="E631" s="57"/>
      <c r="F631" s="61">
        <v>1</v>
      </c>
      <c r="G631" s="63"/>
      <c r="H631" s="54"/>
      <c r="I631" s="55"/>
    </row>
    <row r="632" spans="1:9" ht="13.5" customHeight="1">
      <c r="A632" s="69"/>
      <c r="B632" s="71"/>
      <c r="C632" s="71" t="s">
        <v>478</v>
      </c>
      <c r="D632" s="71" t="s">
        <v>479</v>
      </c>
      <c r="E632" s="71"/>
      <c r="F632" s="79"/>
      <c r="G632" s="73"/>
      <c r="H632" s="73">
        <f>SUM(H633:H655)</f>
        <v>0</v>
      </c>
      <c r="I632" s="60"/>
    </row>
    <row r="633" spans="1:9" ht="13.5" customHeight="1">
      <c r="A633" s="51">
        <v>137</v>
      </c>
      <c r="B633" s="52" t="s">
        <v>478</v>
      </c>
      <c r="C633" s="52" t="s">
        <v>480</v>
      </c>
      <c r="D633" s="52" t="s">
        <v>481</v>
      </c>
      <c r="E633" s="52" t="s">
        <v>53</v>
      </c>
      <c r="F633" s="53">
        <f>F634+F635+F636</f>
        <v>1183.634</v>
      </c>
      <c r="G633" s="54"/>
      <c r="H633" s="54">
        <f>F633*G633</f>
        <v>0</v>
      </c>
      <c r="I633" s="98" t="s">
        <v>59</v>
      </c>
    </row>
    <row r="634" spans="1:9" s="81" customFormat="1" ht="13.5" customHeight="1">
      <c r="A634" s="51"/>
      <c r="B634" s="77"/>
      <c r="C634" s="52"/>
      <c r="D634" s="76" t="s">
        <v>482</v>
      </c>
      <c r="E634" s="52"/>
      <c r="F634" s="61">
        <f>125.3*1.07</f>
        <v>134.071</v>
      </c>
      <c r="G634" s="54"/>
      <c r="H634" s="54"/>
      <c r="I634" s="80"/>
    </row>
    <row r="635" spans="1:9" s="81" customFormat="1" ht="13.5" customHeight="1">
      <c r="A635" s="51"/>
      <c r="B635" s="77"/>
      <c r="C635" s="52"/>
      <c r="D635" s="76" t="s">
        <v>483</v>
      </c>
      <c r="E635" s="52"/>
      <c r="F635" s="61">
        <f>411.8*1.07</f>
        <v>440.62600000000003</v>
      </c>
      <c r="G635" s="54"/>
      <c r="H635" s="54"/>
      <c r="I635" s="80"/>
    </row>
    <row r="636" spans="1:9" s="81" customFormat="1" ht="13.5" customHeight="1">
      <c r="A636" s="51"/>
      <c r="B636" s="77"/>
      <c r="C636" s="52"/>
      <c r="D636" s="76" t="s">
        <v>484</v>
      </c>
      <c r="E636" s="52"/>
      <c r="F636" s="61">
        <f>569.1*1.07</f>
        <v>608.93700000000001</v>
      </c>
      <c r="G636" s="54"/>
      <c r="H636" s="54"/>
      <c r="I636" s="80"/>
    </row>
    <row r="637" spans="1:9" ht="38.25" customHeight="1">
      <c r="A637" s="51"/>
      <c r="B637" s="77"/>
      <c r="C637" s="52"/>
      <c r="D637" s="76" t="s">
        <v>485</v>
      </c>
      <c r="E637" s="52"/>
      <c r="F637" s="58"/>
      <c r="G637" s="54"/>
      <c r="H637" s="54"/>
      <c r="I637" s="80"/>
    </row>
    <row r="638" spans="1:9" s="27" customFormat="1" ht="24.75" customHeight="1">
      <c r="A638" s="56"/>
      <c r="B638" s="57"/>
      <c r="C638" s="57"/>
      <c r="D638" s="76" t="s">
        <v>486</v>
      </c>
      <c r="E638" s="57"/>
      <c r="F638" s="61"/>
      <c r="G638" s="59"/>
      <c r="H638" s="54"/>
      <c r="I638" s="60"/>
    </row>
    <row r="639" spans="1:9" ht="13.5" customHeight="1">
      <c r="A639" s="139" t="s">
        <v>631</v>
      </c>
      <c r="B639" s="52" t="s">
        <v>478</v>
      </c>
      <c r="C639" s="52" t="s">
        <v>632</v>
      </c>
      <c r="D639" s="52" t="s">
        <v>633</v>
      </c>
      <c r="E639" s="52" t="s">
        <v>53</v>
      </c>
      <c r="F639" s="53">
        <f>SUM(F640:F641)</f>
        <v>14.2</v>
      </c>
      <c r="G639" s="54"/>
      <c r="H639" s="54">
        <f>F639*G639</f>
        <v>0</v>
      </c>
      <c r="I639" s="98" t="s">
        <v>59</v>
      </c>
    </row>
    <row r="640" spans="1:9" s="27" customFormat="1" ht="13.5" customHeight="1">
      <c r="A640" s="56"/>
      <c r="B640" s="57"/>
      <c r="C640" s="57"/>
      <c r="D640" s="76" t="s">
        <v>634</v>
      </c>
      <c r="E640" s="57"/>
      <c r="F640" s="61">
        <v>4.2</v>
      </c>
      <c r="G640" s="59"/>
      <c r="H640" s="54"/>
      <c r="I640" s="60"/>
    </row>
    <row r="641" spans="1:9" s="27" customFormat="1" ht="13.5" customHeight="1">
      <c r="A641" s="56"/>
      <c r="B641" s="57"/>
      <c r="C641" s="57"/>
      <c r="D641" s="76" t="s">
        <v>635</v>
      </c>
      <c r="E641" s="57"/>
      <c r="F641" s="61">
        <v>10</v>
      </c>
      <c r="G641" s="59"/>
      <c r="H641" s="54"/>
      <c r="I641" s="60"/>
    </row>
    <row r="642" spans="1:9" ht="38.25" customHeight="1">
      <c r="A642" s="51"/>
      <c r="B642" s="77"/>
      <c r="C642" s="52"/>
      <c r="D642" s="76" t="s">
        <v>485</v>
      </c>
      <c r="E642" s="52"/>
      <c r="F642" s="58"/>
      <c r="G642" s="54"/>
      <c r="H642" s="54"/>
      <c r="I642" s="80"/>
    </row>
    <row r="643" spans="1:9" s="27" customFormat="1" ht="24.75" customHeight="1">
      <c r="A643" s="56"/>
      <c r="B643" s="57"/>
      <c r="C643" s="57"/>
      <c r="D643" s="76" t="s">
        <v>486</v>
      </c>
      <c r="E643" s="57"/>
      <c r="F643" s="61"/>
      <c r="G643" s="59"/>
      <c r="H643" s="54"/>
      <c r="I643" s="60"/>
    </row>
    <row r="644" spans="1:9" ht="13.5" customHeight="1">
      <c r="A644" s="139" t="s">
        <v>637</v>
      </c>
      <c r="B644" s="52" t="s">
        <v>478</v>
      </c>
      <c r="C644" s="52" t="s">
        <v>638</v>
      </c>
      <c r="D644" s="52" t="s">
        <v>641</v>
      </c>
      <c r="E644" s="52" t="s">
        <v>58</v>
      </c>
      <c r="F644" s="53">
        <f>SUM(F645:F646)</f>
        <v>25.6</v>
      </c>
      <c r="G644" s="54"/>
      <c r="H644" s="54">
        <f>F644*G644</f>
        <v>0</v>
      </c>
      <c r="I644" s="98" t="s">
        <v>59</v>
      </c>
    </row>
    <row r="645" spans="1:9" s="27" customFormat="1" ht="13.5" customHeight="1">
      <c r="A645" s="56"/>
      <c r="B645" s="57"/>
      <c r="C645" s="57"/>
      <c r="D645" s="76" t="s">
        <v>640</v>
      </c>
      <c r="E645" s="57"/>
      <c r="F645" s="61">
        <v>7.6</v>
      </c>
      <c r="G645" s="59"/>
      <c r="H645" s="54"/>
      <c r="I645" s="60"/>
    </row>
    <row r="646" spans="1:9" s="27" customFormat="1" ht="13.5" customHeight="1">
      <c r="A646" s="56"/>
      <c r="B646" s="57"/>
      <c r="C646" s="57"/>
      <c r="D646" s="76" t="s">
        <v>642</v>
      </c>
      <c r="E646" s="57"/>
      <c r="F646" s="61">
        <v>18</v>
      </c>
      <c r="G646" s="59"/>
      <c r="H646" s="54"/>
      <c r="I646" s="60"/>
    </row>
    <row r="647" spans="1:9" s="27" customFormat="1" ht="13.5" customHeight="1">
      <c r="A647" s="56"/>
      <c r="B647" s="57"/>
      <c r="C647" s="57"/>
      <c r="D647" s="76" t="s">
        <v>639</v>
      </c>
      <c r="E647" s="57"/>
      <c r="F647" s="61"/>
      <c r="G647" s="59"/>
      <c r="H647" s="54"/>
      <c r="I647" s="60"/>
    </row>
    <row r="648" spans="1:9" ht="38.25" customHeight="1">
      <c r="A648" s="51"/>
      <c r="B648" s="77"/>
      <c r="C648" s="52"/>
      <c r="D648" s="76" t="s">
        <v>644</v>
      </c>
      <c r="E648" s="52"/>
      <c r="F648" s="58"/>
      <c r="G648" s="54"/>
      <c r="H648" s="54"/>
      <c r="I648" s="80"/>
    </row>
    <row r="649" spans="1:9" ht="13.5" customHeight="1">
      <c r="A649" s="51"/>
      <c r="B649" s="77"/>
      <c r="C649" s="52"/>
      <c r="D649" s="76" t="s">
        <v>643</v>
      </c>
      <c r="E649" s="52"/>
      <c r="F649" s="58"/>
      <c r="G649" s="54"/>
      <c r="H649" s="54"/>
      <c r="I649" s="80"/>
    </row>
    <row r="650" spans="1:9" s="27" customFormat="1" ht="24.75" customHeight="1">
      <c r="A650" s="56"/>
      <c r="B650" s="57"/>
      <c r="C650" s="57"/>
      <c r="D650" s="76" t="s">
        <v>486</v>
      </c>
      <c r="E650" s="57"/>
      <c r="F650" s="61"/>
      <c r="G650" s="59"/>
      <c r="H650" s="54"/>
      <c r="I650" s="60"/>
    </row>
    <row r="651" spans="1:9" ht="25.5" customHeight="1">
      <c r="A651" s="139">
        <v>138</v>
      </c>
      <c r="B651" s="52" t="s">
        <v>478</v>
      </c>
      <c r="C651" s="52">
        <v>781479196</v>
      </c>
      <c r="D651" s="52" t="s">
        <v>487</v>
      </c>
      <c r="E651" s="52" t="s">
        <v>53</v>
      </c>
      <c r="F651" s="53">
        <f>F633+F639+F644</f>
        <v>1223.434</v>
      </c>
      <c r="G651" s="54"/>
      <c r="H651" s="54">
        <f>F651*G651</f>
        <v>0</v>
      </c>
      <c r="I651" s="55" t="s">
        <v>54</v>
      </c>
    </row>
    <row r="652" spans="1:9" ht="13.5" customHeight="1">
      <c r="A652" s="139">
        <v>139</v>
      </c>
      <c r="B652" s="52" t="s">
        <v>478</v>
      </c>
      <c r="C652" s="52">
        <v>781495111</v>
      </c>
      <c r="D652" s="52" t="s">
        <v>488</v>
      </c>
      <c r="E652" s="52" t="s">
        <v>53</v>
      </c>
      <c r="F652" s="53">
        <f>F651</f>
        <v>1223.434</v>
      </c>
      <c r="G652" s="54"/>
      <c r="H652" s="54">
        <f>F652*G652</f>
        <v>0</v>
      </c>
      <c r="I652" s="55" t="s">
        <v>54</v>
      </c>
    </row>
    <row r="653" spans="1:9" ht="13.5" customHeight="1">
      <c r="A653" s="51">
        <v>140</v>
      </c>
      <c r="B653" s="52" t="s">
        <v>478</v>
      </c>
      <c r="C653" s="52">
        <v>998781202</v>
      </c>
      <c r="D653" s="52" t="s">
        <v>489</v>
      </c>
      <c r="E653" s="52" t="s">
        <v>258</v>
      </c>
      <c r="F653" s="53">
        <v>3.37</v>
      </c>
      <c r="G653" s="54"/>
      <c r="H653" s="54">
        <f>F653*G653</f>
        <v>0</v>
      </c>
      <c r="I653" s="55" t="s">
        <v>54</v>
      </c>
    </row>
    <row r="654" spans="1:9" s="100" customFormat="1" ht="13.5" customHeight="1">
      <c r="A654" s="97">
        <v>141</v>
      </c>
      <c r="B654" s="77" t="s">
        <v>478</v>
      </c>
      <c r="C654" s="52">
        <v>999781</v>
      </c>
      <c r="D654" s="52" t="s">
        <v>490</v>
      </c>
      <c r="E654" s="52" t="s">
        <v>243</v>
      </c>
      <c r="F654" s="53">
        <f>F655</f>
        <v>1</v>
      </c>
      <c r="G654" s="54"/>
      <c r="H654" s="54">
        <f>F654*G654</f>
        <v>0</v>
      </c>
      <c r="I654" s="98" t="s">
        <v>59</v>
      </c>
    </row>
    <row r="655" spans="1:9" ht="27" customHeight="1">
      <c r="A655" s="56"/>
      <c r="B655" s="57"/>
      <c r="C655" s="57"/>
      <c r="D655" s="76" t="s">
        <v>358</v>
      </c>
      <c r="E655" s="57"/>
      <c r="F655" s="61">
        <v>1</v>
      </c>
      <c r="G655" s="59"/>
      <c r="H655" s="54"/>
      <c r="I655" s="55"/>
    </row>
    <row r="656" spans="1:9" s="27" customFormat="1" ht="13.5" customHeight="1">
      <c r="A656" s="69"/>
      <c r="B656" s="71"/>
      <c r="C656" s="71">
        <v>783</v>
      </c>
      <c r="D656" s="71" t="s">
        <v>28</v>
      </c>
      <c r="E656" s="71"/>
      <c r="F656" s="79"/>
      <c r="G656" s="73"/>
      <c r="H656" s="73">
        <f>SUM(H657:H663)</f>
        <v>0</v>
      </c>
      <c r="I656" s="60"/>
    </row>
    <row r="657" spans="1:10" ht="13.5" customHeight="1">
      <c r="A657" s="51">
        <v>142</v>
      </c>
      <c r="B657" s="52">
        <v>783</v>
      </c>
      <c r="C657" s="52" t="s">
        <v>491</v>
      </c>
      <c r="D657" s="52" t="s">
        <v>492</v>
      </c>
      <c r="E657" s="52" t="s">
        <v>53</v>
      </c>
      <c r="F657" s="53">
        <f>SUM(F660:F661)</f>
        <v>723.2</v>
      </c>
      <c r="G657" s="54"/>
      <c r="H657" s="54">
        <f>F657*G657</f>
        <v>0</v>
      </c>
      <c r="I657" s="98" t="s">
        <v>59</v>
      </c>
    </row>
    <row r="658" spans="1:10" ht="13.5" customHeight="1">
      <c r="A658" s="51"/>
      <c r="B658" s="52"/>
      <c r="C658" s="52"/>
      <c r="D658" s="43" t="s">
        <v>493</v>
      </c>
      <c r="E658" s="52"/>
      <c r="F658" s="53"/>
      <c r="G658" s="54"/>
      <c r="H658" s="54"/>
      <c r="I658" s="98"/>
    </row>
    <row r="659" spans="1:10" ht="13.5" customHeight="1">
      <c r="A659" s="51"/>
      <c r="B659" s="52"/>
      <c r="C659" s="52"/>
      <c r="D659" s="43" t="s">
        <v>494</v>
      </c>
      <c r="E659" s="52"/>
      <c r="F659" s="53"/>
      <c r="G659" s="54"/>
      <c r="H659" s="54"/>
      <c r="I659" s="98"/>
    </row>
    <row r="660" spans="1:10" ht="13.5" customHeight="1">
      <c r="A660" s="51"/>
      <c r="B660" s="52"/>
      <c r="C660" s="52"/>
      <c r="D660" s="43" t="s">
        <v>495</v>
      </c>
      <c r="E660" s="52"/>
      <c r="F660" s="44">
        <v>453.8</v>
      </c>
      <c r="G660" s="54"/>
      <c r="H660" s="54"/>
      <c r="I660" s="98"/>
    </row>
    <row r="661" spans="1:10" ht="13.5" customHeight="1">
      <c r="A661" s="51"/>
      <c r="B661" s="52"/>
      <c r="C661" s="52"/>
      <c r="D661" s="43" t="s">
        <v>496</v>
      </c>
      <c r="E661" s="52"/>
      <c r="F661" s="44">
        <v>269.39999999999998</v>
      </c>
      <c r="G661" s="54"/>
      <c r="H661" s="54"/>
      <c r="I661" s="98"/>
    </row>
    <row r="662" spans="1:10" s="100" customFormat="1" ht="13.5" customHeight="1">
      <c r="A662" s="97">
        <v>143</v>
      </c>
      <c r="B662" s="77" t="s">
        <v>478</v>
      </c>
      <c r="C662" s="52">
        <v>999783</v>
      </c>
      <c r="D662" s="52" t="s">
        <v>490</v>
      </c>
      <c r="E662" s="52" t="s">
        <v>243</v>
      </c>
      <c r="F662" s="53">
        <f>F663</f>
        <v>1</v>
      </c>
      <c r="G662" s="54"/>
      <c r="H662" s="54">
        <f>F662*G662</f>
        <v>0</v>
      </c>
      <c r="I662" s="98" t="s">
        <v>59</v>
      </c>
    </row>
    <row r="663" spans="1:10" ht="27" customHeight="1">
      <c r="A663" s="56"/>
      <c r="B663" s="57"/>
      <c r="C663" s="57"/>
      <c r="D663" s="76" t="s">
        <v>358</v>
      </c>
      <c r="E663" s="57"/>
      <c r="F663" s="61">
        <v>1</v>
      </c>
      <c r="G663" s="59"/>
      <c r="H663" s="54"/>
      <c r="I663" s="55"/>
    </row>
    <row r="664" spans="1:10" s="27" customFormat="1" ht="15" customHeight="1">
      <c r="A664" s="33"/>
      <c r="B664" s="34"/>
      <c r="C664" s="34" t="s">
        <v>497</v>
      </c>
      <c r="D664" s="34" t="s">
        <v>29</v>
      </c>
      <c r="E664" s="34"/>
      <c r="F664" s="35"/>
      <c r="G664" s="36"/>
      <c r="H664" s="36">
        <f>SUM(H665:H677)</f>
        <v>0</v>
      </c>
      <c r="I664" s="42"/>
    </row>
    <row r="665" spans="1:10" ht="13.5" customHeight="1">
      <c r="A665" s="38">
        <v>144</v>
      </c>
      <c r="B665" s="39" t="s">
        <v>497</v>
      </c>
      <c r="C665" s="39">
        <v>784181103</v>
      </c>
      <c r="D665" s="39" t="s">
        <v>498</v>
      </c>
      <c r="E665" s="39" t="s">
        <v>53</v>
      </c>
      <c r="F665" s="40">
        <f>F666</f>
        <v>11768.850000000002</v>
      </c>
      <c r="G665" s="41"/>
      <c r="H665" s="41">
        <f>F665*G665</f>
        <v>0</v>
      </c>
      <c r="I665" s="42" t="s">
        <v>54</v>
      </c>
      <c r="J665" s="27"/>
    </row>
    <row r="666" spans="1:10" ht="24.75" customHeight="1">
      <c r="A666" s="38">
        <v>145</v>
      </c>
      <c r="B666" s="39" t="s">
        <v>497</v>
      </c>
      <c r="C666" s="39">
        <v>784211103</v>
      </c>
      <c r="D666" s="39" t="s">
        <v>499</v>
      </c>
      <c r="E666" s="39" t="s">
        <v>53</v>
      </c>
      <c r="F666" s="40">
        <f>SUM(F668:F677)</f>
        <v>11768.850000000002</v>
      </c>
      <c r="G666" s="41"/>
      <c r="H666" s="41">
        <f>F666*G666</f>
        <v>0</v>
      </c>
      <c r="I666" s="42" t="s">
        <v>54</v>
      </c>
      <c r="J666" s="27"/>
    </row>
    <row r="667" spans="1:10" ht="13.5" customHeight="1">
      <c r="A667" s="38"/>
      <c r="B667" s="39"/>
      <c r="C667" s="39"/>
      <c r="D667" s="43" t="s">
        <v>494</v>
      </c>
      <c r="E667" s="39"/>
      <c r="F667" s="44"/>
      <c r="G667" s="41"/>
      <c r="H667" s="41"/>
      <c r="I667" s="42"/>
      <c r="J667" s="27"/>
    </row>
    <row r="668" spans="1:10" ht="13.5" customHeight="1">
      <c r="A668" s="38"/>
      <c r="B668" s="39"/>
      <c r="C668" s="39"/>
      <c r="D668" s="43" t="s">
        <v>500</v>
      </c>
      <c r="E668" s="39"/>
      <c r="F668" s="44">
        <f>2*(F353+F360+F365)+F393+F400</f>
        <v>471.80000000000007</v>
      </c>
      <c r="G668" s="41"/>
      <c r="H668" s="41"/>
      <c r="I668" s="42"/>
      <c r="J668" s="27"/>
    </row>
    <row r="669" spans="1:10" ht="13.5" customHeight="1">
      <c r="A669" s="38"/>
      <c r="B669" s="39"/>
      <c r="C669" s="39"/>
      <c r="D669" s="43" t="s">
        <v>501</v>
      </c>
      <c r="E669" s="39"/>
      <c r="F669" s="44">
        <f>2*(F354+F366+F372+F377+F382+F388)+F394+F401</f>
        <v>3151.2000000000003</v>
      </c>
      <c r="G669" s="41"/>
      <c r="H669" s="41"/>
      <c r="I669" s="42"/>
      <c r="J669" s="27"/>
    </row>
    <row r="670" spans="1:10" ht="13.5" customHeight="1">
      <c r="A670" s="38"/>
      <c r="B670" s="39"/>
      <c r="C670" s="39"/>
      <c r="D670" s="43" t="s">
        <v>502</v>
      </c>
      <c r="E670" s="39"/>
      <c r="F670" s="44">
        <f>2*(F355+F367+F383)+F395+F402</f>
        <v>3244.0000000000005</v>
      </c>
      <c r="G670" s="41"/>
      <c r="H670" s="41"/>
      <c r="I670" s="42"/>
      <c r="J670" s="27"/>
    </row>
    <row r="671" spans="1:10" ht="13.5" customHeight="1">
      <c r="A671" s="38"/>
      <c r="B671" s="39"/>
      <c r="C671" s="39"/>
      <c r="D671" s="43" t="s">
        <v>503</v>
      </c>
      <c r="E671" s="39"/>
      <c r="F671" s="44">
        <f>F413+F404</f>
        <v>183.1</v>
      </c>
      <c r="G671" s="41"/>
      <c r="H671" s="41"/>
      <c r="I671" s="42"/>
      <c r="J671" s="27"/>
    </row>
    <row r="672" spans="1:10" ht="13.5" customHeight="1">
      <c r="A672" s="38"/>
      <c r="B672" s="39"/>
      <c r="C672" s="39"/>
      <c r="D672" s="43" t="s">
        <v>504</v>
      </c>
      <c r="E672" s="39"/>
      <c r="F672" s="44">
        <f>F414+F409+F405</f>
        <v>1098</v>
      </c>
      <c r="G672" s="41"/>
      <c r="H672" s="41"/>
      <c r="I672" s="42"/>
      <c r="J672" s="27"/>
    </row>
    <row r="673" spans="1:10" ht="13.5" customHeight="1">
      <c r="A673" s="38"/>
      <c r="B673" s="39"/>
      <c r="C673" s="39"/>
      <c r="D673" s="43" t="s">
        <v>505</v>
      </c>
      <c r="E673" s="39"/>
      <c r="F673" s="44">
        <f>F422+F418+F415+F410+F406</f>
        <v>1090.9000000000001</v>
      </c>
      <c r="G673" s="41"/>
      <c r="H673" s="41"/>
      <c r="I673" s="42"/>
      <c r="J673" s="27"/>
    </row>
    <row r="674" spans="1:10" ht="13.5" customHeight="1">
      <c r="A674" s="38"/>
      <c r="B674" s="39"/>
      <c r="C674" s="39"/>
      <c r="D674" s="43" t="s">
        <v>506</v>
      </c>
      <c r="E674" s="39"/>
      <c r="F674" s="44">
        <v>332.9</v>
      </c>
      <c r="G674" s="41"/>
      <c r="H674" s="41"/>
      <c r="I674" s="42"/>
      <c r="J674" s="75"/>
    </row>
    <row r="675" spans="1:10" ht="13.5" customHeight="1">
      <c r="A675" s="38"/>
      <c r="B675" s="39"/>
      <c r="C675" s="39"/>
      <c r="D675" s="43" t="s">
        <v>507</v>
      </c>
      <c r="E675" s="39"/>
      <c r="F675" s="44">
        <v>1084</v>
      </c>
      <c r="G675" s="41"/>
      <c r="H675" s="41"/>
      <c r="I675" s="42"/>
      <c r="J675" s="75"/>
    </row>
    <row r="676" spans="1:10" ht="13.5" customHeight="1">
      <c r="A676" s="38"/>
      <c r="B676" s="39"/>
      <c r="C676" s="39"/>
      <c r="D676" s="43" t="s">
        <v>508</v>
      </c>
      <c r="E676" s="39"/>
      <c r="F676" s="44">
        <v>1089.2</v>
      </c>
      <c r="G676" s="41"/>
      <c r="H676" s="41"/>
      <c r="I676" s="42"/>
      <c r="J676" s="75"/>
    </row>
    <row r="677" spans="1:10" ht="13.5" customHeight="1">
      <c r="A677" s="38"/>
      <c r="B677" s="39"/>
      <c r="C677" s="39"/>
      <c r="D677" s="43" t="s">
        <v>509</v>
      </c>
      <c r="E677" s="39"/>
      <c r="F677" s="44">
        <f>8.28+5.15+10.32</f>
        <v>23.75</v>
      </c>
      <c r="G677" s="41"/>
      <c r="H677" s="41"/>
      <c r="I677" s="42"/>
      <c r="J677" s="75"/>
    </row>
    <row r="678" spans="1:10" ht="13.5" customHeight="1">
      <c r="A678" s="69"/>
      <c r="B678" s="71"/>
      <c r="C678" s="71">
        <v>786</v>
      </c>
      <c r="D678" s="71" t="s">
        <v>30</v>
      </c>
      <c r="E678" s="71"/>
      <c r="F678" s="79"/>
      <c r="G678" s="73"/>
      <c r="H678" s="73">
        <f>SUM(H679:H685)</f>
        <v>0</v>
      </c>
      <c r="I678" s="55"/>
      <c r="J678" s="27"/>
    </row>
    <row r="679" spans="1:10" ht="27" customHeight="1">
      <c r="A679" s="140">
        <v>146</v>
      </c>
      <c r="B679" s="110">
        <v>786</v>
      </c>
      <c r="C679" s="52" t="s">
        <v>510</v>
      </c>
      <c r="D679" s="52" t="s">
        <v>541</v>
      </c>
      <c r="E679" s="52" t="s">
        <v>53</v>
      </c>
      <c r="F679" s="53">
        <f>SUM(F680:F681)</f>
        <v>172.60000000000002</v>
      </c>
      <c r="G679" s="54"/>
      <c r="H679" s="111">
        <f>F679*G679</f>
        <v>0</v>
      </c>
      <c r="I679" s="55" t="s">
        <v>59</v>
      </c>
      <c r="J679" s="27"/>
    </row>
    <row r="680" spans="1:10" ht="13.5" customHeight="1">
      <c r="A680" s="51"/>
      <c r="B680" s="52"/>
      <c r="C680" s="52"/>
      <c r="D680" s="76" t="s">
        <v>147</v>
      </c>
      <c r="E680" s="52"/>
      <c r="F680" s="61">
        <v>84.9</v>
      </c>
      <c r="G680" s="54"/>
      <c r="H680" s="54"/>
      <c r="I680" s="55"/>
      <c r="J680" s="27"/>
    </row>
    <row r="681" spans="1:10" ht="13.5" customHeight="1">
      <c r="A681" s="51"/>
      <c r="B681" s="52"/>
      <c r="C681" s="52"/>
      <c r="D681" s="76" t="s">
        <v>148</v>
      </c>
      <c r="E681" s="52"/>
      <c r="F681" s="61">
        <v>87.7</v>
      </c>
      <c r="G681" s="54"/>
      <c r="H681" s="54"/>
      <c r="I681" s="55"/>
      <c r="J681" s="27"/>
    </row>
    <row r="682" spans="1:10" ht="27" customHeight="1">
      <c r="A682" s="51"/>
      <c r="B682" s="52"/>
      <c r="C682" s="52"/>
      <c r="D682" s="76" t="s">
        <v>542</v>
      </c>
      <c r="E682" s="52"/>
      <c r="F682" s="61"/>
      <c r="G682" s="54"/>
      <c r="H682" s="54"/>
      <c r="I682" s="55"/>
      <c r="J682" s="27"/>
    </row>
    <row r="683" spans="1:10" ht="13.5" customHeight="1">
      <c r="A683" s="38">
        <v>147</v>
      </c>
      <c r="B683" s="39">
        <v>786</v>
      </c>
      <c r="C683" s="39">
        <v>998786202</v>
      </c>
      <c r="D683" s="39" t="s">
        <v>511</v>
      </c>
      <c r="E683" s="39" t="s">
        <v>258</v>
      </c>
      <c r="F683" s="40">
        <v>0.33</v>
      </c>
      <c r="G683" s="41"/>
      <c r="H683" s="41">
        <f>F683*G683</f>
        <v>0</v>
      </c>
      <c r="I683" s="93" t="s">
        <v>59</v>
      </c>
      <c r="J683" s="27"/>
    </row>
    <row r="684" spans="1:10" ht="13.5" customHeight="1">
      <c r="A684" s="51">
        <v>148</v>
      </c>
      <c r="B684" s="52">
        <v>786</v>
      </c>
      <c r="C684" s="52">
        <v>999786</v>
      </c>
      <c r="D684" s="52" t="s">
        <v>512</v>
      </c>
      <c r="E684" s="52" t="s">
        <v>513</v>
      </c>
      <c r="F684" s="53">
        <f>F685</f>
        <v>1</v>
      </c>
      <c r="G684" s="54"/>
      <c r="H684" s="54">
        <f>F684*G684</f>
        <v>0</v>
      </c>
      <c r="I684" s="98" t="s">
        <v>59</v>
      </c>
      <c r="J684" s="27"/>
    </row>
    <row r="685" spans="1:10" ht="13.5" customHeight="1">
      <c r="A685" s="51"/>
      <c r="B685" s="52"/>
      <c r="C685" s="52"/>
      <c r="D685" s="76" t="s">
        <v>514</v>
      </c>
      <c r="E685" s="52"/>
      <c r="F685" s="61">
        <v>1</v>
      </c>
      <c r="G685" s="54"/>
      <c r="H685" s="54"/>
      <c r="I685" s="55"/>
      <c r="J685" s="27"/>
    </row>
    <row r="686" spans="1:10" ht="21" customHeight="1">
      <c r="A686" s="69"/>
      <c r="B686" s="70"/>
      <c r="C686" s="71" t="s">
        <v>31</v>
      </c>
      <c r="D686" s="71" t="s">
        <v>32</v>
      </c>
      <c r="E686" s="71"/>
      <c r="F686" s="79"/>
      <c r="G686" s="73"/>
      <c r="H686" s="73">
        <f>H687</f>
        <v>0</v>
      </c>
      <c r="I686" s="60"/>
    </row>
    <row r="687" spans="1:10" ht="13.5" customHeight="1">
      <c r="A687" s="69"/>
      <c r="B687" s="71"/>
      <c r="C687" s="71" t="s">
        <v>33</v>
      </c>
      <c r="D687" s="71" t="s">
        <v>34</v>
      </c>
      <c r="E687" s="71"/>
      <c r="F687" s="79"/>
      <c r="G687" s="73"/>
      <c r="H687" s="73">
        <f>SUM(H688:H697)</f>
        <v>0</v>
      </c>
      <c r="I687" s="60"/>
    </row>
    <row r="688" spans="1:10" ht="24" customHeight="1">
      <c r="A688" s="51">
        <v>149</v>
      </c>
      <c r="B688" s="52" t="s">
        <v>515</v>
      </c>
      <c r="C688" s="52" t="s">
        <v>516</v>
      </c>
      <c r="D688" s="52" t="s">
        <v>517</v>
      </c>
      <c r="E688" s="52" t="s">
        <v>518</v>
      </c>
      <c r="F688" s="53">
        <v>1</v>
      </c>
      <c r="G688" s="54"/>
      <c r="H688" s="54">
        <f>F688*G688</f>
        <v>0</v>
      </c>
      <c r="I688" s="98" t="s">
        <v>59</v>
      </c>
    </row>
    <row r="689" spans="1:9" ht="13.5" customHeight="1">
      <c r="A689" s="51">
        <v>150</v>
      </c>
      <c r="B689" s="52">
        <v>922</v>
      </c>
      <c r="C689" s="52" t="s">
        <v>519</v>
      </c>
      <c r="D689" s="52" t="s">
        <v>520</v>
      </c>
      <c r="E689" s="52" t="s">
        <v>518</v>
      </c>
      <c r="F689" s="53">
        <v>1</v>
      </c>
      <c r="G689" s="54"/>
      <c r="H689" s="54">
        <f>F689*G689</f>
        <v>0</v>
      </c>
      <c r="I689" s="98" t="s">
        <v>59</v>
      </c>
    </row>
    <row r="690" spans="1:9" ht="25.5" customHeight="1">
      <c r="A690" s="139">
        <v>151</v>
      </c>
      <c r="B690" s="52">
        <v>922</v>
      </c>
      <c r="C690" s="52" t="s">
        <v>521</v>
      </c>
      <c r="D690" s="52" t="s">
        <v>522</v>
      </c>
      <c r="E690" s="52" t="s">
        <v>518</v>
      </c>
      <c r="F690" s="150" t="s">
        <v>550</v>
      </c>
      <c r="G690" s="151"/>
      <c r="H690" s="152"/>
      <c r="I690" s="98" t="s">
        <v>59</v>
      </c>
    </row>
    <row r="691" spans="1:9" ht="13.5" customHeight="1">
      <c r="A691" s="56"/>
      <c r="B691" s="57"/>
      <c r="C691" s="57"/>
      <c r="D691" s="76" t="s">
        <v>523</v>
      </c>
      <c r="E691" s="57"/>
      <c r="F691" s="61"/>
      <c r="G691" s="59"/>
      <c r="H691" s="54"/>
      <c r="I691" s="60"/>
    </row>
    <row r="692" spans="1:9" ht="13.5" customHeight="1">
      <c r="A692" s="51">
        <v>153</v>
      </c>
      <c r="B692" s="52">
        <v>933</v>
      </c>
      <c r="C692" s="52" t="s">
        <v>524</v>
      </c>
      <c r="D692" s="52" t="s">
        <v>525</v>
      </c>
      <c r="E692" s="52" t="s">
        <v>405</v>
      </c>
      <c r="F692" s="53">
        <f>F694</f>
        <v>1</v>
      </c>
      <c r="G692" s="41"/>
      <c r="H692" s="54">
        <f>F692*G692</f>
        <v>0</v>
      </c>
      <c r="I692" s="98" t="s">
        <v>59</v>
      </c>
    </row>
    <row r="693" spans="1:9" ht="13.5" customHeight="1">
      <c r="A693" s="51"/>
      <c r="B693" s="52"/>
      <c r="C693" s="52"/>
      <c r="D693" s="76" t="s">
        <v>526</v>
      </c>
      <c r="E693" s="52"/>
      <c r="F693" s="53"/>
      <c r="G693" s="41"/>
      <c r="H693" s="54"/>
      <c r="I693" s="98"/>
    </row>
    <row r="694" spans="1:9" ht="13.5" customHeight="1">
      <c r="A694" s="51"/>
      <c r="B694" s="52"/>
      <c r="C694" s="52"/>
      <c r="D694" s="76" t="s">
        <v>527</v>
      </c>
      <c r="E694" s="52"/>
      <c r="F694" s="61">
        <v>1</v>
      </c>
      <c r="G694" s="41"/>
      <c r="H694" s="54"/>
      <c r="I694" s="98"/>
    </row>
    <row r="695" spans="1:9" ht="13.5" customHeight="1">
      <c r="A695" s="51">
        <v>154</v>
      </c>
      <c r="B695" s="52">
        <v>933</v>
      </c>
      <c r="C695" s="52" t="s">
        <v>528</v>
      </c>
      <c r="D695" s="52" t="s">
        <v>529</v>
      </c>
      <c r="E695" s="52" t="s">
        <v>405</v>
      </c>
      <c r="F695" s="53">
        <f>F697</f>
        <v>1</v>
      </c>
      <c r="G695" s="41"/>
      <c r="H695" s="54">
        <f>F695*G695</f>
        <v>0</v>
      </c>
      <c r="I695" s="98" t="s">
        <v>59</v>
      </c>
    </row>
    <row r="696" spans="1:9" ht="13.5" customHeight="1">
      <c r="A696" s="51"/>
      <c r="B696" s="52"/>
      <c r="C696" s="52"/>
      <c r="D696" s="76" t="s">
        <v>530</v>
      </c>
      <c r="E696" s="52"/>
      <c r="F696" s="53"/>
      <c r="G696" s="41"/>
      <c r="H696" s="54"/>
      <c r="I696" s="98"/>
    </row>
    <row r="697" spans="1:9" ht="13.5" customHeight="1">
      <c r="A697" s="51"/>
      <c r="B697" s="52"/>
      <c r="C697" s="52"/>
      <c r="D697" s="76" t="s">
        <v>531</v>
      </c>
      <c r="E697" s="52"/>
      <c r="F697" s="61">
        <v>1</v>
      </c>
      <c r="G697" s="54"/>
      <c r="H697" s="54"/>
      <c r="I697" s="98"/>
    </row>
    <row r="698" spans="1:9" ht="21" customHeight="1">
      <c r="A698" s="112"/>
      <c r="B698" s="113"/>
      <c r="C698" s="113"/>
      <c r="D698" s="113" t="s">
        <v>532</v>
      </c>
      <c r="E698" s="113"/>
      <c r="F698" s="114"/>
      <c r="G698" s="115"/>
      <c r="H698" s="115">
        <f>H211+H9+H686</f>
        <v>0</v>
      </c>
      <c r="I698" s="27"/>
    </row>
    <row r="699" spans="1:9" s="120" customFormat="1" ht="13.5" customHeight="1">
      <c r="A699" s="116"/>
      <c r="B699" s="117"/>
      <c r="C699" s="117"/>
      <c r="D699" s="117"/>
      <c r="E699" s="117"/>
      <c r="F699" s="118"/>
      <c r="G699" s="119"/>
      <c r="H699" s="119"/>
    </row>
    <row r="700" spans="1:9" s="27" customFormat="1" ht="13.5" customHeight="1">
      <c r="A700" s="154" t="s">
        <v>533</v>
      </c>
      <c r="B700" s="154"/>
      <c r="C700" s="154"/>
      <c r="D700" s="121" t="s">
        <v>534</v>
      </c>
      <c r="E700" s="122"/>
      <c r="F700" s="123"/>
      <c r="G700" s="124"/>
      <c r="H700" s="125">
        <f>H698</f>
        <v>0</v>
      </c>
    </row>
    <row r="701" spans="1:9" ht="13.5" customHeight="1">
      <c r="A701" s="126"/>
      <c r="B701" s="127"/>
      <c r="C701" s="128"/>
      <c r="D701" s="129"/>
      <c r="E701" s="130"/>
      <c r="F701" s="131"/>
      <c r="G701" s="132"/>
      <c r="H701" s="133"/>
      <c r="I701" s="133"/>
    </row>
    <row r="702" spans="1:9" s="134" customFormat="1" ht="13.5" customHeight="1">
      <c r="A702" s="134" t="s">
        <v>535</v>
      </c>
      <c r="B702" s="135"/>
      <c r="I702" s="136"/>
    </row>
    <row r="703" spans="1:9" ht="26.25" customHeight="1">
      <c r="A703" s="153" t="s">
        <v>536</v>
      </c>
      <c r="B703" s="153"/>
      <c r="C703" s="153"/>
      <c r="D703" s="153"/>
      <c r="E703" s="153"/>
      <c r="F703" s="153"/>
      <c r="G703" s="153"/>
      <c r="H703" s="134"/>
      <c r="I703" s="133"/>
    </row>
    <row r="704" spans="1:9" ht="93" customHeight="1">
      <c r="A704" s="153" t="s">
        <v>537</v>
      </c>
      <c r="B704" s="153"/>
      <c r="C704" s="153"/>
      <c r="D704" s="153"/>
      <c r="E704" s="153"/>
      <c r="F704" s="153"/>
      <c r="G704" s="153"/>
      <c r="H704" s="134"/>
      <c r="I704" s="134"/>
    </row>
    <row r="705" spans="1:9" s="81" customFormat="1" ht="13.5" customHeight="1">
      <c r="A705" s="153" t="s">
        <v>538</v>
      </c>
      <c r="B705" s="153"/>
      <c r="C705" s="153"/>
      <c r="D705" s="153"/>
      <c r="E705" s="153"/>
      <c r="F705" s="153"/>
      <c r="G705" s="153"/>
      <c r="H705" s="137"/>
      <c r="I705" s="138"/>
    </row>
    <row r="706" spans="1:9" s="81" customFormat="1" ht="13.5" customHeight="1">
      <c r="A706" s="153" t="s">
        <v>539</v>
      </c>
      <c r="B706" s="153"/>
      <c r="C706" s="153"/>
      <c r="D706" s="153"/>
      <c r="E706" s="153"/>
      <c r="F706" s="153"/>
      <c r="G706" s="153"/>
      <c r="H706" s="137"/>
      <c r="I706" s="138"/>
    </row>
  </sheetData>
  <mergeCells count="6">
    <mergeCell ref="F690:H690"/>
    <mergeCell ref="A706:G706"/>
    <mergeCell ref="A700:C700"/>
    <mergeCell ref="A703:G703"/>
    <mergeCell ref="A704:G704"/>
    <mergeCell ref="A705:G705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 Michal</dc:creator>
  <cp:lastModifiedBy>Kupka Michal</cp:lastModifiedBy>
  <cp:revision>2</cp:revision>
  <dcterms:created xsi:type="dcterms:W3CDTF">2006-09-16T00:00:00Z</dcterms:created>
  <dcterms:modified xsi:type="dcterms:W3CDTF">2017-03-09T13:50:56Z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