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280" windowHeight="8025" activeTab="2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<sst xmlns="http://schemas.openxmlformats.org/spreadsheetml/2006/main" count="844" uniqueCount="366">
  <si>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</si>
  <si>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</si>
  <si>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</si>
  <si>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</si>
  <si>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</si>
  <si>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</si>
  <si>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</si>
  <si>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</si>
  <si>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</si>
  <si>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</si>
  <si>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</si>
  <si>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</si>
  <si>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</si>
  <si>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</si>
  <si>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</si>
  <si>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</si>
  <si>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</si>
  <si>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</si>
  <si>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</si>
  <si>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</si>
  <si>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</si>
  <si>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</si>
  <si>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</si>
  <si>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</si>
  <si>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</si>
  <si>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</si>
  <si>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</si>
  <si>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</si>
  <si>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</si>
  <si>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</si>
  <si>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</si>
  <si>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</si>
  <si>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</si>
  <si>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</si>
  <si>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</si>
  <si>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</si>
  <si>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</si>
  <si>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</si>
  <si>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</si>
  <si>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</si>
  <si>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</si>
  <si>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</si>
  <si>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</si>
  <si>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</si>
  <si>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</si>
  <si>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</si>
  <si>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</si>
  <si>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</si>
  <si>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</si>
  <si>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</si>
  <si>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Kód</t>
  </si>
  <si>
    <t>63</t>
  </si>
  <si>
    <t>631319153R00</t>
  </si>
  <si>
    <t>631361721R00</t>
  </si>
  <si>
    <t>634601111R00</t>
  </si>
  <si>
    <t>634601119R00</t>
  </si>
  <si>
    <t>631315311R00</t>
  </si>
  <si>
    <t>632951125R00</t>
  </si>
  <si>
    <t>631361921RT8</t>
  </si>
  <si>
    <t>713</t>
  </si>
  <si>
    <t>713191100R00</t>
  </si>
  <si>
    <t>713191221R00</t>
  </si>
  <si>
    <t>767</t>
  </si>
  <si>
    <t>767132812R00</t>
  </si>
  <si>
    <t>767996802R00</t>
  </si>
  <si>
    <t>767999802R00</t>
  </si>
  <si>
    <t>767995102R00</t>
  </si>
  <si>
    <t>91</t>
  </si>
  <si>
    <t>919735123R00</t>
  </si>
  <si>
    <t>93</t>
  </si>
  <si>
    <t>938901132R00</t>
  </si>
  <si>
    <t>96</t>
  </si>
  <si>
    <t>965061631R00</t>
  </si>
  <si>
    <t>965082922R00</t>
  </si>
  <si>
    <t>961055111R00</t>
  </si>
  <si>
    <t>965042141R00</t>
  </si>
  <si>
    <t>969011121R00</t>
  </si>
  <si>
    <t>97</t>
  </si>
  <si>
    <t>976085211R00</t>
  </si>
  <si>
    <t>974042544R00</t>
  </si>
  <si>
    <t>H99</t>
  </si>
  <si>
    <t>999281111R00</t>
  </si>
  <si>
    <t>S0</t>
  </si>
  <si>
    <t>979081111R00</t>
  </si>
  <si>
    <t>979081121R00</t>
  </si>
  <si>
    <t>979082111R00</t>
  </si>
  <si>
    <t>979082121R00</t>
  </si>
  <si>
    <t>979999997R00</t>
  </si>
  <si>
    <t>979086112R00</t>
  </si>
  <si>
    <t>979999999R00</t>
  </si>
  <si>
    <t>67352470</t>
  </si>
  <si>
    <t>77101VD</t>
  </si>
  <si>
    <t>00M2101VD</t>
  </si>
  <si>
    <t>00M21003VD</t>
  </si>
  <si>
    <t>55399999</t>
  </si>
  <si>
    <t>133301510000</t>
  </si>
  <si>
    <t>Oprava podlahy VOŠ Žďár nad Sázavou</t>
  </si>
  <si>
    <t>Strojírenská 675/9, Žďár nad Sázavou</t>
  </si>
  <si>
    <t>Zkrácený popis</t>
  </si>
  <si>
    <t>Podlahy, podlahové konstrukce</t>
  </si>
  <si>
    <t>Příplatek za přehlaz. mazanin pod povlaky tl. 12cm</t>
  </si>
  <si>
    <t>Výztuž betonu z ocelových drátků 25kg/m3</t>
  </si>
  <si>
    <t>Zaplnění dilatačních spár mazanin, šířka 10 mm-akrylátový tmel</t>
  </si>
  <si>
    <t>Obvodová dilatace podlahovým páskem v 150 mm mezi stěnou a samonivelačním potěrem</t>
  </si>
  <si>
    <t>Mazanina betonová tl. 12 - 24 cm C20/25+ minerální vsyp- LITÁ PODLAHA</t>
  </si>
  <si>
    <t>Dlažba z dřevěných špalíků -stávající dlažba</t>
  </si>
  <si>
    <t>Výztuž mazanin svařovanou sítí z drátů tažených svařovaná síť - drát 8,0 mm, oka 100/100 mm</t>
  </si>
  <si>
    <t>Izolace tepelné</t>
  </si>
  <si>
    <t>Položení izolační fólie</t>
  </si>
  <si>
    <t>Izolace tepelná podlah obložení stěn pásky 100 mm</t>
  </si>
  <si>
    <t>Konstrukce doplňkové stavební (zámečnické)</t>
  </si>
  <si>
    <t>Demontáž příček z plechu, svařovaných</t>
  </si>
  <si>
    <t>Demontáž atypických ocelových konstr. do100 kg</t>
  </si>
  <si>
    <t>Demontáž doplňků staveb o hmotnosti do 100 kg</t>
  </si>
  <si>
    <t>Montáž kovových atypických konstrukcí do 10 kg</t>
  </si>
  <si>
    <t>Doplňující konstrukce a práce pozemních komunikací, letišť a ploch</t>
  </si>
  <si>
    <t>Řezání stávajícího betonového krytu tl. 10 - 15 cm</t>
  </si>
  <si>
    <t>Různé dokončovací konstrukce a práce inženýrských staveb</t>
  </si>
  <si>
    <t>Úprava podkladu ploch vysátím</t>
  </si>
  <si>
    <t>Bourání konstrukcí</t>
  </si>
  <si>
    <t>Bourání dlažeb dřevěných, špalíky do písku nad 1m2</t>
  </si>
  <si>
    <t>Odstranění násypu tl. do 10 cm, plocha do 2 m2</t>
  </si>
  <si>
    <t>Bourání základů železobetonových</t>
  </si>
  <si>
    <t>Bourání mazanin betonových tl. 10 cm, nad 4 m2</t>
  </si>
  <si>
    <t>Vybourání vodovod., plynového vedení DN do 52 mm</t>
  </si>
  <si>
    <t>Prorážení otvorů a ostatní bourací práce</t>
  </si>
  <si>
    <t>Vybourání kanal.rámů a poklopů plochy do 0,3 m2</t>
  </si>
  <si>
    <t>Vysekání rýh beton monolitický 7x10 cm</t>
  </si>
  <si>
    <t>Ostatní přesuny hmot</t>
  </si>
  <si>
    <t>Přesun hmot pro opravy a údržbu do výšky 25 m</t>
  </si>
  <si>
    <t>Přesuny sutí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</si>
  <si>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</si>
  <si>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</si>
  <si>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</si>
  <si>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</si>
  <si>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Poplatek za skládku čistá suť - DUFONEV Brno</t>
  </si>
  <si>
    <t>Nakládání nebo překládání suti a vybouraných hmot</t>
  </si>
  <si>
    <t>Poplatek za skladku -nebezpečný odpad-spalovna</t>
  </si>
  <si>
    <t>Ostatní materiál</t>
  </si>
  <si>
    <t>DEKSEPAR fólie izolační tl. 0,1 mm</t>
  </si>
  <si>
    <t>Šachta kanalizační-vyrovnání do nové roviny podlahy</t>
  </si>
  <si>
    <t>Elektroinstalace dodávka a montáž</t>
  </si>
  <si>
    <t>Elektroinstalace- další práce</t>
  </si>
  <si>
    <t>Elektroinstalace- Revize</t>
  </si>
  <si>
    <t>Ocelové výrobky - kotvy a spojky-atypické prvky</t>
  </si>
  <si>
    <t>Tyč ocelová L jakost 425541  50x50x5 mm</t>
  </si>
  <si>
    <t>Demontáž strojů-soustružnické pracoviště- přemístění cca 100 m, jeřáb, válečky</t>
  </si>
  <si>
    <t>Demontáž strojů- nástrojářské pracoviště, přemístění cca 100 m</t>
  </si>
  <si>
    <t>Montáž strojů po provedené podlaze</t>
  </si>
  <si>
    <t>Montáž  oplocení skladů a svářečské dílny</t>
  </si>
  <si>
    <t>Demontáž stávající buňky mistrů</t>
  </si>
  <si>
    <t>Začátek výstavby:</t>
  </si>
  <si>
    <t>Konec výstavby:</t>
  </si>
  <si>
    <t>Zpracováno dne:</t>
  </si>
  <si>
    <t>M.j.</t>
  </si>
  <si>
    <t>m3</t>
  </si>
  <si>
    <t>t</t>
  </si>
  <si>
    <t>m</t>
  </si>
  <si>
    <t>m2</t>
  </si>
  <si>
    <t>kg</t>
  </si>
  <si>
    <t>kus</t>
  </si>
  <si>
    <t>kompl.</t>
  </si>
  <si>
    <t>Množství</t>
  </si>
  <si>
    <t>Jednot.</t>
  </si>
  <si>
    <t>cena (Kč)</t>
  </si>
  <si>
    <t>Celkem:</t>
  </si>
  <si>
    <t>Objednatel:</t>
  </si>
  <si>
    <t>Projektant:</t>
  </si>
  <si>
    <t>Zhotovitel:</t>
  </si>
  <si>
    <t>Zpracoval:</t>
  </si>
  <si>
    <t>Montáž</t>
  </si>
  <si>
    <t>VOŠ a SPŠ, Žďár nad Sázavou</t>
  </si>
  <si>
    <t>Projekce Petr, s.r.o. Brněnská 145, Nové Město na</t>
  </si>
  <si>
    <t>.</t>
  </si>
  <si>
    <t>ing.Milan Petr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</si>
  <si>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</si>
  <si>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</si>
  <si>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</si>
  <si>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</si>
  <si>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</si>
  <si>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</si>
  <si>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</si>
  <si>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</si>
  <si>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</si>
  <si>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</si>
  <si>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</si>
  <si>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</si>
  <si>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</si>
  <si>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</si>
  <si>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</si>
  <si>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</si>
  <si>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127.24</t>
  </si>
  <si>
    <t>drátková výztuž 25kg/m3</t>
  </si>
  <si>
    <t>853.62m2</t>
  </si>
  <si>
    <t>cena 35Kč/kg</t>
  </si>
  <si>
    <t>853.62*0.15*(25/1000)</t>
  </si>
  <si>
    <t>základní rastr 4.5*4.5m</t>
  </si>
  <si>
    <t>10*17.7</t>
  </si>
  <si>
    <t>46.4*2+(46.4+2.6)*2</t>
  </si>
  <si>
    <t>okolo sloupů</t>
  </si>
  <si>
    <t>1.5*2*16</t>
  </si>
  <si>
    <t>napojení na obvodové zdi</t>
  </si>
  <si>
    <t>134.2</t>
  </si>
  <si>
    <t>napojení na stávající litou podlahu</t>
  </si>
  <si>
    <t>2.6+17.7+17.7+1.6+1.4+1.1</t>
  </si>
  <si>
    <t>17.7*2+2.6+46.8+39.7+9.7</t>
  </si>
  <si>
    <t>Drátkobetonová deska tl.150mm z betonu C20/25. se vsypem Mastertop 800 v přírodní šedé barvě v</t>
  </si>
  <si>
    <t>množství 4-5kg/m2</t>
  </si>
  <si>
    <t>848.27*0.15</t>
  </si>
  <si>
    <t>(1.4*1.6+0.5*6.2)*0.15</t>
  </si>
  <si>
    <t>Montáž stávající dlažby v místě napojení-manipulační plocha</t>
  </si>
  <si>
    <t>49.5*0.25</t>
  </si>
  <si>
    <t>plocha pod částí vjezdu-viz projekt</t>
  </si>
  <si>
    <t>7.9kg/m2</t>
  </si>
  <si>
    <t>9.15*3=27.45m2</t>
  </si>
  <si>
    <t>((27.45*7.9)*1.1)/1000</t>
  </si>
  <si>
    <t>853.62+(46.4+39.7+9.7)*0.15</t>
  </si>
  <si>
    <t>plechová stěna skladu v=1.86m. vč. ocel. sloupků</t>
  </si>
  <si>
    <t>9.9+1.1+6.9+8.5+1</t>
  </si>
  <si>
    <t>plechová stěna s prosklením svářečské boxy v=2.2m. vč. ocel. sloupků</t>
  </si>
  <si>
    <t>9.4+1.25+7.6+8.2+7.2+2.1*7</t>
  </si>
  <si>
    <t>žebrovaný plech kanálků</t>
  </si>
  <si>
    <t>41.35kg/m2</t>
  </si>
  <si>
    <t>(39.75*0.26+(0.4*0.4)*40+(0.2*(3.1+1.7+1.5*2+4.5+4.1)))*41.35</t>
  </si>
  <si>
    <t>vzduchotechnické potrubí k dalšímu použití</t>
  </si>
  <si>
    <t>ocelové úhelníky kanálků a šachet</t>
  </si>
  <si>
    <t>L45/30/2+ zabetonované kotvy</t>
  </si>
  <si>
    <t>2.76kg/bm</t>
  </si>
  <si>
    <t>((39.75*2+0.26*2+(0.4*4)*40+(3.1+1.7+1.5*2+4.1+4.1)*2+0.2*5)*2.76)</t>
  </si>
  <si>
    <t>MOntáž ukončujícího L 50*50*5mm-přechod na stávající podlahu-litá podlaha. beton šachty</t>
  </si>
  <si>
    <t>17.7+3+17.7+1.6+1.1=41.1m</t>
  </si>
  <si>
    <t>MOntáž ukončujícího L 50*50*5mm-včetně trnů v=100mm-přechod na stávající podlahu</t>
  </si>
  <si>
    <t>-podlaha z dřevěných špalíků</t>
  </si>
  <si>
    <t>39.7+9.7=49.4m</t>
  </si>
  <si>
    <t>(41.1+49.4)*3.77</t>
  </si>
  <si>
    <t>odříznutí nerovného spoje v místě napojení na stávajkící litou podlahu</t>
  </si>
  <si>
    <t>17.7+1.6+1.1</t>
  </si>
  <si>
    <t>848.27</t>
  </si>
  <si>
    <t>848.27-230.6</t>
  </si>
  <si>
    <t>manipulační plocha v místě napojení na stáv. podlahu</t>
  </si>
  <si>
    <t>dveře do chodby</t>
  </si>
  <si>
    <t>0.8*1.6</t>
  </si>
  <si>
    <t>617.67*0.05</t>
  </si>
  <si>
    <t>49.5*0.2*0.05</t>
  </si>
  <si>
    <t>0.8*1.6*0.05</t>
  </si>
  <si>
    <t>ŽB základy pod stroji</t>
  </si>
  <si>
    <t>0.43+0.423+0.41+0.385+0.093+0.43+0.4+0.43+0.474+0.513+0.411+0.223+0.201+0.223+0.703+0.189+0.145</t>
  </si>
  <si>
    <t>0.391+0.337+0.201+0.863+0.235+0.117+0.382+0.373+0.09+0.136+0.96+0.432+0.595+0.23</t>
  </si>
  <si>
    <t>0.063+0.103+0.045+0.014+0.054+0.15+0.23</t>
  </si>
  <si>
    <t>0.41*6+0.402+0.482+0.775+0.867+0.395+0.434*2+0.6348+0.076+0.181+0.429+0.403+1.174+0.735+0.88+0.096</t>
  </si>
  <si>
    <t>ŽB základy šachet a kanálků</t>
  </si>
  <si>
    <t>0.6*0.6*0.2*4</t>
  </si>
  <si>
    <t>39.75*0.6*0.2</t>
  </si>
  <si>
    <t>(10.58+1.18)*0.15</t>
  </si>
  <si>
    <t>zaříznutí stávající podlahy</t>
  </si>
  <si>
    <t>5.83*0.15</t>
  </si>
  <si>
    <t>beton mezi zdivem a kanálem</t>
  </si>
  <si>
    <t>0.85*(16+5.4+1.7+0.8+2.55)*0.04</t>
  </si>
  <si>
    <t>39.75*3+16+4+4+16</t>
  </si>
  <si>
    <t>poklopy kanálků 400*400mm</t>
  </si>
  <si>
    <t>rýhy pro rozvody elektriky ke strojům</t>
  </si>
  <si>
    <t>48+7*9+7*7.5+5*6+3*8</t>
  </si>
  <si>
    <t>15*128.81</t>
  </si>
  <si>
    <t>862.64*1.2</t>
  </si>
  <si>
    <t>Dle nabídky zpracovatele samostatné PD</t>
  </si>
  <si>
    <t>materiál</t>
  </si>
  <si>
    <t>svítidla</t>
  </si>
  <si>
    <t>přípojnicový systém</t>
  </si>
  <si>
    <t>rozvaděče</t>
  </si>
  <si>
    <t>montáž</t>
  </si>
  <si>
    <t>Demontáž stávajících rozvodů</t>
  </si>
  <si>
    <t>Doplnění ochrany přepětí do přip. rozvaděče</t>
  </si>
  <si>
    <t>Úprava nosných kcí nad pracovními stoly</t>
  </si>
  <si>
    <t>Připojení stávajících stotřebičů v kovárně a  svařovně</t>
  </si>
  <si>
    <t>Připojení nové uzemňovací soustavy na stroje</t>
  </si>
  <si>
    <t>pomocné lešení</t>
  </si>
  <si>
    <t>zabezpečení pracoviště</t>
  </si>
  <si>
    <t>Spolupráce s revizním technikem</t>
  </si>
  <si>
    <t>revizní práce</t>
  </si>
  <si>
    <t>ocelové trny  v=100mm pro L profily- přechod na stávající podlahu z dřevěných špalíků</t>
  </si>
  <si>
    <t>přivařené k L 50/50/5mm</t>
  </si>
  <si>
    <t>55</t>
  </si>
  <si>
    <t>41.1+49.4=90.5bm</t>
  </si>
  <si>
    <t>3.77kg/bm</t>
  </si>
  <si>
    <t>(90.5*3.77)*1.1</t>
  </si>
  <si>
    <t>Soustruh MTURN SH400</t>
  </si>
  <si>
    <t>Soustruh SV 18R</t>
  </si>
  <si>
    <t>Soustruh SUI 50</t>
  </si>
  <si>
    <t>Soustruh SUI 40</t>
  </si>
  <si>
    <t>Bruska BBT 350</t>
  </si>
  <si>
    <t>Bruska BNT 12</t>
  </si>
  <si>
    <t>Bruska 2UC-750</t>
  </si>
  <si>
    <t>Bruska BHP 20</t>
  </si>
  <si>
    <t>Bruska SPC-20B</t>
  </si>
  <si>
    <t>Bruska BN 102C</t>
  </si>
  <si>
    <t>Vrtačka VS 32 A</t>
  </si>
  <si>
    <t>Frézka GT 80</t>
  </si>
  <si>
    <t>Frézka FNK 25</t>
  </si>
  <si>
    <t>Frézka FN 32</t>
  </si>
  <si>
    <t>Soustruh S28</t>
  </si>
  <si>
    <t>Hloubička EROPULS 2002</t>
  </si>
  <si>
    <t>Ustavení a vyrovnání strojů</t>
  </si>
  <si>
    <t>Vyrovnávací trny pod stroje</t>
  </si>
  <si>
    <t>Ukotvení strojů</t>
  </si>
  <si>
    <t>Doprava</t>
  </si>
  <si>
    <t>Další nepředvídané náklady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</si>
  <si>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</si>
  <si>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</si>
  <si>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</si>
  <si>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</si>
  <si>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</si>
  <si>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</si>
  <si>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</si>
  <si>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</si>
  <si>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</si>
  <si>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</si>
  <si>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</si>
  <si>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</si>
  <si>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</si>
  <si>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</si>
  <si>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</si>
  <si>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</si>
  <si>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</si>
  <si>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</si>
  <si>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</si>
  <si>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</si>
  <si>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</si>
  <si>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</si>
  <si>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</si>
  <si>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</si>
  <si>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</si>
  <si>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</si>
  <si>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</si>
  <si>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</si>
  <si>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</si>
  <si>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</si>
  <si>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</si>
  <si>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</si>
  <si>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</si>
  <si>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</si>
  <si>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</si>
  <si>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</si>
  <si>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</si>
  <si>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</si>
  <si>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48895598/CZ48895598</t>
  </si>
  <si>
    <t>29221862/CZ29221862</t>
  </si>
  <si>
    <t>CELKEM</t>
  </si>
  <si>
    <t>255,4</t>
  </si>
  <si>
    <t>odříznutí nerovného spoje v místě napojení na stávající litou podlahu</t>
  </si>
  <si>
    <r>
      <t>Demontáž strojů-</t>
    </r>
    <r>
      <rPr>
        <b/>
        <u val="single"/>
        <sz val="8"/>
        <color indexed="8"/>
        <rFont val="Arial"/>
        <family val="2"/>
      </rPr>
      <t>soustružnické pracoviště</t>
    </r>
    <r>
      <rPr>
        <sz val="8"/>
        <color indexed="8"/>
        <rFont val="Arial"/>
        <family val="2"/>
      </rPr>
      <t>- přemístění cca 100 m, jeřáb, válečky</t>
    </r>
  </si>
  <si>
    <r>
      <t xml:space="preserve">Demontáž strojů- </t>
    </r>
    <r>
      <rPr>
        <b/>
        <u val="single"/>
        <sz val="8"/>
        <color indexed="8"/>
        <rFont val="Arial"/>
        <family val="2"/>
      </rPr>
      <t>nástrojářské pracoviště</t>
    </r>
    <r>
      <rPr>
        <sz val="8"/>
        <color indexed="8"/>
        <rFont val="Arial"/>
        <family val="2"/>
      </rPr>
      <t>, přemístění cca 100 m</t>
    </r>
  </si>
  <si>
    <t>0.063+0.103+0.045+0.014+0.054+0.15+0.23+0,41*6</t>
  </si>
  <si>
    <t>0.402+0.482+0.775+0.867+0.395+0.434*2+0.6348+0.076+0.181+0.429+0.403+1.174+0.735+0.88+0.096</t>
  </si>
  <si>
    <t>0.85*(16+5.4+1.7+0.8+2.55)</t>
  </si>
  <si>
    <t>632411150R00</t>
  </si>
  <si>
    <t>Potěr ze SMS Cemix, ruční zpracování, tl. 30-40 mm</t>
  </si>
  <si>
    <t>Beton mezi zdí k chodbě a šachtou</t>
  </si>
  <si>
    <t>632411104RT1</t>
  </si>
  <si>
    <t>Vyrovnávací stěrka Cemix 30, ruční zprac. tl. 4 mm samonivelační anhydritová směs 30 Cemix 050 30 MPa</t>
  </si>
  <si>
    <t>631312411R00</t>
  </si>
  <si>
    <t>Mazanina betonová tl. 5 - 8 cm B 10 (C 8/10)</t>
  </si>
  <si>
    <t>zabetonování rýh v podkladním betonu po montáži chrániček elektro</t>
  </si>
  <si>
    <t>217.5*0.1*0.03</t>
  </si>
  <si>
    <t>zabetonování stávajících kanálů po vybourání bočních stěn</t>
  </si>
  <si>
    <t>39.6*0.3*0.15</t>
  </si>
  <si>
    <t>Ostatní (Koordinace subdodávek)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</si>
</sst>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5"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6" fillId="0" borderId="20" xfId="0" applyNumberFormat="1" applyFont="1" applyFill="1" applyBorder="1" applyAlignment="1" applyProtection="1">
      <alignment horizontal="left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right" vertical="center"/>
      <protection/>
    </xf>
    <xf numFmtId="49" fontId="5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 applyProtection="1">
      <alignment horizontal="left" vertical="center"/>
      <protection/>
    </xf>
    <xf numFmtId="43" fontId="6" fillId="33" borderId="0" xfId="47" applyFont="1" applyFill="1" applyBorder="1" applyAlignment="1" applyProtection="1">
      <alignment horizontal="left" vertical="center"/>
      <protection/>
    </xf>
    <xf numFmtId="49" fontId="45" fillId="0" borderId="13" xfId="0" applyNumberFormat="1" applyFont="1" applyFill="1" applyBorder="1" applyAlignment="1" applyProtection="1">
      <alignment horizontal="left" vertical="center"/>
      <protection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0" xfId="0" applyFont="1" applyAlignment="1">
      <alignment vertical="center"/>
    </xf>
    <xf numFmtId="49" fontId="5" fillId="0" borderId="2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49" fontId="46" fillId="0" borderId="26" xfId="0" applyNumberFormat="1" applyFont="1" applyFill="1" applyBorder="1" applyAlignment="1" applyProtection="1">
      <alignment horizontal="left" vertical="center"/>
      <protection/>
    </xf>
    <xf numFmtId="49" fontId="46" fillId="0" borderId="27" xfId="0" applyNumberFormat="1" applyFont="1" applyFill="1" applyBorder="1" applyAlignment="1" applyProtection="1">
      <alignment horizontal="lef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9" fontId="5" fillId="0" borderId="26" xfId="0" applyNumberFormat="1" applyFont="1" applyFill="1" applyBorder="1" applyAlignment="1" applyProtection="1">
      <alignment horizontal="left" vertical="center"/>
      <protection/>
    </xf>
    <xf numFmtId="49" fontId="5" fillId="0" borderId="27" xfId="0" applyNumberFormat="1" applyFont="1" applyFill="1" applyBorder="1" applyAlignment="1" applyProtection="1">
      <alignment horizontal="lef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9" fontId="46" fillId="0" borderId="28" xfId="0" applyNumberFormat="1" applyFont="1" applyFill="1" applyBorder="1" applyAlignment="1" applyProtection="1">
      <alignment horizontal="left" vertical="center"/>
      <protection/>
    </xf>
    <xf numFmtId="49" fontId="6" fillId="33" borderId="24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9" fontId="6" fillId="0" borderId="27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right"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4" fontId="6" fillId="33" borderId="30" xfId="0" applyNumberFormat="1" applyFont="1" applyFill="1" applyBorder="1" applyAlignment="1" applyProtection="1">
      <alignment horizontal="right"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0" fontId="5" fillId="0" borderId="32" xfId="0" applyNumberFormat="1" applyFont="1" applyFill="1" applyBorder="1" applyAlignment="1" applyProtection="1">
      <alignment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49" fontId="5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49" fontId="6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49" fontId="5" fillId="0" borderId="34" xfId="0" applyNumberFormat="1" applyFont="1" applyFill="1" applyBorder="1" applyAlignment="1" applyProtection="1">
      <alignment horizontal="left" vertical="center"/>
      <protection/>
    </xf>
    <xf numFmtId="14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 applyProtection="1">
      <alignment horizontal="left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49" fontId="6" fillId="33" borderId="39" xfId="0" applyNumberFormat="1" applyFont="1" applyFill="1" applyBorder="1" applyAlignment="1" applyProtection="1">
      <alignment horizontal="left" vertical="center"/>
      <protection/>
    </xf>
    <xf numFmtId="0" fontId="6" fillId="33" borderId="29" xfId="0" applyNumberFormat="1" applyFont="1" applyFill="1" applyBorder="1" applyAlignment="1" applyProtection="1">
      <alignment horizontal="left" vertical="center"/>
      <protection/>
    </xf>
    <xf numFmtId="49" fontId="5" fillId="0" borderId="41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49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" fontId="5" fillId="34" borderId="24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7"/>
  <sheetViews>
    <sheetView zoomScalePageLayoutView="0" workbookViewId="0" topLeftCell="A186">
      <selection activeCell="E231" sqref="E231"/>
    </sheetView>
  </sheetViews>
  <sheetFormatPr defaultColWidth="11.421875" defaultRowHeight="12.75"/>
  <cols>
    <col min="1" max="1" width="3.7109375" style="0" customWidth="1"/>
    <col min="2" max="2" width="13.28125" style="0" customWidth="1"/>
    <col min="3" max="3" width="39.8515625" style="0" customWidth="1"/>
    <col min="4" max="4" width="5.28125" style="0" bestFit="1" customWidth="1"/>
    <col min="5" max="6" width="8.7109375" style="0" bestFit="1" customWidth="1"/>
    <col min="7" max="7" width="12.140625" style="0" bestFit="1" customWidth="1"/>
    <col min="8" max="31" width="12.140625" style="0" hidden="1" customWidth="1"/>
  </cols>
  <sheetData>
    <row r="1" spans="1:7" ht="21.75" customHeight="1">
      <c r="A1" s="82" t="s">
        <v>0</v>
      </c>
      <c r="B1" s="83"/>
      <c r="C1" s="83"/>
      <c r="D1" s="83"/>
      <c r="E1" s="83"/>
      <c r="F1" s="83"/>
      <c r="G1" s="83"/>
    </row>
    <row r="2" spans="1:7" ht="12.75">
      <c r="A2" s="84" t="s">
        <v>1</v>
      </c>
      <c r="B2" s="85"/>
      <c r="C2" s="89" t="s">
        <v>96</v>
      </c>
      <c r="D2" s="37"/>
      <c r="E2" s="68" t="s">
        <v>166</v>
      </c>
      <c r="F2" s="78" t="s">
        <v>171</v>
      </c>
      <c r="G2" s="79"/>
    </row>
    <row r="3" spans="1:7" ht="12.75">
      <c r="A3" s="86"/>
      <c r="B3" s="69"/>
      <c r="C3" s="90"/>
      <c r="D3" s="38"/>
      <c r="E3" s="69"/>
      <c r="F3" s="72"/>
      <c r="G3" s="73"/>
    </row>
    <row r="4" spans="1:7" ht="12.75">
      <c r="A4" s="87" t="s">
        <v>2</v>
      </c>
      <c r="B4" s="69"/>
      <c r="C4" s="70"/>
      <c r="D4" s="40"/>
      <c r="E4" s="70" t="s">
        <v>167</v>
      </c>
      <c r="F4" s="72" t="s">
        <v>172</v>
      </c>
      <c r="G4" s="73"/>
    </row>
    <row r="5" spans="1:7" ht="12.75">
      <c r="A5" s="86"/>
      <c r="B5" s="69"/>
      <c r="C5" s="69"/>
      <c r="D5" s="38"/>
      <c r="E5" s="69"/>
      <c r="F5" s="72"/>
      <c r="G5" s="73"/>
    </row>
    <row r="6" spans="1:7" ht="12.75">
      <c r="A6" s="87" t="s">
        <v>3</v>
      </c>
      <c r="B6" s="69"/>
      <c r="C6" s="70" t="s">
        <v>97</v>
      </c>
      <c r="D6" s="40"/>
      <c r="E6" s="70" t="s">
        <v>168</v>
      </c>
      <c r="F6" s="40" t="s">
        <v>173</v>
      </c>
      <c r="G6" s="66"/>
    </row>
    <row r="7" spans="1:7" ht="12.75">
      <c r="A7" s="86"/>
      <c r="B7" s="69"/>
      <c r="C7" s="69"/>
      <c r="D7" s="38"/>
      <c r="E7" s="69"/>
      <c r="F7" s="38"/>
      <c r="G7" s="67"/>
    </row>
    <row r="8" spans="1:7" ht="12.75">
      <c r="A8" s="87" t="s">
        <v>4</v>
      </c>
      <c r="B8" s="69"/>
      <c r="C8" s="70"/>
      <c r="D8" s="40"/>
      <c r="E8" s="70" t="s">
        <v>169</v>
      </c>
      <c r="F8" s="74" t="s">
        <v>174</v>
      </c>
      <c r="G8" s="75"/>
    </row>
    <row r="9" spans="1:7" ht="13.5" thickBot="1">
      <c r="A9" s="88"/>
      <c r="B9" s="71"/>
      <c r="C9" s="71"/>
      <c r="D9" s="39"/>
      <c r="E9" s="71"/>
      <c r="F9" s="76"/>
      <c r="G9" s="77"/>
    </row>
    <row r="10" spans="1:7" ht="12.75">
      <c r="A10" s="15" t="s">
        <v>5</v>
      </c>
      <c r="B10" s="16" t="s">
        <v>5</v>
      </c>
      <c r="C10" s="16" t="s">
        <v>5</v>
      </c>
      <c r="D10" s="16" t="s">
        <v>5</v>
      </c>
      <c r="E10" s="16" t="s">
        <v>5</v>
      </c>
      <c r="F10" s="17" t="s">
        <v>163</v>
      </c>
      <c r="G10" s="30" t="s">
        <v>346</v>
      </c>
    </row>
    <row r="11" spans="1:18" ht="12.75">
      <c r="A11" s="18" t="s">
        <v>6</v>
      </c>
      <c r="B11" s="19" t="s">
        <v>50</v>
      </c>
      <c r="C11" s="19" t="s">
        <v>98</v>
      </c>
      <c r="D11" s="19" t="s">
        <v>154</v>
      </c>
      <c r="E11" s="20" t="s">
        <v>162</v>
      </c>
      <c r="F11" s="21" t="s">
        <v>164</v>
      </c>
      <c r="G11" s="21" t="s">
        <v>164</v>
      </c>
      <c r="J11" s="3" t="s">
        <v>176</v>
      </c>
      <c r="K11" s="3" t="s">
        <v>177</v>
      </c>
      <c r="L11" s="3" t="s">
        <v>182</v>
      </c>
      <c r="M11" s="3" t="s">
        <v>183</v>
      </c>
      <c r="N11" s="3" t="s">
        <v>184</v>
      </c>
      <c r="O11" s="3" t="s">
        <v>185</v>
      </c>
      <c r="P11" s="3" t="s">
        <v>186</v>
      </c>
      <c r="Q11" s="3" t="s">
        <v>187</v>
      </c>
      <c r="R11" s="3" t="s">
        <v>188</v>
      </c>
    </row>
    <row r="12" spans="1:31" ht="12.75">
      <c r="A12" s="22"/>
      <c r="B12" s="23" t="s">
        <v>51</v>
      </c>
      <c r="C12" s="91" t="s">
        <v>99</v>
      </c>
      <c r="D12" s="92"/>
      <c r="E12" s="92"/>
      <c r="F12" s="92"/>
      <c r="G12" s="31">
        <f>SUM(G13:G52)</f>
        <v>0</v>
      </c>
      <c r="J12" s="7">
        <f>IF(K12="PR",#REF!,SUM(I13:I39))</f>
        <v>0</v>
      </c>
      <c r="K12" s="3" t="s">
        <v>178</v>
      </c>
      <c r="L12" s="7" t="e">
        <f>IF(K12="HS",#REF!,0)</f>
        <v>#REF!</v>
      </c>
      <c r="M12" s="7" t="e">
        <f>IF(K12="HS",#REF!-J12,0)</f>
        <v>#REF!</v>
      </c>
      <c r="N12" s="7">
        <f>IF(K12="PS",#REF!,0)</f>
        <v>0</v>
      </c>
      <c r="O12" s="7">
        <f>IF(K12="PS",#REF!-J12,0)</f>
        <v>0</v>
      </c>
      <c r="P12" s="7">
        <f>IF(K12="MP",#REF!,0)</f>
        <v>0</v>
      </c>
      <c r="Q12" s="7">
        <f>IF(K12="MP",#REF!-J12,0)</f>
        <v>0</v>
      </c>
      <c r="R12" s="7">
        <f>IF(K12="OM",#REF!,0)</f>
        <v>0</v>
      </c>
      <c r="S12" s="3"/>
      <c r="AC12" s="7">
        <f>SUM(T13:T39)</f>
        <v>0</v>
      </c>
      <c r="AD12" s="7">
        <f>SUM(U13:U39)</f>
        <v>0</v>
      </c>
      <c r="AE12" s="7" t="e">
        <f>SUM(V13:V39)</f>
        <v>#REF!</v>
      </c>
    </row>
    <row r="13" spans="1:26" ht="12.75">
      <c r="A13" s="41" t="s">
        <v>7</v>
      </c>
      <c r="B13" s="41" t="s">
        <v>52</v>
      </c>
      <c r="C13" s="42" t="s">
        <v>100</v>
      </c>
      <c r="D13" s="41" t="s">
        <v>155</v>
      </c>
      <c r="E13" s="43">
        <v>128.04</v>
      </c>
      <c r="F13" s="43"/>
      <c r="G13" s="43">
        <f>E13*F13</f>
        <v>0</v>
      </c>
      <c r="H13" s="6" t="s">
        <v>7</v>
      </c>
      <c r="I13" s="2">
        <f>IF(H13="5",#REF!,0)</f>
        <v>0</v>
      </c>
      <c r="T13" s="2">
        <f>IF(X13=0,#REF!,0)</f>
        <v>0</v>
      </c>
      <c r="U13" s="2">
        <f>IF(X13=15,#REF!,0)</f>
        <v>0</v>
      </c>
      <c r="V13" s="2" t="e">
        <f>IF(X13=21,#REF!,0)</f>
        <v>#REF!</v>
      </c>
      <c r="X13" s="2">
        <v>21</v>
      </c>
      <c r="Y13" s="2">
        <f>F13*0</f>
        <v>0</v>
      </c>
      <c r="Z13" s="2">
        <f>F13*(1-0)</f>
        <v>0</v>
      </c>
    </row>
    <row r="14" spans="1:26" ht="12.75">
      <c r="A14" s="47" t="s">
        <v>8</v>
      </c>
      <c r="B14" s="47" t="s">
        <v>53</v>
      </c>
      <c r="C14" s="44" t="s">
        <v>101</v>
      </c>
      <c r="D14" s="47" t="s">
        <v>156</v>
      </c>
      <c r="E14" s="50">
        <v>3.2</v>
      </c>
      <c r="F14" s="50"/>
      <c r="G14" s="50">
        <f>E14*F14</f>
        <v>0</v>
      </c>
      <c r="H14" s="6" t="s">
        <v>7</v>
      </c>
      <c r="I14" s="2">
        <f>IF(H14="5",#REF!,0)</f>
        <v>0</v>
      </c>
      <c r="T14" s="2">
        <f>IF(X14=0,#REF!,0)</f>
        <v>0</v>
      </c>
      <c r="U14" s="2">
        <f>IF(X14=15,#REF!,0)</f>
        <v>0</v>
      </c>
      <c r="V14" s="2" t="e">
        <f>IF(X14=21,#REF!,0)</f>
        <v>#REF!</v>
      </c>
      <c r="X14" s="2">
        <v>21</v>
      </c>
      <c r="Y14" s="2">
        <f>F14*0.839856857142857</f>
        <v>0</v>
      </c>
      <c r="Z14" s="2">
        <f>F14*(1-0.839856857142857)</f>
        <v>0</v>
      </c>
    </row>
    <row r="15" spans="1:26" ht="12.75">
      <c r="A15" s="48"/>
      <c r="B15" s="48"/>
      <c r="C15" s="53" t="s">
        <v>192</v>
      </c>
      <c r="D15" s="48"/>
      <c r="E15" s="51"/>
      <c r="F15" s="51"/>
      <c r="G15" s="51"/>
      <c r="H15" s="6"/>
      <c r="I15" s="2"/>
      <c r="T15" s="2"/>
      <c r="U15" s="2"/>
      <c r="V15" s="2"/>
      <c r="X15" s="2"/>
      <c r="Y15" s="2"/>
      <c r="Z15" s="2"/>
    </row>
    <row r="16" spans="1:26" ht="12.75">
      <c r="A16" s="48"/>
      <c r="B16" s="48"/>
      <c r="C16" s="45" t="s">
        <v>193</v>
      </c>
      <c r="D16" s="48"/>
      <c r="E16" s="51"/>
      <c r="F16" s="51"/>
      <c r="G16" s="51"/>
      <c r="H16" s="6"/>
      <c r="I16" s="2"/>
      <c r="T16" s="2"/>
      <c r="U16" s="2"/>
      <c r="V16" s="2"/>
      <c r="X16" s="2"/>
      <c r="Y16" s="2"/>
      <c r="Z16" s="2"/>
    </row>
    <row r="17" spans="1:26" ht="12.75">
      <c r="A17" s="48"/>
      <c r="B17" s="48"/>
      <c r="C17" s="53" t="s">
        <v>194</v>
      </c>
      <c r="D17" s="48"/>
      <c r="E17" s="51"/>
      <c r="F17" s="51"/>
      <c r="G17" s="51"/>
      <c r="H17" s="6"/>
      <c r="I17" s="2"/>
      <c r="T17" s="2"/>
      <c r="U17" s="2"/>
      <c r="V17" s="2"/>
      <c r="X17" s="2"/>
      <c r="Y17" s="2"/>
      <c r="Z17" s="2"/>
    </row>
    <row r="18" spans="1:26" ht="12.75">
      <c r="A18" s="49"/>
      <c r="B18" s="49"/>
      <c r="C18" s="46" t="s">
        <v>195</v>
      </c>
      <c r="D18" s="49"/>
      <c r="E18" s="52"/>
      <c r="F18" s="52"/>
      <c r="G18" s="52"/>
      <c r="H18" s="6"/>
      <c r="I18" s="2"/>
      <c r="T18" s="2"/>
      <c r="U18" s="2"/>
      <c r="V18" s="2"/>
      <c r="X18" s="2"/>
      <c r="Y18" s="2"/>
      <c r="Z18" s="2"/>
    </row>
    <row r="19" spans="1:26" ht="22.5">
      <c r="A19" s="47" t="s">
        <v>9</v>
      </c>
      <c r="B19" s="47" t="s">
        <v>54</v>
      </c>
      <c r="C19" s="44" t="s">
        <v>102</v>
      </c>
      <c r="D19" s="47" t="s">
        <v>157</v>
      </c>
      <c r="E19" s="50">
        <v>592.1</v>
      </c>
      <c r="F19" s="50"/>
      <c r="G19" s="50">
        <f>E19*F19</f>
        <v>0</v>
      </c>
      <c r="H19" s="6" t="s">
        <v>7</v>
      </c>
      <c r="I19" s="2">
        <f>IF(H19="5",#REF!,0)</f>
        <v>0</v>
      </c>
      <c r="T19" s="2">
        <f>IF(X19=0,#REF!,0)</f>
        <v>0</v>
      </c>
      <c r="U19" s="2">
        <f>IF(X19=15,#REF!,0)</f>
        <v>0</v>
      </c>
      <c r="V19" s="2" t="e">
        <f>IF(X19=21,#REF!,0)</f>
        <v>#REF!</v>
      </c>
      <c r="X19" s="2">
        <v>21</v>
      </c>
      <c r="Y19" s="2">
        <f>F19*0.329362715902323</f>
        <v>0</v>
      </c>
      <c r="Z19" s="2">
        <f>F19*(1-0.329362715902323)</f>
        <v>0</v>
      </c>
    </row>
    <row r="20" spans="1:26" ht="12.75">
      <c r="A20" s="48"/>
      <c r="B20" s="48"/>
      <c r="C20" s="53" t="s">
        <v>196</v>
      </c>
      <c r="D20" s="48"/>
      <c r="E20" s="51"/>
      <c r="F20" s="51"/>
      <c r="G20" s="51"/>
      <c r="H20" s="6"/>
      <c r="I20" s="2"/>
      <c r="T20" s="2"/>
      <c r="U20" s="2"/>
      <c r="V20" s="2"/>
      <c r="X20" s="2"/>
      <c r="Y20" s="2"/>
      <c r="Z20" s="2"/>
    </row>
    <row r="21" spans="1:26" ht="12.75">
      <c r="A21" s="48"/>
      <c r="B21" s="48"/>
      <c r="C21" s="53" t="s">
        <v>197</v>
      </c>
      <c r="D21" s="48"/>
      <c r="E21" s="51"/>
      <c r="F21" s="51"/>
      <c r="G21" s="51"/>
      <c r="H21" s="6"/>
      <c r="I21" s="2"/>
      <c r="T21" s="2"/>
      <c r="U21" s="2"/>
      <c r="V21" s="2"/>
      <c r="X21" s="2"/>
      <c r="Y21" s="2"/>
      <c r="Z21" s="2"/>
    </row>
    <row r="22" spans="1:26" ht="12.75">
      <c r="A22" s="48"/>
      <c r="B22" s="48"/>
      <c r="C22" s="53" t="s">
        <v>198</v>
      </c>
      <c r="D22" s="48"/>
      <c r="E22" s="51"/>
      <c r="F22" s="51"/>
      <c r="G22" s="51"/>
      <c r="H22" s="6"/>
      <c r="I22" s="2"/>
      <c r="T22" s="2"/>
      <c r="U22" s="2"/>
      <c r="V22" s="2"/>
      <c r="X22" s="2"/>
      <c r="Y22" s="2"/>
      <c r="Z22" s="2"/>
    </row>
    <row r="23" spans="1:26" ht="12.75">
      <c r="A23" s="48"/>
      <c r="B23" s="48"/>
      <c r="C23" s="53" t="s">
        <v>199</v>
      </c>
      <c r="D23" s="48"/>
      <c r="E23" s="51"/>
      <c r="F23" s="51"/>
      <c r="G23" s="51"/>
      <c r="H23" s="6"/>
      <c r="I23" s="2"/>
      <c r="T23" s="2"/>
      <c r="U23" s="2"/>
      <c r="V23" s="2"/>
      <c r="X23" s="2"/>
      <c r="Y23" s="2"/>
      <c r="Z23" s="2"/>
    </row>
    <row r="24" spans="1:26" ht="12.75">
      <c r="A24" s="48"/>
      <c r="B24" s="48"/>
      <c r="C24" s="53" t="s">
        <v>200</v>
      </c>
      <c r="D24" s="48"/>
      <c r="E24" s="51"/>
      <c r="F24" s="51"/>
      <c r="G24" s="51"/>
      <c r="H24" s="6"/>
      <c r="I24" s="2"/>
      <c r="T24" s="2"/>
      <c r="U24" s="2"/>
      <c r="V24" s="2"/>
      <c r="X24" s="2"/>
      <c r="Y24" s="2"/>
      <c r="Z24" s="2"/>
    </row>
    <row r="25" spans="1:26" ht="12.75">
      <c r="A25" s="48"/>
      <c r="B25" s="48"/>
      <c r="C25" s="53" t="s">
        <v>201</v>
      </c>
      <c r="D25" s="48"/>
      <c r="E25" s="51"/>
      <c r="F25" s="51"/>
      <c r="G25" s="51"/>
      <c r="H25" s="6"/>
      <c r="I25" s="2"/>
      <c r="T25" s="2"/>
      <c r="U25" s="2"/>
      <c r="V25" s="2"/>
      <c r="X25" s="2"/>
      <c r="Y25" s="2"/>
      <c r="Z25" s="2"/>
    </row>
    <row r="26" spans="1:26" ht="12.75">
      <c r="A26" s="48"/>
      <c r="B26" s="48"/>
      <c r="C26" s="53" t="s">
        <v>202</v>
      </c>
      <c r="D26" s="48"/>
      <c r="E26" s="51"/>
      <c r="F26" s="51"/>
      <c r="G26" s="51"/>
      <c r="H26" s="6"/>
      <c r="I26" s="2"/>
      <c r="T26" s="2"/>
      <c r="U26" s="2"/>
      <c r="V26" s="2"/>
      <c r="X26" s="2"/>
      <c r="Y26" s="2"/>
      <c r="Z26" s="2"/>
    </row>
    <row r="27" spans="1:26" ht="12.75">
      <c r="A27" s="48"/>
      <c r="B27" s="48"/>
      <c r="C27" s="53" t="s">
        <v>203</v>
      </c>
      <c r="D27" s="48"/>
      <c r="E27" s="51"/>
      <c r="F27" s="51"/>
      <c r="G27" s="51"/>
      <c r="H27" s="6"/>
      <c r="I27" s="2"/>
      <c r="T27" s="2"/>
      <c r="U27" s="2"/>
      <c r="V27" s="2"/>
      <c r="X27" s="2"/>
      <c r="Y27" s="2"/>
      <c r="Z27" s="2"/>
    </row>
    <row r="28" spans="1:26" ht="12.75">
      <c r="A28" s="49"/>
      <c r="B28" s="49"/>
      <c r="C28" s="46" t="s">
        <v>204</v>
      </c>
      <c r="D28" s="49"/>
      <c r="E28" s="52"/>
      <c r="F28" s="52"/>
      <c r="G28" s="52"/>
      <c r="H28" s="6"/>
      <c r="I28" s="2"/>
      <c r="T28" s="2"/>
      <c r="U28" s="2"/>
      <c r="V28" s="2"/>
      <c r="X28" s="2"/>
      <c r="Y28" s="2"/>
      <c r="Z28" s="2"/>
    </row>
    <row r="29" spans="1:26" ht="22.5">
      <c r="A29" s="47" t="s">
        <v>10</v>
      </c>
      <c r="B29" s="47" t="s">
        <v>55</v>
      </c>
      <c r="C29" s="44" t="s">
        <v>103</v>
      </c>
      <c r="D29" s="47" t="s">
        <v>157</v>
      </c>
      <c r="E29" s="50">
        <v>134.2</v>
      </c>
      <c r="F29" s="50"/>
      <c r="G29" s="50">
        <f>E29*F29</f>
        <v>0</v>
      </c>
      <c r="H29" s="6" t="s">
        <v>7</v>
      </c>
      <c r="I29" s="2">
        <f>IF(H29="5",#REF!,0)</f>
        <v>0</v>
      </c>
      <c r="T29" s="2">
        <f>IF(X29=0,#REF!,0)</f>
        <v>0</v>
      </c>
      <c r="U29" s="2">
        <f>IF(X29=15,#REF!,0)</f>
        <v>0</v>
      </c>
      <c r="V29" s="2" t="e">
        <f>IF(X29=21,#REF!,0)</f>
        <v>#REF!</v>
      </c>
      <c r="X29" s="2">
        <v>21</v>
      </c>
      <c r="Y29" s="2">
        <f>F29*0.292</f>
        <v>0</v>
      </c>
      <c r="Z29" s="2">
        <f>F29*(1-0.292)</f>
        <v>0</v>
      </c>
    </row>
    <row r="30" spans="1:26" ht="12.75">
      <c r="A30" s="49"/>
      <c r="B30" s="49"/>
      <c r="C30" s="46" t="s">
        <v>205</v>
      </c>
      <c r="D30" s="49"/>
      <c r="E30" s="52"/>
      <c r="F30" s="52"/>
      <c r="G30" s="52"/>
      <c r="H30" s="6"/>
      <c r="I30" s="2"/>
      <c r="T30" s="2"/>
      <c r="U30" s="2"/>
      <c r="V30" s="2"/>
      <c r="X30" s="2"/>
      <c r="Y30" s="2"/>
      <c r="Z30" s="2"/>
    </row>
    <row r="31" spans="1:26" ht="22.5">
      <c r="A31" s="47" t="s">
        <v>11</v>
      </c>
      <c r="B31" s="47" t="s">
        <v>56</v>
      </c>
      <c r="C31" s="44" t="s">
        <v>104</v>
      </c>
      <c r="D31" s="47" t="s">
        <v>155</v>
      </c>
      <c r="E31" s="50">
        <v>128.04</v>
      </c>
      <c r="F31" s="50"/>
      <c r="G31" s="50">
        <f>E31*F31</f>
        <v>0</v>
      </c>
      <c r="H31" s="6" t="s">
        <v>7</v>
      </c>
      <c r="I31" s="2">
        <f>IF(H31="5",#REF!,0)</f>
        <v>0</v>
      </c>
      <c r="T31" s="2">
        <f>IF(X31=0,#REF!,0)</f>
        <v>0</v>
      </c>
      <c r="U31" s="2">
        <f>IF(X31=15,#REF!,0)</f>
        <v>0</v>
      </c>
      <c r="V31" s="2" t="e">
        <f>IF(X31=21,#REF!,0)</f>
        <v>#REF!</v>
      </c>
      <c r="X31" s="2">
        <v>21</v>
      </c>
      <c r="Y31" s="2">
        <f>F31*0.782279330358641</f>
        <v>0</v>
      </c>
      <c r="Z31" s="2">
        <f>F31*(1-0.782279330358641)</f>
        <v>0</v>
      </c>
    </row>
    <row r="32" spans="1:26" ht="12.75">
      <c r="A32" s="48"/>
      <c r="B32" s="48"/>
      <c r="C32" s="53" t="s">
        <v>206</v>
      </c>
      <c r="D32" s="48"/>
      <c r="E32" s="51"/>
      <c r="F32" s="51"/>
      <c r="G32" s="51"/>
      <c r="H32" s="6"/>
      <c r="I32" s="2"/>
      <c r="T32" s="2"/>
      <c r="U32" s="2"/>
      <c r="V32" s="2"/>
      <c r="X32" s="2"/>
      <c r="Y32" s="2"/>
      <c r="Z32" s="2"/>
    </row>
    <row r="33" spans="1:26" ht="12.75">
      <c r="A33" s="48"/>
      <c r="B33" s="48"/>
      <c r="C33" s="53" t="s">
        <v>207</v>
      </c>
      <c r="D33" s="48"/>
      <c r="E33" s="51"/>
      <c r="F33" s="51"/>
      <c r="G33" s="51"/>
      <c r="H33" s="6"/>
      <c r="I33" s="2"/>
      <c r="T33" s="2"/>
      <c r="U33" s="2"/>
      <c r="V33" s="2"/>
      <c r="X33" s="2"/>
      <c r="Y33" s="2"/>
      <c r="Z33" s="2"/>
    </row>
    <row r="34" spans="1:26" ht="12.75">
      <c r="A34" s="48"/>
      <c r="B34" s="48"/>
      <c r="C34" s="53" t="s">
        <v>208</v>
      </c>
      <c r="D34" s="48"/>
      <c r="E34" s="51"/>
      <c r="F34" s="51"/>
      <c r="G34" s="51"/>
      <c r="H34" s="6"/>
      <c r="I34" s="2"/>
      <c r="T34" s="2"/>
      <c r="U34" s="2"/>
      <c r="V34" s="2"/>
      <c r="X34" s="2"/>
      <c r="Y34" s="2"/>
      <c r="Z34" s="2"/>
    </row>
    <row r="35" spans="1:26" ht="12.75">
      <c r="A35" s="49"/>
      <c r="B35" s="49"/>
      <c r="C35" s="46" t="s">
        <v>209</v>
      </c>
      <c r="D35" s="49"/>
      <c r="E35" s="52"/>
      <c r="F35" s="52"/>
      <c r="G35" s="52"/>
      <c r="H35" s="6"/>
      <c r="I35" s="2"/>
      <c r="T35" s="2"/>
      <c r="U35" s="2"/>
      <c r="V35" s="2"/>
      <c r="X35" s="2"/>
      <c r="Y35" s="2"/>
      <c r="Z35" s="2"/>
    </row>
    <row r="36" spans="1:26" ht="12.75">
      <c r="A36" s="47" t="s">
        <v>12</v>
      </c>
      <c r="B36" s="47" t="s">
        <v>57</v>
      </c>
      <c r="C36" s="44" t="s">
        <v>105</v>
      </c>
      <c r="D36" s="47" t="s">
        <v>158</v>
      </c>
      <c r="E36" s="50">
        <v>12.38</v>
      </c>
      <c r="F36" s="50"/>
      <c r="G36" s="50">
        <f>E36*F36</f>
        <v>0</v>
      </c>
      <c r="H36" s="6" t="s">
        <v>7</v>
      </c>
      <c r="I36" s="2">
        <f>IF(H36="5",#REF!,0)</f>
        <v>0</v>
      </c>
      <c r="T36" s="2">
        <f>IF(X36=0,#REF!,0)</f>
        <v>0</v>
      </c>
      <c r="U36" s="2">
        <f>IF(X36=15,#REF!,0)</f>
        <v>0</v>
      </c>
      <c r="V36" s="2" t="e">
        <f>IF(X36=21,#REF!,0)</f>
        <v>#REF!</v>
      </c>
      <c r="X36" s="2">
        <v>21</v>
      </c>
      <c r="Y36" s="2">
        <f>F36*0</f>
        <v>0</v>
      </c>
      <c r="Z36" s="2">
        <f>F36*(1-0)</f>
        <v>0</v>
      </c>
    </row>
    <row r="37" spans="1:26" ht="12.75">
      <c r="A37" s="48"/>
      <c r="B37" s="48"/>
      <c r="C37" s="53" t="s">
        <v>210</v>
      </c>
      <c r="D37" s="48"/>
      <c r="E37" s="51"/>
      <c r="F37" s="51"/>
      <c r="G37" s="51"/>
      <c r="H37" s="6"/>
      <c r="I37" s="2"/>
      <c r="T37" s="2"/>
      <c r="U37" s="2"/>
      <c r="V37" s="2"/>
      <c r="X37" s="2"/>
      <c r="Y37" s="2"/>
      <c r="Z37" s="2"/>
    </row>
    <row r="38" spans="1:26" ht="12.75">
      <c r="A38" s="49"/>
      <c r="B38" s="49"/>
      <c r="C38" s="46" t="s">
        <v>211</v>
      </c>
      <c r="D38" s="49"/>
      <c r="E38" s="52"/>
      <c r="F38" s="52"/>
      <c r="G38" s="52"/>
      <c r="H38" s="6"/>
      <c r="I38" s="2"/>
      <c r="T38" s="2"/>
      <c r="U38" s="2"/>
      <c r="V38" s="2"/>
      <c r="X38" s="2"/>
      <c r="Y38" s="2"/>
      <c r="Z38" s="2"/>
    </row>
    <row r="39" spans="1:26" ht="22.5">
      <c r="A39" s="47" t="s">
        <v>13</v>
      </c>
      <c r="B39" s="47" t="s">
        <v>58</v>
      </c>
      <c r="C39" s="44" t="s">
        <v>106</v>
      </c>
      <c r="D39" s="47" t="s">
        <v>156</v>
      </c>
      <c r="E39" s="50">
        <v>0.24</v>
      </c>
      <c r="F39" s="50"/>
      <c r="G39" s="50">
        <f>E39*F39</f>
        <v>0</v>
      </c>
      <c r="H39" s="6" t="s">
        <v>7</v>
      </c>
      <c r="I39" s="2">
        <f>IF(H39="5",#REF!,0)</f>
        <v>0</v>
      </c>
      <c r="T39" s="2">
        <f>IF(X39=0,#REF!,0)</f>
        <v>0</v>
      </c>
      <c r="U39" s="2">
        <f>IF(X39=15,#REF!,0)</f>
        <v>0</v>
      </c>
      <c r="V39" s="2" t="e">
        <f>IF(X39=21,#REF!,0)</f>
        <v>#REF!</v>
      </c>
      <c r="X39" s="2">
        <v>21</v>
      </c>
      <c r="Y39" s="2">
        <f>F39*0.835415802318487</f>
        <v>0</v>
      </c>
      <c r="Z39" s="2">
        <f>F39*(1-0.835415802318487)</f>
        <v>0</v>
      </c>
    </row>
    <row r="40" spans="1:26" ht="12.75">
      <c r="A40" s="48"/>
      <c r="B40" s="48"/>
      <c r="C40" s="53" t="s">
        <v>212</v>
      </c>
      <c r="D40" s="48"/>
      <c r="E40" s="51"/>
      <c r="F40" s="51"/>
      <c r="G40" s="51"/>
      <c r="H40" s="6"/>
      <c r="I40" s="2"/>
      <c r="T40" s="2"/>
      <c r="U40" s="2"/>
      <c r="V40" s="2"/>
      <c r="X40" s="2"/>
      <c r="Y40" s="2"/>
      <c r="Z40" s="2"/>
    </row>
    <row r="41" spans="1:26" ht="12.75">
      <c r="A41" s="48"/>
      <c r="B41" s="48"/>
      <c r="C41" s="53" t="s">
        <v>213</v>
      </c>
      <c r="D41" s="48"/>
      <c r="E41" s="51"/>
      <c r="F41" s="51"/>
      <c r="G41" s="51"/>
      <c r="H41" s="6"/>
      <c r="I41" s="2"/>
      <c r="T41" s="2"/>
      <c r="U41" s="2"/>
      <c r="V41" s="2"/>
      <c r="X41" s="2"/>
      <c r="Y41" s="2"/>
      <c r="Z41" s="2"/>
    </row>
    <row r="42" spans="1:26" ht="12.75">
      <c r="A42" s="48"/>
      <c r="B42" s="48"/>
      <c r="C42" s="53" t="s">
        <v>214</v>
      </c>
      <c r="D42" s="48"/>
      <c r="E42" s="51"/>
      <c r="F42" s="51"/>
      <c r="G42" s="51"/>
      <c r="H42" s="6"/>
      <c r="I42" s="2"/>
      <c r="T42" s="2"/>
      <c r="U42" s="2"/>
      <c r="V42" s="2"/>
      <c r="X42" s="2"/>
      <c r="Y42" s="2"/>
      <c r="Z42" s="2"/>
    </row>
    <row r="43" spans="1:26" ht="12.75">
      <c r="A43" s="49"/>
      <c r="B43" s="49"/>
      <c r="C43" s="46" t="s">
        <v>215</v>
      </c>
      <c r="D43" s="49"/>
      <c r="E43" s="52"/>
      <c r="F43" s="52"/>
      <c r="G43" s="52"/>
      <c r="H43" s="6"/>
      <c r="I43" s="2"/>
      <c r="T43" s="2"/>
      <c r="U43" s="2"/>
      <c r="V43" s="2"/>
      <c r="X43" s="2"/>
      <c r="Y43" s="2"/>
      <c r="Z43" s="2"/>
    </row>
    <row r="44" spans="1:26" ht="12.75">
      <c r="A44" s="47" t="s">
        <v>14</v>
      </c>
      <c r="B44" s="47" t="s">
        <v>354</v>
      </c>
      <c r="C44" s="64" t="s">
        <v>355</v>
      </c>
      <c r="D44" s="47" t="s">
        <v>158</v>
      </c>
      <c r="E44" s="50">
        <v>22.48</v>
      </c>
      <c r="F44" s="50"/>
      <c r="G44" s="50">
        <f>E44*F44</f>
        <v>0</v>
      </c>
      <c r="H44" s="6"/>
      <c r="I44" s="2"/>
      <c r="T44" s="2"/>
      <c r="U44" s="2"/>
      <c r="V44" s="2"/>
      <c r="X44" s="2"/>
      <c r="Y44" s="2"/>
      <c r="Z44" s="2"/>
    </row>
    <row r="45" spans="1:26" ht="12.75">
      <c r="A45" s="48"/>
      <c r="B45" s="48"/>
      <c r="C45" s="53" t="s">
        <v>356</v>
      </c>
      <c r="D45" s="48"/>
      <c r="E45" s="51"/>
      <c r="F45" s="51"/>
      <c r="G45" s="51"/>
      <c r="H45" s="6"/>
      <c r="I45" s="2"/>
      <c r="T45" s="2"/>
      <c r="U45" s="2"/>
      <c r="V45" s="2"/>
      <c r="X45" s="2"/>
      <c r="Y45" s="2"/>
      <c r="Z45" s="2"/>
    </row>
    <row r="46" spans="1:26" ht="12.75">
      <c r="A46" s="49"/>
      <c r="B46" s="49"/>
      <c r="C46" s="46" t="s">
        <v>353</v>
      </c>
      <c r="D46" s="49"/>
      <c r="E46" s="52"/>
      <c r="F46" s="52"/>
      <c r="G46" s="52"/>
      <c r="H46" s="6"/>
      <c r="I46" s="2"/>
      <c r="T46" s="2"/>
      <c r="U46" s="2"/>
      <c r="V46" s="2"/>
      <c r="X46" s="2"/>
      <c r="Y46" s="2"/>
      <c r="Z46" s="2"/>
    </row>
    <row r="47" spans="1:26" ht="22.5">
      <c r="A47" s="41" t="s">
        <v>15</v>
      </c>
      <c r="B47" s="41" t="s">
        <v>357</v>
      </c>
      <c r="C47" s="65" t="s">
        <v>358</v>
      </c>
      <c r="D47" s="41" t="s">
        <v>158</v>
      </c>
      <c r="E47" s="43">
        <v>22.48</v>
      </c>
      <c r="F47" s="43"/>
      <c r="G47" s="43">
        <f>E47*F47</f>
        <v>0</v>
      </c>
      <c r="H47" s="6"/>
      <c r="I47" s="2"/>
      <c r="T47" s="2"/>
      <c r="U47" s="2"/>
      <c r="V47" s="2"/>
      <c r="X47" s="2"/>
      <c r="Y47" s="2"/>
      <c r="Z47" s="2"/>
    </row>
    <row r="48" spans="1:26" ht="12.75">
      <c r="A48" s="47" t="s">
        <v>16</v>
      </c>
      <c r="B48" s="47" t="s">
        <v>359</v>
      </c>
      <c r="C48" s="64" t="s">
        <v>360</v>
      </c>
      <c r="D48" s="47" t="s">
        <v>155</v>
      </c>
      <c r="E48" s="50">
        <v>2.43</v>
      </c>
      <c r="F48" s="50"/>
      <c r="G48" s="50">
        <f>E48*F48</f>
        <v>0</v>
      </c>
      <c r="H48" s="6"/>
      <c r="I48" s="2"/>
      <c r="T48" s="2"/>
      <c r="U48" s="2"/>
      <c r="V48" s="2"/>
      <c r="X48" s="2"/>
      <c r="Y48" s="2"/>
      <c r="Z48" s="2"/>
    </row>
    <row r="49" spans="1:26" ht="12.75">
      <c r="A49" s="48"/>
      <c r="B49" s="48"/>
      <c r="C49" s="53" t="s">
        <v>361</v>
      </c>
      <c r="D49" s="48"/>
      <c r="E49" s="51"/>
      <c r="F49" s="51"/>
      <c r="G49" s="51"/>
      <c r="H49" s="6"/>
      <c r="I49" s="2"/>
      <c r="T49" s="2"/>
      <c r="U49" s="2"/>
      <c r="V49" s="2"/>
      <c r="X49" s="2"/>
      <c r="Y49" s="2"/>
      <c r="Z49" s="2"/>
    </row>
    <row r="50" spans="1:26" ht="12.75">
      <c r="A50" s="48"/>
      <c r="B50" s="48"/>
      <c r="C50" s="53" t="s">
        <v>362</v>
      </c>
      <c r="D50" s="48"/>
      <c r="E50" s="51"/>
      <c r="F50" s="51"/>
      <c r="G50" s="51"/>
      <c r="H50" s="6"/>
      <c r="I50" s="2"/>
      <c r="T50" s="2"/>
      <c r="U50" s="2"/>
      <c r="V50" s="2"/>
      <c r="X50" s="2"/>
      <c r="Y50" s="2"/>
      <c r="Z50" s="2"/>
    </row>
    <row r="51" spans="1:26" ht="12.75">
      <c r="A51" s="48"/>
      <c r="B51" s="48"/>
      <c r="C51" s="53" t="s">
        <v>363</v>
      </c>
      <c r="D51" s="48"/>
      <c r="E51" s="51"/>
      <c r="F51" s="51"/>
      <c r="G51" s="51"/>
      <c r="H51" s="6"/>
      <c r="I51" s="2"/>
      <c r="T51" s="2"/>
      <c r="U51" s="2"/>
      <c r="V51" s="2"/>
      <c r="X51" s="2"/>
      <c r="Y51" s="2"/>
      <c r="Z51" s="2"/>
    </row>
    <row r="52" spans="1:26" ht="12.75">
      <c r="A52" s="49"/>
      <c r="B52" s="49"/>
      <c r="C52" s="46" t="s">
        <v>364</v>
      </c>
      <c r="D52" s="49"/>
      <c r="E52" s="52"/>
      <c r="F52" s="52"/>
      <c r="G52" s="52"/>
      <c r="H52" s="6"/>
      <c r="I52" s="2"/>
      <c r="T52" s="2"/>
      <c r="U52" s="2"/>
      <c r="V52" s="2"/>
      <c r="X52" s="2"/>
      <c r="Y52" s="2"/>
      <c r="Z52" s="2"/>
    </row>
    <row r="53" spans="1:31" ht="12.75">
      <c r="A53" s="25"/>
      <c r="B53" s="26" t="s">
        <v>59</v>
      </c>
      <c r="C53" s="80" t="s">
        <v>107</v>
      </c>
      <c r="D53" s="81"/>
      <c r="E53" s="81"/>
      <c r="F53" s="81"/>
      <c r="G53" s="32">
        <f>G54+G56</f>
        <v>0</v>
      </c>
      <c r="J53" s="7">
        <f>IF(K53="PR",#REF!,SUM(I54:I56))</f>
        <v>0</v>
      </c>
      <c r="K53" s="3" t="s">
        <v>179</v>
      </c>
      <c r="L53" s="7">
        <f>IF(K53="HS",#REF!,0)</f>
        <v>0</v>
      </c>
      <c r="M53" s="7">
        <f>IF(K53="HS",#REF!-J53,0)</f>
        <v>0</v>
      </c>
      <c r="N53" s="7" t="e">
        <f>IF(K53="PS",#REF!,0)</f>
        <v>#REF!</v>
      </c>
      <c r="O53" s="7" t="e">
        <f>IF(K53="PS",#REF!-J53,0)</f>
        <v>#REF!</v>
      </c>
      <c r="P53" s="7">
        <f>IF(K53="MP",#REF!,0)</f>
        <v>0</v>
      </c>
      <c r="Q53" s="7">
        <f>IF(K53="MP",#REF!-J53,0)</f>
        <v>0</v>
      </c>
      <c r="R53" s="7">
        <f>IF(K53="OM",#REF!,0)</f>
        <v>0</v>
      </c>
      <c r="S53" s="3"/>
      <c r="AC53" s="7">
        <f>SUM(T54:T56)</f>
        <v>0</v>
      </c>
      <c r="AD53" s="7">
        <f>SUM(U54:U56)</f>
        <v>0</v>
      </c>
      <c r="AE53" s="7" t="e">
        <f>SUM(V54:V56)</f>
        <v>#REF!</v>
      </c>
    </row>
    <row r="54" spans="1:26" ht="12.75">
      <c r="A54" s="47" t="s">
        <v>14</v>
      </c>
      <c r="B54" s="47" t="s">
        <v>60</v>
      </c>
      <c r="C54" s="44" t="s">
        <v>108</v>
      </c>
      <c r="D54" s="47" t="s">
        <v>158</v>
      </c>
      <c r="E54" s="50">
        <v>867.99</v>
      </c>
      <c r="F54" s="50"/>
      <c r="G54" s="50">
        <f>E54*F54</f>
        <v>0</v>
      </c>
      <c r="H54" s="6" t="s">
        <v>7</v>
      </c>
      <c r="I54" s="2">
        <f>IF(H54="5",#REF!,0)</f>
        <v>0</v>
      </c>
      <c r="T54" s="2">
        <f>IF(X54=0,#REF!,0)</f>
        <v>0</v>
      </c>
      <c r="U54" s="2">
        <f>IF(X54=15,#REF!,0)</f>
        <v>0</v>
      </c>
      <c r="V54" s="2" t="e">
        <f>IF(X54=21,#REF!,0)</f>
        <v>#REF!</v>
      </c>
      <c r="X54" s="2">
        <v>21</v>
      </c>
      <c r="Y54" s="2">
        <f>F54*0</f>
        <v>0</v>
      </c>
      <c r="Z54" s="2">
        <f>F54*(1-0)</f>
        <v>0</v>
      </c>
    </row>
    <row r="55" spans="1:26" ht="12.75">
      <c r="A55" s="49"/>
      <c r="B55" s="49"/>
      <c r="C55" s="46" t="s">
        <v>216</v>
      </c>
      <c r="D55" s="49"/>
      <c r="E55" s="52"/>
      <c r="F55" s="52"/>
      <c r="G55" s="52"/>
      <c r="H55" s="6"/>
      <c r="I55" s="2"/>
      <c r="T55" s="2"/>
      <c r="U55" s="2"/>
      <c r="V55" s="2"/>
      <c r="X55" s="2"/>
      <c r="Y55" s="2"/>
      <c r="Z55" s="2"/>
    </row>
    <row r="56" spans="1:26" ht="12.75">
      <c r="A56" s="14" t="s">
        <v>15</v>
      </c>
      <c r="B56" s="14" t="s">
        <v>61</v>
      </c>
      <c r="C56" s="29" t="s">
        <v>109</v>
      </c>
      <c r="D56" s="14" t="s">
        <v>157</v>
      </c>
      <c r="E56" s="24">
        <v>134.2</v>
      </c>
      <c r="F56" s="24"/>
      <c r="G56" s="24">
        <f>E56*F56</f>
        <v>0</v>
      </c>
      <c r="H56" s="6" t="s">
        <v>7</v>
      </c>
      <c r="I56" s="2">
        <f>IF(H56="5",#REF!,0)</f>
        <v>0</v>
      </c>
      <c r="T56" s="2">
        <f>IF(X56=0,#REF!,0)</f>
        <v>0</v>
      </c>
      <c r="U56" s="2">
        <f>IF(X56=15,#REF!,0)</f>
        <v>0</v>
      </c>
      <c r="V56" s="2" t="e">
        <f>IF(X56=21,#REF!,0)</f>
        <v>#REF!</v>
      </c>
      <c r="X56" s="2">
        <v>21</v>
      </c>
      <c r="Y56" s="2">
        <f>F56*0.296573208722741</f>
        <v>0</v>
      </c>
      <c r="Z56" s="2">
        <f>F56*(1-0.296573208722741)</f>
        <v>0</v>
      </c>
    </row>
    <row r="57" spans="1:31" ht="12.75">
      <c r="A57" s="25"/>
      <c r="B57" s="26" t="s">
        <v>62</v>
      </c>
      <c r="C57" s="80" t="s">
        <v>110</v>
      </c>
      <c r="D57" s="81"/>
      <c r="E57" s="81"/>
      <c r="F57" s="81"/>
      <c r="G57" s="32">
        <f>G58+G63+G69+G74</f>
        <v>0</v>
      </c>
      <c r="J57" s="7">
        <f>IF(K57="PR",#REF!,SUM(I58:I74))</f>
        <v>0</v>
      </c>
      <c r="K57" s="3" t="s">
        <v>179</v>
      </c>
      <c r="L57" s="7">
        <f>IF(K57="HS",#REF!,0)</f>
        <v>0</v>
      </c>
      <c r="M57" s="7">
        <f>IF(K57="HS",#REF!-J57,0)</f>
        <v>0</v>
      </c>
      <c r="N57" s="7" t="e">
        <f>IF(K57="PS",#REF!,0)</f>
        <v>#REF!</v>
      </c>
      <c r="O57" s="7" t="e">
        <f>IF(K57="PS",#REF!-J57,0)</f>
        <v>#REF!</v>
      </c>
      <c r="P57" s="7">
        <f>IF(K57="MP",#REF!,0)</f>
        <v>0</v>
      </c>
      <c r="Q57" s="7">
        <f>IF(K57="MP",#REF!-J57,0)</f>
        <v>0</v>
      </c>
      <c r="R57" s="7">
        <f>IF(K57="OM",#REF!,0)</f>
        <v>0</v>
      </c>
      <c r="S57" s="3"/>
      <c r="AC57" s="7">
        <f>SUM(T58:T74)</f>
        <v>0</v>
      </c>
      <c r="AD57" s="7">
        <f>SUM(U58:U74)</f>
        <v>0</v>
      </c>
      <c r="AE57" s="7" t="e">
        <f>SUM(V58:V74)</f>
        <v>#REF!</v>
      </c>
    </row>
    <row r="58" spans="1:26" ht="12.75">
      <c r="A58" s="47" t="s">
        <v>16</v>
      </c>
      <c r="B58" s="47" t="s">
        <v>63</v>
      </c>
      <c r="C58" s="44" t="s">
        <v>111</v>
      </c>
      <c r="D58" s="47" t="s">
        <v>158</v>
      </c>
      <c r="E58" s="50">
        <v>75.75</v>
      </c>
      <c r="F58" s="50"/>
      <c r="G58" s="50">
        <f>E58*F58</f>
        <v>0</v>
      </c>
      <c r="H58" s="6" t="s">
        <v>7</v>
      </c>
      <c r="I58" s="2">
        <f>IF(H58="5",#REF!,0)</f>
        <v>0</v>
      </c>
      <c r="T58" s="2">
        <f>IF(X58=0,#REF!,0)</f>
        <v>0</v>
      </c>
      <c r="U58" s="2">
        <f>IF(X58=15,#REF!,0)</f>
        <v>0</v>
      </c>
      <c r="V58" s="2" t="e">
        <f>IF(X58=21,#REF!,0)</f>
        <v>#REF!</v>
      </c>
      <c r="X58" s="2">
        <v>21</v>
      </c>
      <c r="Y58" s="2">
        <f>F58*0</f>
        <v>0</v>
      </c>
      <c r="Z58" s="2">
        <f>F58*(1-0)</f>
        <v>0</v>
      </c>
    </row>
    <row r="59" spans="1:26" ht="12.75">
      <c r="A59" s="48"/>
      <c r="B59" s="48"/>
      <c r="C59" s="53" t="s">
        <v>217</v>
      </c>
      <c r="D59" s="48"/>
      <c r="E59" s="51"/>
      <c r="F59" s="51"/>
      <c r="G59" s="51"/>
      <c r="H59" s="6"/>
      <c r="I59" s="2"/>
      <c r="T59" s="2"/>
      <c r="U59" s="2"/>
      <c r="V59" s="2"/>
      <c r="X59" s="2"/>
      <c r="Y59" s="2"/>
      <c r="Z59" s="2"/>
    </row>
    <row r="60" spans="1:26" ht="12.75">
      <c r="A60" s="48"/>
      <c r="B60" s="48"/>
      <c r="C60" s="53" t="s">
        <v>218</v>
      </c>
      <c r="D60" s="48"/>
      <c r="E60" s="51"/>
      <c r="F60" s="51"/>
      <c r="G60" s="51"/>
      <c r="H60" s="6"/>
      <c r="I60" s="2"/>
      <c r="T60" s="2"/>
      <c r="U60" s="2"/>
      <c r="V60" s="2"/>
      <c r="X60" s="2"/>
      <c r="Y60" s="2"/>
      <c r="Z60" s="2"/>
    </row>
    <row r="61" spans="1:26" ht="12.75">
      <c r="A61" s="48"/>
      <c r="B61" s="48"/>
      <c r="C61" s="53" t="s">
        <v>219</v>
      </c>
      <c r="D61" s="48"/>
      <c r="E61" s="51"/>
      <c r="F61" s="51"/>
      <c r="G61" s="51"/>
      <c r="H61" s="6"/>
      <c r="I61" s="2"/>
      <c r="T61" s="2"/>
      <c r="U61" s="2"/>
      <c r="V61" s="2"/>
      <c r="X61" s="2"/>
      <c r="Y61" s="2"/>
      <c r="Z61" s="2"/>
    </row>
    <row r="62" spans="1:26" ht="12.75">
      <c r="A62" s="49"/>
      <c r="B62" s="49"/>
      <c r="C62" s="46" t="s">
        <v>220</v>
      </c>
      <c r="D62" s="49"/>
      <c r="E62" s="52"/>
      <c r="F62" s="52"/>
      <c r="G62" s="52"/>
      <c r="H62" s="6"/>
      <c r="I62" s="2"/>
      <c r="T62" s="2"/>
      <c r="U62" s="2"/>
      <c r="V62" s="2"/>
      <c r="X62" s="2"/>
      <c r="Y62" s="2"/>
      <c r="Z62" s="2"/>
    </row>
    <row r="63" spans="1:26" ht="12.75">
      <c r="A63" s="47" t="s">
        <v>17</v>
      </c>
      <c r="B63" s="47" t="s">
        <v>64</v>
      </c>
      <c r="C63" s="44" t="s">
        <v>112</v>
      </c>
      <c r="D63" s="47" t="s">
        <v>159</v>
      </c>
      <c r="E63" s="50">
        <f>827.62+255.4</f>
        <v>1083.02</v>
      </c>
      <c r="F63" s="50"/>
      <c r="G63" s="50">
        <f>E63*F63</f>
        <v>0</v>
      </c>
      <c r="H63" s="6" t="s">
        <v>7</v>
      </c>
      <c r="I63" s="2">
        <f>IF(H63="5",#REF!,0)</f>
        <v>0</v>
      </c>
      <c r="T63" s="2">
        <f>IF(X63=0,#REF!,0)</f>
        <v>0</v>
      </c>
      <c r="U63" s="2">
        <f>IF(X63=15,#REF!,0)</f>
        <v>0</v>
      </c>
      <c r="V63" s="2" t="e">
        <f>IF(X63=21,#REF!,0)</f>
        <v>#REF!</v>
      </c>
      <c r="X63" s="2">
        <v>21</v>
      </c>
      <c r="Y63" s="2">
        <f>F63*0.226982680036463</f>
        <v>0</v>
      </c>
      <c r="Z63" s="2">
        <f>F63*(1-0.226982680036463)</f>
        <v>0</v>
      </c>
    </row>
    <row r="64" spans="1:26" ht="12.75">
      <c r="A64" s="48"/>
      <c r="B64" s="48"/>
      <c r="C64" s="53" t="s">
        <v>221</v>
      </c>
      <c r="D64" s="48"/>
      <c r="E64" s="51"/>
      <c r="F64" s="51"/>
      <c r="G64" s="51"/>
      <c r="H64" s="6"/>
      <c r="I64" s="2"/>
      <c r="T64" s="2"/>
      <c r="U64" s="2"/>
      <c r="V64" s="2"/>
      <c r="X64" s="2"/>
      <c r="Y64" s="2"/>
      <c r="Z64" s="2"/>
    </row>
    <row r="65" spans="1:26" ht="12.75">
      <c r="A65" s="48"/>
      <c r="B65" s="48"/>
      <c r="C65" s="53" t="s">
        <v>222</v>
      </c>
      <c r="D65" s="48"/>
      <c r="E65" s="51"/>
      <c r="F65" s="51"/>
      <c r="G65" s="51"/>
      <c r="H65" s="6"/>
      <c r="I65" s="2"/>
      <c r="T65" s="2"/>
      <c r="U65" s="2"/>
      <c r="V65" s="2"/>
      <c r="X65" s="2"/>
      <c r="Y65" s="2"/>
      <c r="Z65" s="2"/>
    </row>
    <row r="66" spans="1:26" ht="12.75">
      <c r="A66" s="48"/>
      <c r="B66" s="48"/>
      <c r="C66" s="53" t="s">
        <v>223</v>
      </c>
      <c r="D66" s="48"/>
      <c r="E66" s="51"/>
      <c r="F66" s="51"/>
      <c r="G66" s="51"/>
      <c r="H66" s="6"/>
      <c r="I66" s="2"/>
      <c r="T66" s="2"/>
      <c r="U66" s="2"/>
      <c r="V66" s="2"/>
      <c r="X66" s="2"/>
      <c r="Y66" s="2"/>
      <c r="Z66" s="2"/>
    </row>
    <row r="67" spans="1:26" ht="12.75">
      <c r="A67" s="48"/>
      <c r="B67" s="48"/>
      <c r="C67" s="53" t="s">
        <v>224</v>
      </c>
      <c r="D67" s="48"/>
      <c r="E67" s="51"/>
      <c r="F67" s="51"/>
      <c r="G67" s="51"/>
      <c r="H67" s="6"/>
      <c r="I67" s="2"/>
      <c r="T67" s="2"/>
      <c r="U67" s="2"/>
      <c r="V67" s="2"/>
      <c r="X67" s="2"/>
      <c r="Y67" s="2"/>
      <c r="Z67" s="2"/>
    </row>
    <row r="68" spans="1:26" ht="12.75">
      <c r="A68" s="49"/>
      <c r="B68" s="49"/>
      <c r="C68" s="46" t="s">
        <v>347</v>
      </c>
      <c r="D68" s="49"/>
      <c r="E68" s="52"/>
      <c r="F68" s="52"/>
      <c r="G68" s="52"/>
      <c r="H68" s="6"/>
      <c r="I68" s="2"/>
      <c r="T68" s="2"/>
      <c r="U68" s="2"/>
      <c r="V68" s="2"/>
      <c r="X68" s="2"/>
      <c r="Y68" s="2"/>
      <c r="Z68" s="2"/>
    </row>
    <row r="69" spans="1:26" ht="12.75">
      <c r="A69" s="47" t="s">
        <v>18</v>
      </c>
      <c r="B69" s="47" t="s">
        <v>65</v>
      </c>
      <c r="C69" s="44" t="s">
        <v>113</v>
      </c>
      <c r="D69" s="47" t="s">
        <v>159</v>
      </c>
      <c r="E69" s="50">
        <v>488.58</v>
      </c>
      <c r="F69" s="50"/>
      <c r="G69" s="50">
        <f>E69*F69</f>
        <v>0</v>
      </c>
      <c r="H69" s="6" t="s">
        <v>7</v>
      </c>
      <c r="I69" s="2">
        <f>IF(H69="5",#REF!,0)</f>
        <v>0</v>
      </c>
      <c r="T69" s="2">
        <f>IF(X69=0,#REF!,0)</f>
        <v>0</v>
      </c>
      <c r="U69" s="2">
        <f>IF(X69=15,#REF!,0)</f>
        <v>0</v>
      </c>
      <c r="V69" s="2" t="e">
        <f>IF(X69=21,#REF!,0)</f>
        <v>#REF!</v>
      </c>
      <c r="X69" s="2">
        <v>21</v>
      </c>
      <c r="Y69" s="2">
        <f>F69*0.269360269360269</f>
        <v>0</v>
      </c>
      <c r="Z69" s="2">
        <f>F69*(1-0.269360269360269)</f>
        <v>0</v>
      </c>
    </row>
    <row r="70" spans="1:26" ht="12.75">
      <c r="A70" s="48"/>
      <c r="B70" s="48"/>
      <c r="C70" s="53" t="s">
        <v>225</v>
      </c>
      <c r="D70" s="48"/>
      <c r="E70" s="51"/>
      <c r="F70" s="51"/>
      <c r="G70" s="51"/>
      <c r="H70" s="6"/>
      <c r="I70" s="2"/>
      <c r="T70" s="2"/>
      <c r="U70" s="2"/>
      <c r="V70" s="2"/>
      <c r="X70" s="2"/>
      <c r="Y70" s="2"/>
      <c r="Z70" s="2"/>
    </row>
    <row r="71" spans="1:26" ht="12.75">
      <c r="A71" s="48"/>
      <c r="B71" s="48"/>
      <c r="C71" s="53" t="s">
        <v>226</v>
      </c>
      <c r="D71" s="48"/>
      <c r="E71" s="51"/>
      <c r="F71" s="51"/>
      <c r="G71" s="51"/>
      <c r="H71" s="6"/>
      <c r="I71" s="2"/>
      <c r="T71" s="2"/>
      <c r="U71" s="2"/>
      <c r="V71" s="2"/>
      <c r="X71" s="2"/>
      <c r="Y71" s="2"/>
      <c r="Z71" s="2"/>
    </row>
    <row r="72" spans="1:26" ht="12.75">
      <c r="A72" s="48"/>
      <c r="B72" s="48"/>
      <c r="C72" s="53" t="s">
        <v>227</v>
      </c>
      <c r="D72" s="48"/>
      <c r="E72" s="51"/>
      <c r="F72" s="51"/>
      <c r="G72" s="51"/>
      <c r="H72" s="6"/>
      <c r="I72" s="2"/>
      <c r="T72" s="2"/>
      <c r="U72" s="2"/>
      <c r="V72" s="2"/>
      <c r="X72" s="2"/>
      <c r="Y72" s="2"/>
      <c r="Z72" s="2"/>
    </row>
    <row r="73" spans="1:26" ht="12.75">
      <c r="A73" s="49"/>
      <c r="B73" s="49"/>
      <c r="C73" s="46" t="s">
        <v>228</v>
      </c>
      <c r="D73" s="49"/>
      <c r="E73" s="52"/>
      <c r="F73" s="52"/>
      <c r="G73" s="52"/>
      <c r="H73" s="6"/>
      <c r="I73" s="2"/>
      <c r="T73" s="2"/>
      <c r="U73" s="2"/>
      <c r="V73" s="2"/>
      <c r="X73" s="2"/>
      <c r="Y73" s="2"/>
      <c r="Z73" s="2"/>
    </row>
    <row r="74" spans="1:26" ht="12.75">
      <c r="A74" s="47" t="s">
        <v>19</v>
      </c>
      <c r="B74" s="47" t="s">
        <v>66</v>
      </c>
      <c r="C74" s="44" t="s">
        <v>114</v>
      </c>
      <c r="D74" s="47" t="s">
        <v>159</v>
      </c>
      <c r="E74" s="50">
        <v>341.19</v>
      </c>
      <c r="F74" s="50"/>
      <c r="G74" s="50">
        <f>E74*F74</f>
        <v>0</v>
      </c>
      <c r="H74" s="6" t="s">
        <v>7</v>
      </c>
      <c r="I74" s="2">
        <f>IF(H74="5",#REF!,0)</f>
        <v>0</v>
      </c>
      <c r="T74" s="2">
        <f>IF(X74=0,#REF!,0)</f>
        <v>0</v>
      </c>
      <c r="U74" s="2">
        <f>IF(X74=15,#REF!,0)</f>
        <v>0</v>
      </c>
      <c r="V74" s="2" t="e">
        <f>IF(X74=21,#REF!,0)</f>
        <v>#REF!</v>
      </c>
      <c r="X74" s="2">
        <v>21</v>
      </c>
      <c r="Y74" s="2">
        <f>F74*0.1048</f>
        <v>0</v>
      </c>
      <c r="Z74" s="2">
        <f>F74*(1-0.1048)</f>
        <v>0</v>
      </c>
    </row>
    <row r="75" spans="1:26" ht="12.75">
      <c r="A75" s="48"/>
      <c r="B75" s="48"/>
      <c r="C75" s="53" t="s">
        <v>229</v>
      </c>
      <c r="D75" s="48"/>
      <c r="E75" s="51"/>
      <c r="F75" s="51"/>
      <c r="G75" s="51"/>
      <c r="H75" s="6"/>
      <c r="I75" s="2"/>
      <c r="T75" s="2"/>
      <c r="U75" s="2"/>
      <c r="V75" s="2"/>
      <c r="X75" s="2"/>
      <c r="Y75" s="2"/>
      <c r="Z75" s="2"/>
    </row>
    <row r="76" spans="1:26" ht="12.75">
      <c r="A76" s="48"/>
      <c r="B76" s="48"/>
      <c r="C76" s="53" t="s">
        <v>230</v>
      </c>
      <c r="D76" s="48"/>
      <c r="E76" s="51"/>
      <c r="F76" s="51"/>
      <c r="G76" s="51"/>
      <c r="H76" s="6"/>
      <c r="I76" s="2"/>
      <c r="T76" s="2"/>
      <c r="U76" s="2"/>
      <c r="V76" s="2"/>
      <c r="X76" s="2"/>
      <c r="Y76" s="2"/>
      <c r="Z76" s="2"/>
    </row>
    <row r="77" spans="1:26" ht="12.75">
      <c r="A77" s="48"/>
      <c r="B77" s="48"/>
      <c r="C77" s="53" t="s">
        <v>231</v>
      </c>
      <c r="D77" s="48"/>
      <c r="E77" s="51"/>
      <c r="F77" s="51"/>
      <c r="G77" s="51"/>
      <c r="H77" s="6"/>
      <c r="I77" s="2"/>
      <c r="T77" s="2"/>
      <c r="U77" s="2"/>
      <c r="V77" s="2"/>
      <c r="X77" s="2"/>
      <c r="Y77" s="2"/>
      <c r="Z77" s="2"/>
    </row>
    <row r="78" spans="1:26" ht="12.75">
      <c r="A78" s="48"/>
      <c r="B78" s="48"/>
      <c r="C78" s="53" t="s">
        <v>232</v>
      </c>
      <c r="D78" s="48"/>
      <c r="E78" s="51"/>
      <c r="F78" s="51"/>
      <c r="G78" s="51"/>
      <c r="H78" s="6"/>
      <c r="I78" s="2"/>
      <c r="T78" s="2"/>
      <c r="U78" s="2"/>
      <c r="V78" s="2"/>
      <c r="X78" s="2"/>
      <c r="Y78" s="2"/>
      <c r="Z78" s="2"/>
    </row>
    <row r="79" spans="1:26" ht="12.75">
      <c r="A79" s="48"/>
      <c r="B79" s="48"/>
      <c r="C79" s="53" t="s">
        <v>233</v>
      </c>
      <c r="D79" s="48"/>
      <c r="E79" s="51"/>
      <c r="F79" s="51"/>
      <c r="G79" s="51"/>
      <c r="H79" s="6"/>
      <c r="I79" s="2"/>
      <c r="T79" s="2"/>
      <c r="U79" s="2"/>
      <c r="V79" s="2"/>
      <c r="X79" s="2"/>
      <c r="Y79" s="2"/>
      <c r="Z79" s="2"/>
    </row>
    <row r="80" spans="1:26" ht="12.75">
      <c r="A80" s="49"/>
      <c r="B80" s="49"/>
      <c r="C80" s="46" t="s">
        <v>234</v>
      </c>
      <c r="D80" s="49"/>
      <c r="E80" s="52"/>
      <c r="F80" s="52"/>
      <c r="G80" s="52"/>
      <c r="H80" s="6"/>
      <c r="I80" s="2"/>
      <c r="T80" s="2"/>
      <c r="U80" s="2"/>
      <c r="V80" s="2"/>
      <c r="X80" s="2"/>
      <c r="Y80" s="2"/>
      <c r="Z80" s="2"/>
    </row>
    <row r="81" spans="1:31" ht="12.75">
      <c r="A81" s="25"/>
      <c r="B81" s="26" t="s">
        <v>67</v>
      </c>
      <c r="C81" s="80" t="s">
        <v>115</v>
      </c>
      <c r="D81" s="81"/>
      <c r="E81" s="81"/>
      <c r="F81" s="81"/>
      <c r="G81" s="32">
        <f>G82</f>
        <v>0</v>
      </c>
      <c r="J81" s="7">
        <f>IF(K81="PR",#REF!,SUM(I82:I82))</f>
        <v>0</v>
      </c>
      <c r="K81" s="3" t="s">
        <v>178</v>
      </c>
      <c r="L81" s="7" t="e">
        <f>IF(K81="HS",#REF!,0)</f>
        <v>#REF!</v>
      </c>
      <c r="M81" s="7" t="e">
        <f>IF(K81="HS",#REF!-J81,0)</f>
        <v>#REF!</v>
      </c>
      <c r="N81" s="7">
        <f>IF(K81="PS",#REF!,0)</f>
        <v>0</v>
      </c>
      <c r="O81" s="7">
        <f>IF(K81="PS",#REF!-J81,0)</f>
        <v>0</v>
      </c>
      <c r="P81" s="7">
        <f>IF(K81="MP",#REF!,0)</f>
        <v>0</v>
      </c>
      <c r="Q81" s="7">
        <f>IF(K81="MP",#REF!-J81,0)</f>
        <v>0</v>
      </c>
      <c r="R81" s="7">
        <f>IF(K81="OM",#REF!,0)</f>
        <v>0</v>
      </c>
      <c r="S81" s="3"/>
      <c r="AC81" s="7">
        <f>SUM(T82:T82)</f>
        <v>0</v>
      </c>
      <c r="AD81" s="7">
        <f>SUM(U82:U82)</f>
        <v>0</v>
      </c>
      <c r="AE81" s="7" t="e">
        <f>SUM(V82:V82)</f>
        <v>#REF!</v>
      </c>
    </row>
    <row r="82" spans="1:26" ht="12.75">
      <c r="A82" s="47" t="s">
        <v>20</v>
      </c>
      <c r="B82" s="47" t="s">
        <v>68</v>
      </c>
      <c r="C82" s="44" t="s">
        <v>116</v>
      </c>
      <c r="D82" s="47" t="s">
        <v>157</v>
      </c>
      <c r="E82" s="50">
        <v>20.4</v>
      </c>
      <c r="F82" s="50"/>
      <c r="G82" s="50">
        <f>E82*F82</f>
        <v>0</v>
      </c>
      <c r="H82" s="6" t="s">
        <v>7</v>
      </c>
      <c r="I82" s="2">
        <f>IF(H82="5",#REF!,0)</f>
        <v>0</v>
      </c>
      <c r="T82" s="2">
        <f>IF(X82=0,#REF!,0)</f>
        <v>0</v>
      </c>
      <c r="U82" s="2">
        <f>IF(X82=15,#REF!,0)</f>
        <v>0</v>
      </c>
      <c r="V82" s="2" t="e">
        <f>IF(X82=21,#REF!,0)</f>
        <v>#REF!</v>
      </c>
      <c r="X82" s="2">
        <v>21</v>
      </c>
      <c r="Y82" s="2">
        <f>F82*0.633104013850289</f>
        <v>0</v>
      </c>
      <c r="Z82" s="2">
        <f>F82*(1-0.633104013850289)</f>
        <v>0</v>
      </c>
    </row>
    <row r="83" spans="1:26" ht="12.75">
      <c r="A83" s="48"/>
      <c r="B83" s="48"/>
      <c r="C83" s="53" t="s">
        <v>348</v>
      </c>
      <c r="D83" s="48"/>
      <c r="E83" s="51"/>
      <c r="F83" s="51"/>
      <c r="G83" s="51"/>
      <c r="H83" s="6"/>
      <c r="I83" s="2"/>
      <c r="T83" s="2"/>
      <c r="U83" s="2"/>
      <c r="V83" s="2"/>
      <c r="X83" s="2"/>
      <c r="Y83" s="2"/>
      <c r="Z83" s="2"/>
    </row>
    <row r="84" spans="1:26" ht="12.75">
      <c r="A84" s="49"/>
      <c r="B84" s="49"/>
      <c r="C84" s="46" t="s">
        <v>236</v>
      </c>
      <c r="D84" s="49"/>
      <c r="E84" s="52"/>
      <c r="F84" s="52"/>
      <c r="G84" s="52"/>
      <c r="H84" s="6"/>
      <c r="I84" s="2"/>
      <c r="T84" s="2"/>
      <c r="U84" s="2"/>
      <c r="V84" s="2"/>
      <c r="X84" s="2"/>
      <c r="Y84" s="2"/>
      <c r="Z84" s="2"/>
    </row>
    <row r="85" spans="1:31" ht="12.75">
      <c r="A85" s="25"/>
      <c r="B85" s="26" t="s">
        <v>69</v>
      </c>
      <c r="C85" s="80" t="s">
        <v>117</v>
      </c>
      <c r="D85" s="81"/>
      <c r="E85" s="81"/>
      <c r="F85" s="81"/>
      <c r="G85" s="32">
        <f>G86</f>
        <v>0</v>
      </c>
      <c r="J85" s="7">
        <f>IF(K85="PR",#REF!,SUM(I86:I86))</f>
        <v>0</v>
      </c>
      <c r="K85" s="3" t="s">
        <v>178</v>
      </c>
      <c r="L85" s="7" t="e">
        <f>IF(K85="HS",#REF!,0)</f>
        <v>#REF!</v>
      </c>
      <c r="M85" s="7" t="e">
        <f>IF(K85="HS",#REF!-J85,0)</f>
        <v>#REF!</v>
      </c>
      <c r="N85" s="7">
        <f>IF(K85="PS",#REF!,0)</f>
        <v>0</v>
      </c>
      <c r="O85" s="7">
        <f>IF(K85="PS",#REF!-J85,0)</f>
        <v>0</v>
      </c>
      <c r="P85" s="7">
        <f>IF(K85="MP",#REF!,0)</f>
        <v>0</v>
      </c>
      <c r="Q85" s="7">
        <f>IF(K85="MP",#REF!-J85,0)</f>
        <v>0</v>
      </c>
      <c r="R85" s="7">
        <f>IF(K85="OM",#REF!,0)</f>
        <v>0</v>
      </c>
      <c r="S85" s="3"/>
      <c r="AC85" s="7">
        <f>SUM(T86:T86)</f>
        <v>0</v>
      </c>
      <c r="AD85" s="7">
        <f>SUM(U86:U86)</f>
        <v>0</v>
      </c>
      <c r="AE85" s="7" t="e">
        <f>SUM(V86:V86)</f>
        <v>#REF!</v>
      </c>
    </row>
    <row r="86" spans="1:26" ht="12.75">
      <c r="A86" s="41" t="s">
        <v>21</v>
      </c>
      <c r="B86" s="41" t="s">
        <v>70</v>
      </c>
      <c r="C86" s="42" t="s">
        <v>118</v>
      </c>
      <c r="D86" s="41" t="s">
        <v>158</v>
      </c>
      <c r="E86" s="43">
        <v>853.62</v>
      </c>
      <c r="F86" s="43"/>
      <c r="G86" s="43">
        <f>E86*F86</f>
        <v>0</v>
      </c>
      <c r="H86" s="6" t="s">
        <v>7</v>
      </c>
      <c r="I86" s="2">
        <f>IF(H86="5",#REF!,0)</f>
        <v>0</v>
      </c>
      <c r="T86" s="2">
        <f>IF(X86=0,#REF!,0)</f>
        <v>0</v>
      </c>
      <c r="U86" s="2">
        <f>IF(X86=15,#REF!,0)</f>
        <v>0</v>
      </c>
      <c r="V86" s="2" t="e">
        <f>IF(X86=21,#REF!,0)</f>
        <v>#REF!</v>
      </c>
      <c r="X86" s="2">
        <v>21</v>
      </c>
      <c r="Y86" s="2">
        <f>F86*0.173333333333333</f>
        <v>0</v>
      </c>
      <c r="Z86" s="2">
        <f>F86*(1-0.173333333333333)</f>
        <v>0</v>
      </c>
    </row>
    <row r="87" spans="1:31" ht="12.75">
      <c r="A87" s="25"/>
      <c r="B87" s="26" t="s">
        <v>71</v>
      </c>
      <c r="C87" s="80" t="s">
        <v>119</v>
      </c>
      <c r="D87" s="81"/>
      <c r="E87" s="81"/>
      <c r="F87" s="81"/>
      <c r="G87" s="33">
        <f>G88+G94+G98+G107+G113+G8</f>
        <v>0</v>
      </c>
      <c r="J87" s="7">
        <f>IF(K87="PR",#REF!,SUM(I88:I113))</f>
        <v>0</v>
      </c>
      <c r="K87" s="3" t="s">
        <v>178</v>
      </c>
      <c r="L87" s="7" t="e">
        <f>IF(K87="HS",#REF!,0)</f>
        <v>#REF!</v>
      </c>
      <c r="M87" s="7" t="e">
        <f>IF(K87="HS",#REF!-J87,0)</f>
        <v>#REF!</v>
      </c>
      <c r="N87" s="7">
        <f>IF(K87="PS",#REF!,0)</f>
        <v>0</v>
      </c>
      <c r="O87" s="7">
        <f>IF(K87="PS",#REF!-J87,0)</f>
        <v>0</v>
      </c>
      <c r="P87" s="7">
        <f>IF(K87="MP",#REF!,0)</f>
        <v>0</v>
      </c>
      <c r="Q87" s="7">
        <f>IF(K87="MP",#REF!-J87,0)</f>
        <v>0</v>
      </c>
      <c r="R87" s="7">
        <f>IF(K87="OM",#REF!,0)</f>
        <v>0</v>
      </c>
      <c r="S87" s="3"/>
      <c r="AC87" s="7">
        <f>SUM(T88:T113)</f>
        <v>0</v>
      </c>
      <c r="AD87" s="7">
        <f>SUM(U88:U113)</f>
        <v>0</v>
      </c>
      <c r="AE87" s="7" t="e">
        <f>SUM(V88:V113)</f>
        <v>#REF!</v>
      </c>
    </row>
    <row r="88" spans="1:26" ht="12.75">
      <c r="A88" s="47" t="s">
        <v>22</v>
      </c>
      <c r="B88" s="47" t="s">
        <v>72</v>
      </c>
      <c r="C88" s="44" t="s">
        <v>120</v>
      </c>
      <c r="D88" s="47" t="s">
        <v>158</v>
      </c>
      <c r="E88" s="50">
        <v>631.33</v>
      </c>
      <c r="F88" s="50"/>
      <c r="G88" s="50">
        <f>E88*F88</f>
        <v>0</v>
      </c>
      <c r="H88" s="6" t="s">
        <v>7</v>
      </c>
      <c r="I88" s="2">
        <f>IF(H88="5",#REF!,0)</f>
        <v>0</v>
      </c>
      <c r="T88" s="2">
        <f>IF(X88=0,#REF!,0)</f>
        <v>0</v>
      </c>
      <c r="U88" s="2">
        <f>IF(X88=15,#REF!,0)</f>
        <v>0</v>
      </c>
      <c r="V88" s="2" t="e">
        <f>IF(X88=21,#REF!,0)</f>
        <v>#REF!</v>
      </c>
      <c r="X88" s="2">
        <v>21</v>
      </c>
      <c r="Y88" s="2">
        <f>F88*0</f>
        <v>0</v>
      </c>
      <c r="Z88" s="2">
        <f>F88*(1-0)</f>
        <v>0</v>
      </c>
    </row>
    <row r="89" spans="1:26" ht="12.75">
      <c r="A89" s="48"/>
      <c r="B89" s="48"/>
      <c r="C89" s="53" t="s">
        <v>238</v>
      </c>
      <c r="D89" s="48"/>
      <c r="E89" s="51"/>
      <c r="F89" s="51"/>
      <c r="G89" s="51"/>
      <c r="H89" s="6"/>
      <c r="I89" s="2"/>
      <c r="T89" s="2"/>
      <c r="U89" s="2"/>
      <c r="V89" s="2"/>
      <c r="X89" s="2"/>
      <c r="Y89" s="2"/>
      <c r="Z89" s="2"/>
    </row>
    <row r="90" spans="1:26" ht="12.75">
      <c r="A90" s="48"/>
      <c r="B90" s="48"/>
      <c r="C90" s="53" t="s">
        <v>239</v>
      </c>
      <c r="D90" s="48"/>
      <c r="E90" s="51"/>
      <c r="F90" s="51"/>
      <c r="G90" s="51"/>
      <c r="H90" s="6"/>
      <c r="I90" s="2"/>
      <c r="T90" s="2"/>
      <c r="U90" s="2"/>
      <c r="V90" s="2"/>
      <c r="X90" s="2"/>
      <c r="Y90" s="2"/>
      <c r="Z90" s="2"/>
    </row>
    <row r="91" spans="1:26" ht="12.75">
      <c r="A91" s="48"/>
      <c r="B91" s="48"/>
      <c r="C91" s="53" t="s">
        <v>211</v>
      </c>
      <c r="D91" s="48"/>
      <c r="E91" s="51"/>
      <c r="F91" s="51"/>
      <c r="G91" s="51"/>
      <c r="H91" s="6"/>
      <c r="I91" s="2"/>
      <c r="T91" s="2"/>
      <c r="U91" s="2"/>
      <c r="V91" s="2"/>
      <c r="X91" s="2"/>
      <c r="Y91" s="2"/>
      <c r="Z91" s="2"/>
    </row>
    <row r="92" spans="1:26" ht="12.75">
      <c r="A92" s="48"/>
      <c r="B92" s="48"/>
      <c r="C92" s="53" t="s">
        <v>240</v>
      </c>
      <c r="D92" s="48"/>
      <c r="E92" s="51"/>
      <c r="F92" s="51"/>
      <c r="G92" s="51"/>
      <c r="H92" s="6"/>
      <c r="I92" s="2"/>
      <c r="T92" s="2"/>
      <c r="U92" s="2"/>
      <c r="V92" s="2"/>
      <c r="X92" s="2"/>
      <c r="Y92" s="2"/>
      <c r="Z92" s="2"/>
    </row>
    <row r="93" spans="1:26" ht="12.75">
      <c r="A93" s="49"/>
      <c r="B93" s="49"/>
      <c r="C93" s="46" t="s">
        <v>241</v>
      </c>
      <c r="D93" s="49"/>
      <c r="E93" s="52"/>
      <c r="F93" s="52"/>
      <c r="G93" s="52"/>
      <c r="H93" s="6"/>
      <c r="I93" s="2"/>
      <c r="T93" s="2"/>
      <c r="U93" s="2"/>
      <c r="V93" s="2"/>
      <c r="X93" s="2"/>
      <c r="Y93" s="2"/>
      <c r="Z93" s="2"/>
    </row>
    <row r="94" spans="1:26" ht="12.75">
      <c r="A94" s="47" t="s">
        <v>23</v>
      </c>
      <c r="B94" s="47" t="s">
        <v>73</v>
      </c>
      <c r="C94" s="44" t="s">
        <v>121</v>
      </c>
      <c r="D94" s="47" t="s">
        <v>155</v>
      </c>
      <c r="E94" s="50">
        <v>31.44</v>
      </c>
      <c r="F94" s="50"/>
      <c r="G94" s="50">
        <f>E94*F94</f>
        <v>0</v>
      </c>
      <c r="H94" s="6" t="s">
        <v>7</v>
      </c>
      <c r="I94" s="2">
        <f>IF(H94="5",#REF!,0)</f>
        <v>0</v>
      </c>
      <c r="T94" s="2">
        <f>IF(X94=0,#REF!,0)</f>
        <v>0</v>
      </c>
      <c r="U94" s="2">
        <f>IF(X94=15,#REF!,0)</f>
        <v>0</v>
      </c>
      <c r="V94" s="2" t="e">
        <f>IF(X94=21,#REF!,0)</f>
        <v>#REF!</v>
      </c>
      <c r="X94" s="2">
        <v>21</v>
      </c>
      <c r="Y94" s="2">
        <f>F94*0</f>
        <v>0</v>
      </c>
      <c r="Z94" s="2">
        <f>F94*(1-0)</f>
        <v>0</v>
      </c>
    </row>
    <row r="95" spans="1:26" ht="12.75">
      <c r="A95" s="48"/>
      <c r="B95" s="48"/>
      <c r="C95" s="53" t="s">
        <v>242</v>
      </c>
      <c r="D95" s="48"/>
      <c r="E95" s="51"/>
      <c r="F95" s="51"/>
      <c r="G95" s="51"/>
      <c r="H95" s="6"/>
      <c r="I95" s="2"/>
      <c r="T95" s="2"/>
      <c r="U95" s="2"/>
      <c r="V95" s="2"/>
      <c r="X95" s="2"/>
      <c r="Y95" s="2"/>
      <c r="Z95" s="2"/>
    </row>
    <row r="96" spans="1:26" ht="12.75">
      <c r="A96" s="48"/>
      <c r="B96" s="48"/>
      <c r="C96" s="53" t="s">
        <v>243</v>
      </c>
      <c r="D96" s="48"/>
      <c r="E96" s="51"/>
      <c r="F96" s="51"/>
      <c r="G96" s="51"/>
      <c r="H96" s="6"/>
      <c r="I96" s="2"/>
      <c r="T96" s="2"/>
      <c r="U96" s="2"/>
      <c r="V96" s="2"/>
      <c r="X96" s="2"/>
      <c r="Y96" s="2"/>
      <c r="Z96" s="2"/>
    </row>
    <row r="97" spans="1:26" ht="12.75">
      <c r="A97" s="49"/>
      <c r="B97" s="49"/>
      <c r="C97" s="46" t="s">
        <v>244</v>
      </c>
      <c r="D97" s="49"/>
      <c r="E97" s="52"/>
      <c r="F97" s="52"/>
      <c r="G97" s="52"/>
      <c r="H97" s="6"/>
      <c r="I97" s="2"/>
      <c r="T97" s="2"/>
      <c r="U97" s="2"/>
      <c r="V97" s="2"/>
      <c r="X97" s="2"/>
      <c r="Y97" s="2"/>
      <c r="Z97" s="2"/>
    </row>
    <row r="98" spans="1:26" ht="12.75">
      <c r="A98" s="47" t="s">
        <v>24</v>
      </c>
      <c r="B98" s="47" t="s">
        <v>74</v>
      </c>
      <c r="C98" s="44" t="s">
        <v>122</v>
      </c>
      <c r="D98" s="47" t="s">
        <v>155</v>
      </c>
      <c r="E98" s="50">
        <v>28</v>
      </c>
      <c r="F98" s="50"/>
      <c r="G98" s="50">
        <f>E98*F98</f>
        <v>0</v>
      </c>
      <c r="H98" s="6" t="s">
        <v>7</v>
      </c>
      <c r="I98" s="2">
        <f>IF(H98="5",#REF!,0)</f>
        <v>0</v>
      </c>
      <c r="T98" s="2">
        <f>IF(X98=0,#REF!,0)</f>
        <v>0</v>
      </c>
      <c r="U98" s="2">
        <f>IF(X98=15,#REF!,0)</f>
        <v>0</v>
      </c>
      <c r="V98" s="2" t="e">
        <f>IF(X98=21,#REF!,0)</f>
        <v>#REF!</v>
      </c>
      <c r="X98" s="2">
        <v>21</v>
      </c>
      <c r="Y98" s="2">
        <f>F98*0</f>
        <v>0</v>
      </c>
      <c r="Z98" s="2">
        <f>F98*(1-0)</f>
        <v>0</v>
      </c>
    </row>
    <row r="99" spans="1:26" ht="12.75">
      <c r="A99" s="48"/>
      <c r="B99" s="48"/>
      <c r="C99" s="53" t="s">
        <v>245</v>
      </c>
      <c r="D99" s="48"/>
      <c r="E99" s="51"/>
      <c r="F99" s="51"/>
      <c r="G99" s="51"/>
      <c r="H99" s="6"/>
      <c r="I99" s="2"/>
      <c r="T99" s="2"/>
      <c r="U99" s="2"/>
      <c r="V99" s="2"/>
      <c r="X99" s="2"/>
      <c r="Y99" s="2"/>
      <c r="Z99" s="2"/>
    </row>
    <row r="100" spans="1:26" ht="12.75">
      <c r="A100" s="48"/>
      <c r="B100" s="48"/>
      <c r="C100" s="53" t="s">
        <v>246</v>
      </c>
      <c r="D100" s="48"/>
      <c r="E100" s="51"/>
      <c r="F100" s="51"/>
      <c r="G100" s="51"/>
      <c r="H100" s="6"/>
      <c r="I100" s="2"/>
      <c r="T100" s="2"/>
      <c r="U100" s="2"/>
      <c r="V100" s="2"/>
      <c r="X100" s="2"/>
      <c r="Y100" s="2"/>
      <c r="Z100" s="2"/>
    </row>
    <row r="101" spans="1:26" ht="12.75">
      <c r="A101" s="48"/>
      <c r="B101" s="48"/>
      <c r="C101" s="53" t="s">
        <v>247</v>
      </c>
      <c r="D101" s="48"/>
      <c r="E101" s="51"/>
      <c r="F101" s="51"/>
      <c r="G101" s="51"/>
      <c r="H101" s="6"/>
      <c r="I101" s="2"/>
      <c r="T101" s="2"/>
      <c r="U101" s="2"/>
      <c r="V101" s="2"/>
      <c r="X101" s="2"/>
      <c r="Y101" s="2"/>
      <c r="Z101" s="2"/>
    </row>
    <row r="102" spans="1:26" ht="12.75">
      <c r="A102" s="48"/>
      <c r="B102" s="48"/>
      <c r="C102" s="53" t="s">
        <v>351</v>
      </c>
      <c r="D102" s="48"/>
      <c r="E102" s="51"/>
      <c r="F102" s="51"/>
      <c r="G102" s="51"/>
      <c r="H102" s="6"/>
      <c r="I102" s="2"/>
      <c r="T102" s="2"/>
      <c r="U102" s="2"/>
      <c r="V102" s="2"/>
      <c r="X102" s="2"/>
      <c r="Y102" s="2"/>
      <c r="Z102" s="2"/>
    </row>
    <row r="103" spans="1:26" ht="12.75">
      <c r="A103" s="48"/>
      <c r="B103" s="48"/>
      <c r="C103" s="53" t="s">
        <v>352</v>
      </c>
      <c r="D103" s="48"/>
      <c r="E103" s="51"/>
      <c r="F103" s="51"/>
      <c r="G103" s="51"/>
      <c r="H103" s="6"/>
      <c r="I103" s="2"/>
      <c r="T103" s="2"/>
      <c r="U103" s="2"/>
      <c r="V103" s="2"/>
      <c r="X103" s="2"/>
      <c r="Y103" s="2"/>
      <c r="Z103" s="2"/>
    </row>
    <row r="104" spans="1:26" ht="12.75">
      <c r="A104" s="48"/>
      <c r="B104" s="48"/>
      <c r="C104" s="53" t="s">
        <v>250</v>
      </c>
      <c r="D104" s="48"/>
      <c r="E104" s="51"/>
      <c r="F104" s="51"/>
      <c r="G104" s="51"/>
      <c r="H104" s="6"/>
      <c r="I104" s="2"/>
      <c r="T104" s="2"/>
      <c r="U104" s="2"/>
      <c r="V104" s="2"/>
      <c r="X104" s="2"/>
      <c r="Y104" s="2"/>
      <c r="Z104" s="2"/>
    </row>
    <row r="105" spans="1:26" ht="12.75">
      <c r="A105" s="48"/>
      <c r="B105" s="48"/>
      <c r="C105" s="53" t="s">
        <v>251</v>
      </c>
      <c r="D105" s="48"/>
      <c r="E105" s="51"/>
      <c r="F105" s="51"/>
      <c r="G105" s="51"/>
      <c r="H105" s="6"/>
      <c r="I105" s="2"/>
      <c r="T105" s="2"/>
      <c r="U105" s="2"/>
      <c r="V105" s="2"/>
      <c r="X105" s="2"/>
      <c r="Y105" s="2"/>
      <c r="Z105" s="2"/>
    </row>
    <row r="106" spans="1:26" ht="12.75">
      <c r="A106" s="49"/>
      <c r="B106" s="49"/>
      <c r="C106" s="46" t="s">
        <v>252</v>
      </c>
      <c r="D106" s="49"/>
      <c r="E106" s="52"/>
      <c r="F106" s="52"/>
      <c r="G106" s="52"/>
      <c r="H106" s="6"/>
      <c r="I106" s="2"/>
      <c r="T106" s="2"/>
      <c r="U106" s="2"/>
      <c r="V106" s="2"/>
      <c r="X106" s="2"/>
      <c r="Y106" s="2"/>
      <c r="Z106" s="2"/>
    </row>
    <row r="107" spans="1:26" ht="12.75">
      <c r="A107" s="47" t="s">
        <v>25</v>
      </c>
      <c r="B107" s="47" t="s">
        <v>75</v>
      </c>
      <c r="C107" s="44" t="s">
        <v>123</v>
      </c>
      <c r="D107" s="47" t="s">
        <v>155</v>
      </c>
      <c r="E107" s="50">
        <v>3.53</v>
      </c>
      <c r="F107" s="50"/>
      <c r="G107" s="50">
        <f>E107*F107</f>
        <v>0</v>
      </c>
      <c r="H107" s="6" t="s">
        <v>7</v>
      </c>
      <c r="I107" s="2">
        <f>IF(H107="5",#REF!,0)</f>
        <v>0</v>
      </c>
      <c r="T107" s="2">
        <f>IF(X107=0,#REF!,0)</f>
        <v>0</v>
      </c>
      <c r="U107" s="2">
        <f>IF(X107=15,#REF!,0)</f>
        <v>0</v>
      </c>
      <c r="V107" s="2" t="e">
        <f>IF(X107=21,#REF!,0)</f>
        <v>#REF!</v>
      </c>
      <c r="X107" s="2">
        <v>21</v>
      </c>
      <c r="Y107" s="2">
        <f>F107*0</f>
        <v>0</v>
      </c>
      <c r="Z107" s="2">
        <f>F107*(1-0)</f>
        <v>0</v>
      </c>
    </row>
    <row r="108" spans="1:26" ht="12.75">
      <c r="A108" s="48"/>
      <c r="B108" s="48"/>
      <c r="C108" s="53" t="s">
        <v>253</v>
      </c>
      <c r="D108" s="48"/>
      <c r="E108" s="51"/>
      <c r="F108" s="51"/>
      <c r="G108" s="51"/>
      <c r="H108" s="6"/>
      <c r="I108" s="2"/>
      <c r="T108" s="2"/>
      <c r="U108" s="2"/>
      <c r="V108" s="2"/>
      <c r="X108" s="2"/>
      <c r="Y108" s="2"/>
      <c r="Z108" s="2"/>
    </row>
    <row r="109" spans="1:26" ht="12.75">
      <c r="A109" s="48"/>
      <c r="B109" s="48"/>
      <c r="C109" s="53" t="s">
        <v>254</v>
      </c>
      <c r="D109" s="48"/>
      <c r="E109" s="51"/>
      <c r="F109" s="51"/>
      <c r="G109" s="51"/>
      <c r="H109" s="6"/>
      <c r="I109" s="2"/>
      <c r="T109" s="2"/>
      <c r="U109" s="2"/>
      <c r="V109" s="2"/>
      <c r="X109" s="2"/>
      <c r="Y109" s="2"/>
      <c r="Z109" s="2"/>
    </row>
    <row r="110" spans="1:26" ht="12.75">
      <c r="A110" s="48"/>
      <c r="B110" s="48"/>
      <c r="C110" s="53" t="s">
        <v>255</v>
      </c>
      <c r="D110" s="48"/>
      <c r="E110" s="51"/>
      <c r="F110" s="51"/>
      <c r="G110" s="51"/>
      <c r="H110" s="6"/>
      <c r="I110" s="2"/>
      <c r="T110" s="2"/>
      <c r="U110" s="2"/>
      <c r="V110" s="2"/>
      <c r="X110" s="2"/>
      <c r="Y110" s="2"/>
      <c r="Z110" s="2"/>
    </row>
    <row r="111" spans="1:26" ht="12.75">
      <c r="A111" s="48"/>
      <c r="B111" s="48"/>
      <c r="C111" s="53" t="s">
        <v>256</v>
      </c>
      <c r="D111" s="48"/>
      <c r="E111" s="51"/>
      <c r="F111" s="51"/>
      <c r="G111" s="51"/>
      <c r="H111" s="6"/>
      <c r="I111" s="2"/>
      <c r="T111" s="2"/>
      <c r="U111" s="2"/>
      <c r="V111" s="2"/>
      <c r="X111" s="2"/>
      <c r="Y111" s="2"/>
      <c r="Z111" s="2"/>
    </row>
    <row r="112" spans="1:26" ht="12.75">
      <c r="A112" s="49"/>
      <c r="B112" s="49"/>
      <c r="C112" s="46" t="s">
        <v>257</v>
      </c>
      <c r="D112" s="49"/>
      <c r="E112" s="52"/>
      <c r="F112" s="52"/>
      <c r="G112" s="52"/>
      <c r="H112" s="6"/>
      <c r="I112" s="2"/>
      <c r="T112" s="2"/>
      <c r="U112" s="2"/>
      <c r="V112" s="2"/>
      <c r="X112" s="2"/>
      <c r="Y112" s="2"/>
      <c r="Z112" s="2"/>
    </row>
    <row r="113" spans="1:26" ht="12.75">
      <c r="A113" s="41" t="s">
        <v>26</v>
      </c>
      <c r="B113" s="41" t="s">
        <v>76</v>
      </c>
      <c r="C113" s="42" t="s">
        <v>124</v>
      </c>
      <c r="D113" s="41" t="s">
        <v>157</v>
      </c>
      <c r="E113" s="52">
        <v>159.25</v>
      </c>
      <c r="F113" s="52"/>
      <c r="G113" s="52">
        <f>E113*F113</f>
        <v>0</v>
      </c>
      <c r="H113" s="6" t="s">
        <v>7</v>
      </c>
      <c r="I113" s="2">
        <f>IF(H113="5",#REF!,0)</f>
        <v>0</v>
      </c>
      <c r="T113" s="2">
        <f>IF(X113=0,#REF!,0)</f>
        <v>0</v>
      </c>
      <c r="U113" s="2">
        <f>IF(X113=15,#REF!,0)</f>
        <v>0</v>
      </c>
      <c r="V113" s="2" t="e">
        <f>IF(X113=21,#REF!,0)</f>
        <v>#REF!</v>
      </c>
      <c r="X113" s="2">
        <v>21</v>
      </c>
      <c r="Y113" s="2">
        <f>F113*0.253848388033692</f>
        <v>0</v>
      </c>
      <c r="Z113" s="2">
        <f>F113*(1-0.253848388033692)</f>
        <v>0</v>
      </c>
    </row>
    <row r="114" spans="1:31" ht="12.75">
      <c r="A114" s="25"/>
      <c r="B114" s="26" t="s">
        <v>77</v>
      </c>
      <c r="C114" s="80" t="s">
        <v>125</v>
      </c>
      <c r="D114" s="81"/>
      <c r="E114" s="81"/>
      <c r="F114" s="81"/>
      <c r="G114" s="32">
        <f>G115+G117</f>
        <v>0</v>
      </c>
      <c r="J114" s="7">
        <f>IF(K114="PR",#REF!,SUM(I115:I117))</f>
        <v>0</v>
      </c>
      <c r="K114" s="3" t="s">
        <v>178</v>
      </c>
      <c r="L114" s="7" t="e">
        <f>IF(K114="HS",#REF!,0)</f>
        <v>#REF!</v>
      </c>
      <c r="M114" s="7" t="e">
        <f>IF(K114="HS",#REF!-J114,0)</f>
        <v>#REF!</v>
      </c>
      <c r="N114" s="7">
        <f>IF(K114="PS",#REF!,0)</f>
        <v>0</v>
      </c>
      <c r="O114" s="7">
        <f>IF(K114="PS",#REF!-J114,0)</f>
        <v>0</v>
      </c>
      <c r="P114" s="7">
        <f>IF(K114="MP",#REF!,0)</f>
        <v>0</v>
      </c>
      <c r="Q114" s="7">
        <f>IF(K114="MP",#REF!-J114,0)</f>
        <v>0</v>
      </c>
      <c r="R114" s="7">
        <f>IF(K114="OM",#REF!,0)</f>
        <v>0</v>
      </c>
      <c r="S114" s="3"/>
      <c r="AC114" s="7">
        <f>SUM(T115:T117)</f>
        <v>0</v>
      </c>
      <c r="AD114" s="7">
        <f>SUM(U115:U117)</f>
        <v>0</v>
      </c>
      <c r="AE114" s="7" t="e">
        <f>SUM(V115:V117)</f>
        <v>#REF!</v>
      </c>
    </row>
    <row r="115" spans="1:26" ht="12.75">
      <c r="A115" s="47" t="s">
        <v>27</v>
      </c>
      <c r="B115" s="47" t="s">
        <v>78</v>
      </c>
      <c r="C115" s="44" t="s">
        <v>126</v>
      </c>
      <c r="D115" s="47" t="s">
        <v>160</v>
      </c>
      <c r="E115" s="50">
        <v>40</v>
      </c>
      <c r="F115" s="50"/>
      <c r="G115" s="50">
        <f>E115*F115</f>
        <v>0</v>
      </c>
      <c r="H115" s="6" t="s">
        <v>7</v>
      </c>
      <c r="I115" s="2">
        <f>IF(H115="5",#REF!,0)</f>
        <v>0</v>
      </c>
      <c r="T115" s="2">
        <f>IF(X115=0,#REF!,0)</f>
        <v>0</v>
      </c>
      <c r="U115" s="2">
        <f>IF(X115=15,#REF!,0)</f>
        <v>0</v>
      </c>
      <c r="V115" s="2" t="e">
        <f>IF(X115=21,#REF!,0)</f>
        <v>#REF!</v>
      </c>
      <c r="X115" s="2">
        <v>21</v>
      </c>
      <c r="Y115" s="2">
        <f>F115*0</f>
        <v>0</v>
      </c>
      <c r="Z115" s="2">
        <f>F115*(1-0)</f>
        <v>0</v>
      </c>
    </row>
    <row r="116" spans="1:26" ht="12.75">
      <c r="A116" s="49"/>
      <c r="B116" s="49"/>
      <c r="C116" s="46" t="s">
        <v>259</v>
      </c>
      <c r="D116" s="49"/>
      <c r="E116" s="52"/>
      <c r="F116" s="52"/>
      <c r="G116" s="52"/>
      <c r="H116" s="6"/>
      <c r="I116" s="2"/>
      <c r="T116" s="2"/>
      <c r="U116" s="2"/>
      <c r="V116" s="2"/>
      <c r="X116" s="2"/>
      <c r="Y116" s="2"/>
      <c r="Z116" s="2"/>
    </row>
    <row r="117" spans="1:26" ht="12.75">
      <c r="A117" s="47" t="s">
        <v>28</v>
      </c>
      <c r="B117" s="47" t="s">
        <v>79</v>
      </c>
      <c r="C117" s="44" t="s">
        <v>127</v>
      </c>
      <c r="D117" s="47" t="s">
        <v>157</v>
      </c>
      <c r="E117" s="50">
        <v>217.5</v>
      </c>
      <c r="F117" s="50"/>
      <c r="G117" s="50">
        <f>E117*F117</f>
        <v>0</v>
      </c>
      <c r="H117" s="6" t="s">
        <v>7</v>
      </c>
      <c r="I117" s="2">
        <f>IF(H117="5",#REF!,0)</f>
        <v>0</v>
      </c>
      <c r="T117" s="2">
        <f>IF(X117=0,#REF!,0)</f>
        <v>0</v>
      </c>
      <c r="U117" s="2">
        <f>IF(X117=15,#REF!,0)</f>
        <v>0</v>
      </c>
      <c r="V117" s="2" t="e">
        <f>IF(X117=21,#REF!,0)</f>
        <v>#REF!</v>
      </c>
      <c r="X117" s="2">
        <v>21</v>
      </c>
      <c r="Y117" s="2">
        <f>F117*0</f>
        <v>0</v>
      </c>
      <c r="Z117" s="2">
        <f>F117*(1-0)</f>
        <v>0</v>
      </c>
    </row>
    <row r="118" spans="1:26" ht="12.75">
      <c r="A118" s="48"/>
      <c r="B118" s="48"/>
      <c r="C118" s="45" t="s">
        <v>260</v>
      </c>
      <c r="D118" s="48"/>
      <c r="E118" s="51"/>
      <c r="F118" s="51"/>
      <c r="G118" s="51"/>
      <c r="H118" s="6"/>
      <c r="I118" s="2"/>
      <c r="T118" s="2"/>
      <c r="U118" s="2"/>
      <c r="V118" s="2"/>
      <c r="X118" s="2"/>
      <c r="Y118" s="2"/>
      <c r="Z118" s="2"/>
    </row>
    <row r="119" spans="1:26" ht="12.75">
      <c r="A119" s="49"/>
      <c r="B119" s="49"/>
      <c r="C119" s="46" t="s">
        <v>261</v>
      </c>
      <c r="D119" s="49"/>
      <c r="E119" s="52"/>
      <c r="F119" s="52"/>
      <c r="G119" s="52"/>
      <c r="H119" s="6"/>
      <c r="I119" s="2"/>
      <c r="T119" s="2"/>
      <c r="U119" s="2"/>
      <c r="V119" s="2"/>
      <c r="X119" s="2"/>
      <c r="Y119" s="2"/>
      <c r="Z119" s="2"/>
    </row>
    <row r="120" spans="1:31" ht="12.75">
      <c r="A120" s="25"/>
      <c r="B120" s="26" t="s">
        <v>80</v>
      </c>
      <c r="C120" s="80" t="s">
        <v>128</v>
      </c>
      <c r="D120" s="81"/>
      <c r="E120" s="81"/>
      <c r="F120" s="81"/>
      <c r="G120" s="32">
        <f>G121</f>
        <v>0</v>
      </c>
      <c r="J120" s="7" t="e">
        <f>IF(K120="PR",#REF!,SUM(I121:I121))</f>
        <v>#REF!</v>
      </c>
      <c r="K120" s="3" t="s">
        <v>180</v>
      </c>
      <c r="L120" s="7">
        <f>IF(K120="HS",#REF!,0)</f>
        <v>0</v>
      </c>
      <c r="M120" s="7">
        <f>IF(K120="HS",#REF!-J120,0)</f>
        <v>0</v>
      </c>
      <c r="N120" s="7">
        <f>IF(K120="PS",#REF!,0)</f>
        <v>0</v>
      </c>
      <c r="O120" s="7">
        <f>IF(K120="PS",#REF!-J120,0)</f>
        <v>0</v>
      </c>
      <c r="P120" s="7">
        <f>IF(K120="MP",#REF!,0)</f>
        <v>0</v>
      </c>
      <c r="Q120" s="7">
        <f>IF(K120="MP",#REF!-J120,0)</f>
        <v>0</v>
      </c>
      <c r="R120" s="7">
        <f>IF(K120="OM",#REF!,0)</f>
        <v>0</v>
      </c>
      <c r="S120" s="3"/>
      <c r="AC120" s="7">
        <f>SUM(T121:T121)</f>
        <v>0</v>
      </c>
      <c r="AD120" s="7">
        <f>SUM(U121:U121)</f>
        <v>0</v>
      </c>
      <c r="AE120" s="7" t="e">
        <f>SUM(V121:V121)</f>
        <v>#REF!</v>
      </c>
    </row>
    <row r="121" spans="1:26" ht="12.75">
      <c r="A121" s="41" t="s">
        <v>29</v>
      </c>
      <c r="B121" s="41" t="s">
        <v>81</v>
      </c>
      <c r="C121" s="41" t="s">
        <v>129</v>
      </c>
      <c r="D121" s="41" t="s">
        <v>156</v>
      </c>
      <c r="E121" s="43">
        <v>365.33</v>
      </c>
      <c r="F121" s="43"/>
      <c r="G121" s="43">
        <f>E121*F121</f>
        <v>0</v>
      </c>
      <c r="H121" s="6" t="s">
        <v>11</v>
      </c>
      <c r="I121" s="2" t="e">
        <f>IF(H121="5",#REF!,0)</f>
        <v>#REF!</v>
      </c>
      <c r="T121" s="2">
        <f>IF(X121=0,#REF!,0)</f>
        <v>0</v>
      </c>
      <c r="U121" s="2">
        <f>IF(X121=15,#REF!,0)</f>
        <v>0</v>
      </c>
      <c r="V121" s="2" t="e">
        <f>IF(X121=21,#REF!,0)</f>
        <v>#REF!</v>
      </c>
      <c r="X121" s="2">
        <v>21</v>
      </c>
      <c r="Y121" s="2">
        <f>F121*0</f>
        <v>0</v>
      </c>
      <c r="Z121" s="2">
        <f>F121*(1-0)</f>
        <v>0</v>
      </c>
    </row>
    <row r="122" spans="1:31" ht="12.75">
      <c r="A122" s="25"/>
      <c r="B122" s="26" t="s">
        <v>82</v>
      </c>
      <c r="C122" s="80" t="s">
        <v>130</v>
      </c>
      <c r="D122" s="81"/>
      <c r="E122" s="81"/>
      <c r="F122" s="81"/>
      <c r="G122" s="32">
        <f>SUM(G123:G130)</f>
        <v>0</v>
      </c>
      <c r="J122" s="7" t="e">
        <f>IF(K122="PR",#REF!,SUM(I123:I130))</f>
        <v>#REF!</v>
      </c>
      <c r="K122" s="3" t="s">
        <v>180</v>
      </c>
      <c r="L122" s="7">
        <f>IF(K122="HS",#REF!,0)</f>
        <v>0</v>
      </c>
      <c r="M122" s="7">
        <f>IF(K122="HS",#REF!-J122,0)</f>
        <v>0</v>
      </c>
      <c r="N122" s="7">
        <f>IF(K122="PS",#REF!,0)</f>
        <v>0</v>
      </c>
      <c r="O122" s="7">
        <f>IF(K122="PS",#REF!-J122,0)</f>
        <v>0</v>
      </c>
      <c r="P122" s="7">
        <f>IF(K122="MP",#REF!,0)</f>
        <v>0</v>
      </c>
      <c r="Q122" s="7">
        <f>IF(K122="MP",#REF!-J122,0)</f>
        <v>0</v>
      </c>
      <c r="R122" s="7">
        <f>IF(K122="OM",#REF!,0)</f>
        <v>0</v>
      </c>
      <c r="S122" s="3"/>
      <c r="AC122" s="7">
        <f>SUM(T123:T130)</f>
        <v>0</v>
      </c>
      <c r="AD122" s="7">
        <f>SUM(U123:U130)</f>
        <v>0</v>
      </c>
      <c r="AE122" s="7" t="e">
        <f>SUM(V123:V130)</f>
        <v>#REF!</v>
      </c>
    </row>
    <row r="123" spans="1:26" ht="12.75">
      <c r="A123" s="41" t="s">
        <v>30</v>
      </c>
      <c r="B123" s="41" t="s">
        <v>83</v>
      </c>
      <c r="C123" s="41" t="s">
        <v>131</v>
      </c>
      <c r="D123" s="41" t="s">
        <v>156</v>
      </c>
      <c r="E123" s="43">
        <v>126.80906</v>
      </c>
      <c r="F123" s="43"/>
      <c r="G123" s="43">
        <f aca="true" t="shared" si="0" ref="G123:G130">E123*F123</f>
        <v>0</v>
      </c>
      <c r="H123" s="6" t="s">
        <v>11</v>
      </c>
      <c r="I123" s="2" t="e">
        <f>IF(H123="5",#REF!,0)</f>
        <v>#REF!</v>
      </c>
      <c r="T123" s="2">
        <f>IF(X123=0,#REF!,0)</f>
        <v>0</v>
      </c>
      <c r="U123" s="2">
        <f>IF(X123=15,#REF!,0)</f>
        <v>0</v>
      </c>
      <c r="V123" s="2" t="e">
        <f>IF(X123=21,#REF!,0)</f>
        <v>#REF!</v>
      </c>
      <c r="X123" s="2">
        <v>21</v>
      </c>
      <c r="Y123" s="2">
        <f aca="true" t="shared" si="1" ref="Y123:Y130">F123*0</f>
        <v>0</v>
      </c>
      <c r="Z123" s="2">
        <f aca="true" t="shared" si="2" ref="Z123:Z130">F123*(1-0)</f>
        <v>0</v>
      </c>
    </row>
    <row r="124" spans="1:26" ht="12.75">
      <c r="A124" s="41" t="s">
        <v>31</v>
      </c>
      <c r="B124" s="41" t="s">
        <v>84</v>
      </c>
      <c r="C124" s="41" t="s">
        <v>132</v>
      </c>
      <c r="D124" s="41" t="s">
        <v>156</v>
      </c>
      <c r="E124" s="43">
        <v>1932.15</v>
      </c>
      <c r="F124" s="43"/>
      <c r="G124" s="43">
        <f t="shared" si="0"/>
        <v>0</v>
      </c>
      <c r="H124" s="6" t="s">
        <v>11</v>
      </c>
      <c r="I124" s="2" t="e">
        <f>IF(H124="5",#REF!,0)</f>
        <v>#REF!</v>
      </c>
      <c r="T124" s="2">
        <f>IF(X124=0,#REF!,0)</f>
        <v>0</v>
      </c>
      <c r="U124" s="2">
        <f>IF(X124=15,#REF!,0)</f>
        <v>0</v>
      </c>
      <c r="V124" s="2" t="e">
        <f>IF(X124=21,#REF!,0)</f>
        <v>#REF!</v>
      </c>
      <c r="X124" s="2">
        <v>21</v>
      </c>
      <c r="Y124" s="2">
        <f t="shared" si="1"/>
        <v>0</v>
      </c>
      <c r="Z124" s="2">
        <f t="shared" si="2"/>
        <v>0</v>
      </c>
    </row>
    <row r="125" spans="1:26" ht="12.75">
      <c r="A125" s="41" t="s">
        <v>32</v>
      </c>
      <c r="B125" s="41" t="s">
        <v>85</v>
      </c>
      <c r="C125" s="41" t="s">
        <v>133</v>
      </c>
      <c r="D125" s="41" t="s">
        <v>156</v>
      </c>
      <c r="E125" s="43">
        <v>128.81</v>
      </c>
      <c r="F125" s="43"/>
      <c r="G125" s="43">
        <f t="shared" si="0"/>
        <v>0</v>
      </c>
      <c r="H125" s="6" t="s">
        <v>11</v>
      </c>
      <c r="I125" s="2" t="e">
        <f>IF(H125="5",#REF!,0)</f>
        <v>#REF!</v>
      </c>
      <c r="T125" s="2">
        <f>IF(X125=0,#REF!,0)</f>
        <v>0</v>
      </c>
      <c r="U125" s="2">
        <f>IF(X125=15,#REF!,0)</f>
        <v>0</v>
      </c>
      <c r="V125" s="2" t="e">
        <f>IF(X125=21,#REF!,0)</f>
        <v>#REF!</v>
      </c>
      <c r="X125" s="2">
        <v>21</v>
      </c>
      <c r="Y125" s="2">
        <f t="shared" si="1"/>
        <v>0</v>
      </c>
      <c r="Z125" s="2">
        <f t="shared" si="2"/>
        <v>0</v>
      </c>
    </row>
    <row r="126" spans="1:26" ht="12.75">
      <c r="A126" s="41" t="s">
        <v>33</v>
      </c>
      <c r="B126" s="41" t="s">
        <v>86</v>
      </c>
      <c r="C126" s="41" t="s">
        <v>134</v>
      </c>
      <c r="D126" s="41" t="s">
        <v>156</v>
      </c>
      <c r="E126" s="43">
        <v>128.81</v>
      </c>
      <c r="F126" s="43"/>
      <c r="G126" s="43">
        <f t="shared" si="0"/>
        <v>0</v>
      </c>
      <c r="H126" s="6" t="s">
        <v>11</v>
      </c>
      <c r="I126" s="2" t="e">
        <f>IF(H126="5",#REF!,0)</f>
        <v>#REF!</v>
      </c>
      <c r="T126" s="2">
        <f>IF(X126=0,#REF!,0)</f>
        <v>0</v>
      </c>
      <c r="U126" s="2">
        <f>IF(X126=15,#REF!,0)</f>
        <v>0</v>
      </c>
      <c r="V126" s="2" t="e">
        <f>IF(X126=21,#REF!,0)</f>
        <v>#REF!</v>
      </c>
      <c r="X126" s="2">
        <v>21</v>
      </c>
      <c r="Y126" s="2">
        <f t="shared" si="1"/>
        <v>0</v>
      </c>
      <c r="Z126" s="2">
        <f t="shared" si="2"/>
        <v>0</v>
      </c>
    </row>
    <row r="127" spans="1:26" ht="12.75">
      <c r="A127" s="41" t="s">
        <v>34</v>
      </c>
      <c r="B127" s="41" t="s">
        <v>87</v>
      </c>
      <c r="C127" s="41" t="s">
        <v>135</v>
      </c>
      <c r="D127" s="41" t="s">
        <v>156</v>
      </c>
      <c r="E127" s="43">
        <v>128.81</v>
      </c>
      <c r="F127" s="43"/>
      <c r="G127" s="43">
        <f t="shared" si="0"/>
        <v>0</v>
      </c>
      <c r="H127" s="6" t="s">
        <v>11</v>
      </c>
      <c r="I127" s="2" t="e">
        <f>IF(H127="5",#REF!,0)</f>
        <v>#REF!</v>
      </c>
      <c r="T127" s="2">
        <f>IF(X127=0,#REF!,0)</f>
        <v>0</v>
      </c>
      <c r="U127" s="2">
        <f>IF(X127=15,#REF!,0)</f>
        <v>0</v>
      </c>
      <c r="V127" s="2" t="e">
        <f>IF(X127=21,#REF!,0)</f>
        <v>#REF!</v>
      </c>
      <c r="X127" s="2">
        <v>21</v>
      </c>
      <c r="Y127" s="2">
        <f t="shared" si="1"/>
        <v>0</v>
      </c>
      <c r="Z127" s="2">
        <f t="shared" si="2"/>
        <v>0</v>
      </c>
    </row>
    <row r="128" spans="1:26" ht="12.75">
      <c r="A128" s="41" t="s">
        <v>35</v>
      </c>
      <c r="B128" s="41" t="s">
        <v>88</v>
      </c>
      <c r="C128" s="41" t="s">
        <v>136</v>
      </c>
      <c r="D128" s="41" t="s">
        <v>156</v>
      </c>
      <c r="E128" s="43">
        <v>128.81</v>
      </c>
      <c r="F128" s="43"/>
      <c r="G128" s="43">
        <f t="shared" si="0"/>
        <v>0</v>
      </c>
      <c r="H128" s="6" t="s">
        <v>11</v>
      </c>
      <c r="I128" s="2" t="e">
        <f>IF(H128="5",#REF!,0)</f>
        <v>#REF!</v>
      </c>
      <c r="T128" s="2">
        <f>IF(X128=0,#REF!,0)</f>
        <v>0</v>
      </c>
      <c r="U128" s="2">
        <f>IF(X128=15,#REF!,0)</f>
        <v>0</v>
      </c>
      <c r="V128" s="2" t="e">
        <f>IF(X128=21,#REF!,0)</f>
        <v>#REF!</v>
      </c>
      <c r="X128" s="2">
        <v>21</v>
      </c>
      <c r="Y128" s="2">
        <f t="shared" si="1"/>
        <v>0</v>
      </c>
      <c r="Z128" s="2">
        <f t="shared" si="2"/>
        <v>0</v>
      </c>
    </row>
    <row r="129" spans="1:26" ht="12.75">
      <c r="A129" s="41" t="s">
        <v>36</v>
      </c>
      <c r="B129" s="41" t="s">
        <v>89</v>
      </c>
      <c r="C129" s="41" t="s">
        <v>137</v>
      </c>
      <c r="D129" s="41" t="s">
        <v>156</v>
      </c>
      <c r="E129" s="43">
        <v>44.1931</v>
      </c>
      <c r="F129" s="43"/>
      <c r="G129" s="43">
        <f t="shared" si="0"/>
        <v>0</v>
      </c>
      <c r="H129" s="6" t="s">
        <v>11</v>
      </c>
      <c r="I129" s="2" t="e">
        <f>IF(H129="5",#REF!,0)</f>
        <v>#REF!</v>
      </c>
      <c r="T129" s="2">
        <f>IF(X129=0,#REF!,0)</f>
        <v>0</v>
      </c>
      <c r="U129" s="2">
        <f>IF(X129=15,#REF!,0)</f>
        <v>0</v>
      </c>
      <c r="V129" s="2" t="e">
        <f>IF(X129=21,#REF!,0)</f>
        <v>#REF!</v>
      </c>
      <c r="X129" s="2">
        <v>21</v>
      </c>
      <c r="Y129" s="2">
        <f t="shared" si="1"/>
        <v>0</v>
      </c>
      <c r="Z129" s="2">
        <f t="shared" si="2"/>
        <v>0</v>
      </c>
    </row>
    <row r="130" spans="1:26" ht="12.75">
      <c r="A130" s="41" t="s">
        <v>37</v>
      </c>
      <c r="B130" s="41" t="s">
        <v>87</v>
      </c>
      <c r="C130" s="41" t="s">
        <v>135</v>
      </c>
      <c r="D130" s="41" t="s">
        <v>156</v>
      </c>
      <c r="E130" s="43">
        <v>166.76</v>
      </c>
      <c r="F130" s="43"/>
      <c r="G130" s="43">
        <f t="shared" si="0"/>
        <v>0</v>
      </c>
      <c r="H130" s="6" t="s">
        <v>11</v>
      </c>
      <c r="I130" s="2" t="e">
        <f>IF(H130="5",#REF!,0)</f>
        <v>#REF!</v>
      </c>
      <c r="T130" s="2">
        <f>IF(X130=0,#REF!,0)</f>
        <v>0</v>
      </c>
      <c r="U130" s="2">
        <f>IF(X130=15,#REF!,0)</f>
        <v>0</v>
      </c>
      <c r="V130" s="2" t="e">
        <f>IF(X130=21,#REF!,0)</f>
        <v>#REF!</v>
      </c>
      <c r="X130" s="2">
        <v>21</v>
      </c>
      <c r="Y130" s="2">
        <f t="shared" si="1"/>
        <v>0</v>
      </c>
      <c r="Z130" s="2">
        <f t="shared" si="2"/>
        <v>0</v>
      </c>
    </row>
    <row r="131" spans="1:31" ht="12.75">
      <c r="A131" s="25"/>
      <c r="B131" s="26"/>
      <c r="C131" s="80" t="s">
        <v>138</v>
      </c>
      <c r="D131" s="81"/>
      <c r="E131" s="81"/>
      <c r="F131" s="81"/>
      <c r="G131" s="32">
        <f>SUM(G132:G216)</f>
        <v>0</v>
      </c>
      <c r="J131" s="7">
        <f>IF(K131="PR",#REF!,SUM(I132:I216))</f>
        <v>0</v>
      </c>
      <c r="K131" s="3" t="s">
        <v>181</v>
      </c>
      <c r="L131" s="7">
        <f>IF(K131="HS",#REF!,0)</f>
        <v>0</v>
      </c>
      <c r="M131" s="7">
        <f>IF(K131="HS",#REF!-J131,0)</f>
        <v>0</v>
      </c>
      <c r="N131" s="7">
        <f>IF(K131="PS",#REF!,0)</f>
        <v>0</v>
      </c>
      <c r="O131" s="7">
        <f>IF(K131="PS",#REF!-J131,0)</f>
        <v>0</v>
      </c>
      <c r="P131" s="7">
        <f>IF(K131="MP",#REF!,0)</f>
        <v>0</v>
      </c>
      <c r="Q131" s="7">
        <f>IF(K131="MP",#REF!-J131,0)</f>
        <v>0</v>
      </c>
      <c r="R131" s="7" t="e">
        <f>IF(K131="OM",#REF!,0)</f>
        <v>#REF!</v>
      </c>
      <c r="S131" s="3"/>
      <c r="AC131" s="7">
        <f>SUM(T132:T216)</f>
        <v>0</v>
      </c>
      <c r="AD131" s="7">
        <f>SUM(U132:U216)</f>
        <v>0</v>
      </c>
      <c r="AE131" s="7" t="e">
        <f>SUM(V132:V216)</f>
        <v>#REF!</v>
      </c>
    </row>
    <row r="132" spans="1:26" ht="12.75">
      <c r="A132" s="41" t="s">
        <v>38</v>
      </c>
      <c r="B132" s="41" t="s">
        <v>90</v>
      </c>
      <c r="C132" s="42" t="s">
        <v>139</v>
      </c>
      <c r="D132" s="41" t="s">
        <v>158</v>
      </c>
      <c r="E132" s="43">
        <v>1035.17</v>
      </c>
      <c r="F132" s="43"/>
      <c r="G132" s="43">
        <f>E132*F132</f>
        <v>0</v>
      </c>
      <c r="H132" s="6" t="s">
        <v>175</v>
      </c>
      <c r="I132" s="2">
        <f>IF(H132="5",#REF!,0)</f>
        <v>0</v>
      </c>
      <c r="T132" s="2">
        <f>IF(X132=0,#REF!,0)</f>
        <v>0</v>
      </c>
      <c r="U132" s="2">
        <f>IF(X132=15,#REF!,0)</f>
        <v>0</v>
      </c>
      <c r="V132" s="2" t="e">
        <f>IF(X132=21,#REF!,0)</f>
        <v>#REF!</v>
      </c>
      <c r="X132" s="2">
        <v>21</v>
      </c>
      <c r="Y132" s="2">
        <f>F132*1</f>
        <v>0</v>
      </c>
      <c r="Z132" s="2">
        <f>F132*(1-1)</f>
        <v>0</v>
      </c>
    </row>
    <row r="133" spans="1:26" ht="12.75">
      <c r="A133" s="41" t="s">
        <v>39</v>
      </c>
      <c r="B133" s="41" t="s">
        <v>91</v>
      </c>
      <c r="C133" s="42" t="s">
        <v>140</v>
      </c>
      <c r="D133" s="41" t="s">
        <v>158</v>
      </c>
      <c r="E133" s="43">
        <v>1</v>
      </c>
      <c r="F133" s="43"/>
      <c r="G133" s="43">
        <f>E133*F133</f>
        <v>0</v>
      </c>
      <c r="H133" s="6" t="s">
        <v>175</v>
      </c>
      <c r="I133" s="2">
        <f>IF(H133="5",#REF!,0)</f>
        <v>0</v>
      </c>
      <c r="T133" s="2">
        <f>IF(X133=0,#REF!,0)</f>
        <v>0</v>
      </c>
      <c r="U133" s="2">
        <f>IF(X133=15,#REF!,0)</f>
        <v>0</v>
      </c>
      <c r="V133" s="2" t="e">
        <f>IF(X133=21,#REF!,0)</f>
        <v>#REF!</v>
      </c>
      <c r="X133" s="2">
        <v>21</v>
      </c>
      <c r="Y133" s="2">
        <f>F133*1</f>
        <v>0</v>
      </c>
      <c r="Z133" s="2">
        <f>F133*(1-1)</f>
        <v>0</v>
      </c>
    </row>
    <row r="134" spans="1:26" ht="12.75">
      <c r="A134" s="47" t="s">
        <v>40</v>
      </c>
      <c r="B134" s="47" t="s">
        <v>92</v>
      </c>
      <c r="C134" s="44" t="s">
        <v>141</v>
      </c>
      <c r="D134" s="47" t="s">
        <v>161</v>
      </c>
      <c r="E134" s="50">
        <v>1</v>
      </c>
      <c r="F134" s="50"/>
      <c r="G134" s="50">
        <f>E134*F134</f>
        <v>0</v>
      </c>
      <c r="H134" s="6" t="s">
        <v>175</v>
      </c>
      <c r="I134" s="2">
        <f>IF(H134="5",#REF!,0)</f>
        <v>0</v>
      </c>
      <c r="T134" s="2">
        <f>IF(X134=0,#REF!,0)</f>
        <v>0</v>
      </c>
      <c r="U134" s="2">
        <f>IF(X134=15,#REF!,0)</f>
        <v>0</v>
      </c>
      <c r="V134" s="2" t="e">
        <f>IF(X134=21,#REF!,0)</f>
        <v>#REF!</v>
      </c>
      <c r="X134" s="2">
        <v>21</v>
      </c>
      <c r="Y134" s="2">
        <f>F134*1</f>
        <v>0</v>
      </c>
      <c r="Z134" s="2">
        <f>F134*(1-1)</f>
        <v>0</v>
      </c>
    </row>
    <row r="135" spans="1:26" ht="12.75">
      <c r="A135" s="48"/>
      <c r="B135" s="48"/>
      <c r="C135" s="53" t="s">
        <v>264</v>
      </c>
      <c r="D135" s="48"/>
      <c r="E135" s="51"/>
      <c r="F135" s="51"/>
      <c r="G135" s="51"/>
      <c r="H135" s="6"/>
      <c r="I135" s="2"/>
      <c r="T135" s="2"/>
      <c r="U135" s="2"/>
      <c r="V135" s="2"/>
      <c r="X135" s="2"/>
      <c r="Y135" s="2"/>
      <c r="Z135" s="2"/>
    </row>
    <row r="136" spans="1:26" ht="12.75">
      <c r="A136" s="48"/>
      <c r="B136" s="48"/>
      <c r="C136" s="53" t="s">
        <v>265</v>
      </c>
      <c r="D136" s="48"/>
      <c r="E136" s="51"/>
      <c r="F136" s="51"/>
      <c r="G136" s="51"/>
      <c r="H136" s="6"/>
      <c r="I136" s="2"/>
      <c r="T136" s="2"/>
      <c r="U136" s="2"/>
      <c r="V136" s="2"/>
      <c r="X136" s="2"/>
      <c r="Y136" s="2"/>
      <c r="Z136" s="2"/>
    </row>
    <row r="137" spans="1:26" ht="12.75">
      <c r="A137" s="48"/>
      <c r="B137" s="48"/>
      <c r="C137" s="53" t="s">
        <v>175</v>
      </c>
      <c r="D137" s="48"/>
      <c r="E137" s="51"/>
      <c r="F137" s="51"/>
      <c r="G137" s="51"/>
      <c r="H137" s="6"/>
      <c r="I137" s="2"/>
      <c r="T137" s="2"/>
      <c r="U137" s="2"/>
      <c r="V137" s="2"/>
      <c r="X137" s="2"/>
      <c r="Y137" s="2"/>
      <c r="Z137" s="2"/>
    </row>
    <row r="138" spans="1:26" ht="12.75">
      <c r="A138" s="48"/>
      <c r="B138" s="48"/>
      <c r="C138" s="53" t="s">
        <v>266</v>
      </c>
      <c r="D138" s="48"/>
      <c r="E138" s="51"/>
      <c r="F138" s="51"/>
      <c r="G138" s="51"/>
      <c r="H138" s="6"/>
      <c r="I138" s="2"/>
      <c r="T138" s="2"/>
      <c r="U138" s="2"/>
      <c r="V138" s="2"/>
      <c r="X138" s="2"/>
      <c r="Y138" s="2"/>
      <c r="Z138" s="2"/>
    </row>
    <row r="139" spans="1:26" ht="12.75">
      <c r="A139" s="48"/>
      <c r="B139" s="48"/>
      <c r="C139" s="53" t="s">
        <v>175</v>
      </c>
      <c r="D139" s="48"/>
      <c r="E139" s="51"/>
      <c r="F139" s="51"/>
      <c r="G139" s="51"/>
      <c r="H139" s="6"/>
      <c r="I139" s="2"/>
      <c r="T139" s="2"/>
      <c r="U139" s="2"/>
      <c r="V139" s="2"/>
      <c r="X139" s="2"/>
      <c r="Y139" s="2"/>
      <c r="Z139" s="2"/>
    </row>
    <row r="140" spans="1:26" ht="12.75">
      <c r="A140" s="48"/>
      <c r="B140" s="48"/>
      <c r="C140" s="53" t="s">
        <v>267</v>
      </c>
      <c r="D140" s="48"/>
      <c r="E140" s="51"/>
      <c r="F140" s="51"/>
      <c r="G140" s="51"/>
      <c r="H140" s="6"/>
      <c r="I140" s="2"/>
      <c r="T140" s="2"/>
      <c r="U140" s="2"/>
      <c r="V140" s="2"/>
      <c r="X140" s="2"/>
      <c r="Y140" s="2"/>
      <c r="Z140" s="2"/>
    </row>
    <row r="141" spans="1:26" ht="12.75">
      <c r="A141" s="48"/>
      <c r="B141" s="48"/>
      <c r="C141" s="53" t="s">
        <v>175</v>
      </c>
      <c r="D141" s="48"/>
      <c r="E141" s="51"/>
      <c r="F141" s="51"/>
      <c r="G141" s="51"/>
      <c r="H141" s="6"/>
      <c r="I141" s="2"/>
      <c r="T141" s="2"/>
      <c r="U141" s="2"/>
      <c r="V141" s="2"/>
      <c r="X141" s="2"/>
      <c r="Y141" s="2"/>
      <c r="Z141" s="2"/>
    </row>
    <row r="142" spans="1:26" ht="12.75">
      <c r="A142" s="48"/>
      <c r="B142" s="48"/>
      <c r="C142" s="53" t="s">
        <v>268</v>
      </c>
      <c r="D142" s="48"/>
      <c r="E142" s="51"/>
      <c r="F142" s="51"/>
      <c r="G142" s="51"/>
      <c r="H142" s="6"/>
      <c r="I142" s="2"/>
      <c r="T142" s="2"/>
      <c r="U142" s="2"/>
      <c r="V142" s="2"/>
      <c r="X142" s="2"/>
      <c r="Y142" s="2"/>
      <c r="Z142" s="2"/>
    </row>
    <row r="143" spans="1:26" ht="12.75">
      <c r="A143" s="48"/>
      <c r="B143" s="48"/>
      <c r="C143" s="53" t="s">
        <v>175</v>
      </c>
      <c r="D143" s="48"/>
      <c r="E143" s="51"/>
      <c r="F143" s="51"/>
      <c r="G143" s="51"/>
      <c r="H143" s="6"/>
      <c r="I143" s="2"/>
      <c r="T143" s="2"/>
      <c r="U143" s="2"/>
      <c r="V143" s="2"/>
      <c r="X143" s="2"/>
      <c r="Y143" s="2"/>
      <c r="Z143" s="2"/>
    </row>
    <row r="144" spans="1:26" ht="12.75">
      <c r="A144" s="48"/>
      <c r="B144" s="48"/>
      <c r="C144" s="53" t="s">
        <v>269</v>
      </c>
      <c r="D144" s="48"/>
      <c r="E144" s="51"/>
      <c r="F144" s="51"/>
      <c r="G144" s="51"/>
      <c r="H144" s="6"/>
      <c r="I144" s="2"/>
      <c r="T144" s="2"/>
      <c r="U144" s="2"/>
      <c r="V144" s="2"/>
      <c r="X144" s="2"/>
      <c r="Y144" s="2"/>
      <c r="Z144" s="2"/>
    </row>
    <row r="145" spans="1:26" ht="12.75">
      <c r="A145" s="49"/>
      <c r="B145" s="49"/>
      <c r="C145" s="46" t="s">
        <v>175</v>
      </c>
      <c r="D145" s="49"/>
      <c r="E145" s="52"/>
      <c r="F145" s="52"/>
      <c r="G145" s="52"/>
      <c r="H145" s="6"/>
      <c r="I145" s="2"/>
      <c r="T145" s="2"/>
      <c r="U145" s="2"/>
      <c r="V145" s="2"/>
      <c r="X145" s="2"/>
      <c r="Y145" s="2"/>
      <c r="Z145" s="2"/>
    </row>
    <row r="146" spans="1:26" ht="12.75">
      <c r="A146" s="47" t="s">
        <v>41</v>
      </c>
      <c r="B146" s="47" t="s">
        <v>93</v>
      </c>
      <c r="C146" s="44" t="s">
        <v>142</v>
      </c>
      <c r="D146" s="47" t="s">
        <v>161</v>
      </c>
      <c r="E146" s="50">
        <v>1</v>
      </c>
      <c r="F146" s="50"/>
      <c r="G146" s="50">
        <f>E146*F146</f>
        <v>0</v>
      </c>
      <c r="H146" s="6" t="s">
        <v>175</v>
      </c>
      <c r="I146" s="2">
        <f>IF(H146="5",#REF!,0)</f>
        <v>0</v>
      </c>
      <c r="T146" s="2">
        <f>IF(X146=0,#REF!,0)</f>
        <v>0</v>
      </c>
      <c r="U146" s="2">
        <f>IF(X146=15,#REF!,0)</f>
        <v>0</v>
      </c>
      <c r="V146" s="2" t="e">
        <f>IF(X146=21,#REF!,0)</f>
        <v>#REF!</v>
      </c>
      <c r="X146" s="2">
        <v>21</v>
      </c>
      <c r="Y146" s="2">
        <f>F146*1</f>
        <v>0</v>
      </c>
      <c r="Z146" s="2">
        <f>F146*(1-1)</f>
        <v>0</v>
      </c>
    </row>
    <row r="147" spans="1:26" ht="12.75">
      <c r="A147" s="48"/>
      <c r="B147" s="48"/>
      <c r="C147" s="53" t="s">
        <v>270</v>
      </c>
      <c r="D147" s="48"/>
      <c r="E147" s="51"/>
      <c r="F147" s="51"/>
      <c r="G147" s="51"/>
      <c r="H147" s="6"/>
      <c r="I147" s="2"/>
      <c r="T147" s="2"/>
      <c r="U147" s="2"/>
      <c r="V147" s="2"/>
      <c r="X147" s="2"/>
      <c r="Y147" s="2"/>
      <c r="Z147" s="2"/>
    </row>
    <row r="148" spans="1:26" ht="12.75">
      <c r="A148" s="48"/>
      <c r="B148" s="48"/>
      <c r="C148" s="53" t="s">
        <v>175</v>
      </c>
      <c r="D148" s="48"/>
      <c r="E148" s="51"/>
      <c r="F148" s="51"/>
      <c r="G148" s="51"/>
      <c r="H148" s="6"/>
      <c r="I148" s="2"/>
      <c r="T148" s="2"/>
      <c r="U148" s="2"/>
      <c r="V148" s="2"/>
      <c r="X148" s="2"/>
      <c r="Y148" s="2"/>
      <c r="Z148" s="2"/>
    </row>
    <row r="149" spans="1:26" ht="12.75">
      <c r="A149" s="48"/>
      <c r="B149" s="48"/>
      <c r="C149" s="53" t="s">
        <v>271</v>
      </c>
      <c r="D149" s="48"/>
      <c r="E149" s="51"/>
      <c r="F149" s="51"/>
      <c r="G149" s="51"/>
      <c r="H149" s="6"/>
      <c r="I149" s="2"/>
      <c r="T149" s="2"/>
      <c r="U149" s="2"/>
      <c r="V149" s="2"/>
      <c r="X149" s="2"/>
      <c r="Y149" s="2"/>
      <c r="Z149" s="2"/>
    </row>
    <row r="150" spans="1:26" ht="12.75">
      <c r="A150" s="48"/>
      <c r="B150" s="48"/>
      <c r="C150" s="53" t="s">
        <v>175</v>
      </c>
      <c r="D150" s="48"/>
      <c r="E150" s="51"/>
      <c r="F150" s="51"/>
      <c r="G150" s="51"/>
      <c r="H150" s="6"/>
      <c r="I150" s="2"/>
      <c r="T150" s="2"/>
      <c r="U150" s="2"/>
      <c r="V150" s="2"/>
      <c r="X150" s="2"/>
      <c r="Y150" s="2"/>
      <c r="Z150" s="2"/>
    </row>
    <row r="151" spans="1:26" ht="12.75">
      <c r="A151" s="48"/>
      <c r="B151" s="48"/>
      <c r="C151" s="53" t="s">
        <v>272</v>
      </c>
      <c r="D151" s="48"/>
      <c r="E151" s="51"/>
      <c r="F151" s="51"/>
      <c r="G151" s="51"/>
      <c r="H151" s="6"/>
      <c r="I151" s="2"/>
      <c r="T151" s="2"/>
      <c r="U151" s="2"/>
      <c r="V151" s="2"/>
      <c r="X151" s="2"/>
      <c r="Y151" s="2"/>
      <c r="Z151" s="2"/>
    </row>
    <row r="152" spans="1:26" ht="12.75">
      <c r="A152" s="48"/>
      <c r="B152" s="48"/>
      <c r="C152" s="53" t="s">
        <v>175</v>
      </c>
      <c r="D152" s="48"/>
      <c r="E152" s="51"/>
      <c r="F152" s="51"/>
      <c r="G152" s="51"/>
      <c r="H152" s="6"/>
      <c r="I152" s="2"/>
      <c r="T152" s="2"/>
      <c r="U152" s="2"/>
      <c r="V152" s="2"/>
      <c r="X152" s="2"/>
      <c r="Y152" s="2"/>
      <c r="Z152" s="2"/>
    </row>
    <row r="153" spans="1:26" ht="12.75">
      <c r="A153" s="48"/>
      <c r="B153" s="48"/>
      <c r="C153" s="53" t="s">
        <v>273</v>
      </c>
      <c r="D153" s="48"/>
      <c r="E153" s="51"/>
      <c r="F153" s="51"/>
      <c r="G153" s="51"/>
      <c r="H153" s="6"/>
      <c r="I153" s="2"/>
      <c r="T153" s="2"/>
      <c r="U153" s="2"/>
      <c r="V153" s="2"/>
      <c r="X153" s="2"/>
      <c r="Y153" s="2"/>
      <c r="Z153" s="2"/>
    </row>
    <row r="154" spans="1:26" ht="12.75">
      <c r="A154" s="48"/>
      <c r="B154" s="48"/>
      <c r="C154" s="53" t="s">
        <v>175</v>
      </c>
      <c r="D154" s="48"/>
      <c r="E154" s="51"/>
      <c r="F154" s="51"/>
      <c r="G154" s="51"/>
      <c r="H154" s="6"/>
      <c r="I154" s="2"/>
      <c r="T154" s="2"/>
      <c r="U154" s="2"/>
      <c r="V154" s="2"/>
      <c r="X154" s="2"/>
      <c r="Y154" s="2"/>
      <c r="Z154" s="2"/>
    </row>
    <row r="155" spans="1:26" ht="12.75">
      <c r="A155" s="48"/>
      <c r="B155" s="48"/>
      <c r="C155" s="53" t="s">
        <v>274</v>
      </c>
      <c r="D155" s="48"/>
      <c r="E155" s="51"/>
      <c r="F155" s="51"/>
      <c r="G155" s="51"/>
      <c r="H155" s="6"/>
      <c r="I155" s="2"/>
      <c r="T155" s="2"/>
      <c r="U155" s="2"/>
      <c r="V155" s="2"/>
      <c r="X155" s="2"/>
      <c r="Y155" s="2"/>
      <c r="Z155" s="2"/>
    </row>
    <row r="156" spans="1:26" ht="12.75">
      <c r="A156" s="48"/>
      <c r="B156" s="48"/>
      <c r="C156" s="53" t="s">
        <v>175</v>
      </c>
      <c r="D156" s="48"/>
      <c r="E156" s="51"/>
      <c r="F156" s="51"/>
      <c r="G156" s="51"/>
      <c r="H156" s="6"/>
      <c r="I156" s="2"/>
      <c r="T156" s="2"/>
      <c r="U156" s="2"/>
      <c r="V156" s="2"/>
      <c r="X156" s="2"/>
      <c r="Y156" s="2"/>
      <c r="Z156" s="2"/>
    </row>
    <row r="157" spans="1:26" ht="12.75">
      <c r="A157" s="48"/>
      <c r="B157" s="48"/>
      <c r="C157" s="53" t="s">
        <v>275</v>
      </c>
      <c r="D157" s="48"/>
      <c r="E157" s="51"/>
      <c r="F157" s="51"/>
      <c r="G157" s="51"/>
      <c r="H157" s="6"/>
      <c r="I157" s="2"/>
      <c r="T157" s="2"/>
      <c r="U157" s="2"/>
      <c r="V157" s="2"/>
      <c r="X157" s="2"/>
      <c r="Y157" s="2"/>
      <c r="Z157" s="2"/>
    </row>
    <row r="158" spans="1:26" ht="12.75">
      <c r="A158" s="48"/>
      <c r="B158" s="48"/>
      <c r="C158" s="53" t="s">
        <v>175</v>
      </c>
      <c r="D158" s="48"/>
      <c r="E158" s="51"/>
      <c r="F158" s="51"/>
      <c r="G158" s="51"/>
      <c r="H158" s="6"/>
      <c r="I158" s="2"/>
      <c r="T158" s="2"/>
      <c r="U158" s="2"/>
      <c r="V158" s="2"/>
      <c r="X158" s="2"/>
      <c r="Y158" s="2"/>
      <c r="Z158" s="2"/>
    </row>
    <row r="159" spans="1:26" ht="12.75">
      <c r="A159" s="48"/>
      <c r="B159" s="48"/>
      <c r="C159" s="53" t="s">
        <v>276</v>
      </c>
      <c r="D159" s="48"/>
      <c r="E159" s="51"/>
      <c r="F159" s="51"/>
      <c r="G159" s="51"/>
      <c r="H159" s="6"/>
      <c r="I159" s="2"/>
      <c r="T159" s="2"/>
      <c r="U159" s="2"/>
      <c r="V159" s="2"/>
      <c r="X159" s="2"/>
      <c r="Y159" s="2"/>
      <c r="Z159" s="2"/>
    </row>
    <row r="160" spans="1:26" ht="12.75">
      <c r="A160" s="49"/>
      <c r="B160" s="49"/>
      <c r="C160" s="46" t="s">
        <v>175</v>
      </c>
      <c r="D160" s="49"/>
      <c r="E160" s="52"/>
      <c r="F160" s="52"/>
      <c r="G160" s="52"/>
      <c r="H160" s="6"/>
      <c r="I160" s="2"/>
      <c r="T160" s="2"/>
      <c r="U160" s="2"/>
      <c r="V160" s="2"/>
      <c r="X160" s="2"/>
      <c r="Y160" s="2"/>
      <c r="Z160" s="2"/>
    </row>
    <row r="161" spans="1:26" ht="12.75">
      <c r="A161" s="47" t="s">
        <v>42</v>
      </c>
      <c r="B161" s="47" t="s">
        <v>93</v>
      </c>
      <c r="C161" s="44" t="s">
        <v>143</v>
      </c>
      <c r="D161" s="47" t="s">
        <v>161</v>
      </c>
      <c r="E161" s="50">
        <v>1</v>
      </c>
      <c r="F161" s="50"/>
      <c r="G161" s="50">
        <f>E161*F161</f>
        <v>0</v>
      </c>
      <c r="H161" s="6" t="s">
        <v>175</v>
      </c>
      <c r="I161" s="2">
        <f>IF(H161="5",#REF!,0)</f>
        <v>0</v>
      </c>
      <c r="T161" s="2">
        <f>IF(X161=0,#REF!,0)</f>
        <v>0</v>
      </c>
      <c r="U161" s="2">
        <f>IF(X161=15,#REF!,0)</f>
        <v>0</v>
      </c>
      <c r="V161" s="2" t="e">
        <f>IF(X161=21,#REF!,0)</f>
        <v>#REF!</v>
      </c>
      <c r="X161" s="2">
        <v>21</v>
      </c>
      <c r="Y161" s="2">
        <f>F161*1</f>
        <v>0</v>
      </c>
      <c r="Z161" s="2">
        <f>F161*(1-1)</f>
        <v>0</v>
      </c>
    </row>
    <row r="162" spans="1:26" ht="12.75">
      <c r="A162" s="48"/>
      <c r="B162" s="48"/>
      <c r="C162" s="53" t="s">
        <v>277</v>
      </c>
      <c r="D162" s="48"/>
      <c r="E162" s="51"/>
      <c r="F162" s="51"/>
      <c r="G162" s="51"/>
      <c r="H162" s="6"/>
      <c r="I162" s="2"/>
      <c r="T162" s="2"/>
      <c r="U162" s="2"/>
      <c r="V162" s="2"/>
      <c r="X162" s="2"/>
      <c r="Y162" s="2"/>
      <c r="Z162" s="2"/>
    </row>
    <row r="163" spans="1:26" ht="12.75">
      <c r="A163" s="48"/>
      <c r="B163" s="48"/>
      <c r="C163" s="53" t="s">
        <v>175</v>
      </c>
      <c r="D163" s="48"/>
      <c r="E163" s="51"/>
      <c r="F163" s="51"/>
      <c r="G163" s="51"/>
      <c r="H163" s="6"/>
      <c r="I163" s="2"/>
      <c r="T163" s="2"/>
      <c r="U163" s="2"/>
      <c r="V163" s="2"/>
      <c r="X163" s="2"/>
      <c r="Y163" s="2"/>
      <c r="Z163" s="2"/>
    </row>
    <row r="164" spans="1:26" ht="12.75">
      <c r="A164" s="48"/>
      <c r="B164" s="48"/>
      <c r="C164" s="53" t="s">
        <v>278</v>
      </c>
      <c r="D164" s="48"/>
      <c r="E164" s="51"/>
      <c r="F164" s="51"/>
      <c r="G164" s="51"/>
      <c r="H164" s="6"/>
      <c r="I164" s="2"/>
      <c r="T164" s="2"/>
      <c r="U164" s="2"/>
      <c r="V164" s="2"/>
      <c r="X164" s="2"/>
      <c r="Y164" s="2"/>
      <c r="Z164" s="2"/>
    </row>
    <row r="165" spans="1:26" ht="12.75">
      <c r="A165" s="49"/>
      <c r="B165" s="49"/>
      <c r="C165" s="46" t="s">
        <v>175</v>
      </c>
      <c r="D165" s="49"/>
      <c r="E165" s="52"/>
      <c r="F165" s="52"/>
      <c r="G165" s="52"/>
      <c r="H165" s="6"/>
      <c r="I165" s="2"/>
      <c r="T165" s="2"/>
      <c r="U165" s="2"/>
      <c r="V165" s="2"/>
      <c r="X165" s="2"/>
      <c r="Y165" s="2"/>
      <c r="Z165" s="2"/>
    </row>
    <row r="166" spans="1:26" ht="12.75">
      <c r="A166" s="47" t="s">
        <v>43</v>
      </c>
      <c r="B166" s="47" t="s">
        <v>94</v>
      </c>
      <c r="C166" s="44" t="s">
        <v>144</v>
      </c>
      <c r="D166" s="47" t="s">
        <v>159</v>
      </c>
      <c r="E166" s="50">
        <v>55</v>
      </c>
      <c r="F166" s="50"/>
      <c r="G166" s="50">
        <f>E166*F166</f>
        <v>0</v>
      </c>
      <c r="H166" s="6" t="s">
        <v>175</v>
      </c>
      <c r="I166" s="2">
        <f>IF(H166="5",#REF!,0)</f>
        <v>0</v>
      </c>
      <c r="T166" s="2">
        <f>IF(X166=0,#REF!,0)</f>
        <v>0</v>
      </c>
      <c r="U166" s="2">
        <f>IF(X166=15,#REF!,0)</f>
        <v>0</v>
      </c>
      <c r="V166" s="2" t="e">
        <f>IF(X166=21,#REF!,0)</f>
        <v>#REF!</v>
      </c>
      <c r="X166" s="2">
        <v>21</v>
      </c>
      <c r="Y166" s="2">
        <f>F166*1</f>
        <v>0</v>
      </c>
      <c r="Z166" s="2">
        <f>F166*(1-1)</f>
        <v>0</v>
      </c>
    </row>
    <row r="167" spans="1:26" ht="12.75">
      <c r="A167" s="48"/>
      <c r="B167" s="48"/>
      <c r="C167" s="53" t="s">
        <v>279</v>
      </c>
      <c r="D167" s="48"/>
      <c r="E167" s="51"/>
      <c r="F167" s="51"/>
      <c r="G167" s="51"/>
      <c r="H167" s="6"/>
      <c r="I167" s="2"/>
      <c r="T167" s="2"/>
      <c r="U167" s="2"/>
      <c r="V167" s="2"/>
      <c r="X167" s="2"/>
      <c r="Y167" s="2"/>
      <c r="Z167" s="2"/>
    </row>
    <row r="168" spans="1:26" ht="12.75">
      <c r="A168" s="48"/>
      <c r="B168" s="48"/>
      <c r="C168" s="53" t="s">
        <v>280</v>
      </c>
      <c r="D168" s="48"/>
      <c r="E168" s="51"/>
      <c r="F168" s="51"/>
      <c r="G168" s="51"/>
      <c r="H168" s="6"/>
      <c r="I168" s="2"/>
      <c r="T168" s="2"/>
      <c r="U168" s="2"/>
      <c r="V168" s="2"/>
      <c r="X168" s="2"/>
      <c r="Y168" s="2"/>
      <c r="Z168" s="2"/>
    </row>
    <row r="169" spans="1:26" ht="12.75">
      <c r="A169" s="49"/>
      <c r="B169" s="49"/>
      <c r="C169" s="46" t="s">
        <v>281</v>
      </c>
      <c r="D169" s="49"/>
      <c r="E169" s="52"/>
      <c r="F169" s="52"/>
      <c r="G169" s="52"/>
      <c r="H169" s="6"/>
      <c r="I169" s="2"/>
      <c r="T169" s="2"/>
      <c r="U169" s="2"/>
      <c r="V169" s="2"/>
      <c r="X169" s="2"/>
      <c r="Y169" s="2"/>
      <c r="Z169" s="2"/>
    </row>
    <row r="170" spans="1:26" ht="12.75">
      <c r="A170" s="47" t="s">
        <v>44</v>
      </c>
      <c r="B170" s="47" t="s">
        <v>95</v>
      </c>
      <c r="C170" s="44" t="s">
        <v>145</v>
      </c>
      <c r="D170" s="47" t="s">
        <v>159</v>
      </c>
      <c r="E170" s="50">
        <v>375.3</v>
      </c>
      <c r="F170" s="50"/>
      <c r="G170" s="50">
        <f>E170*F170</f>
        <v>0</v>
      </c>
      <c r="H170" s="6" t="s">
        <v>175</v>
      </c>
      <c r="I170" s="2">
        <f>IF(H170="5",#REF!,0)</f>
        <v>0</v>
      </c>
      <c r="T170" s="2">
        <f>IF(X170=0,#REF!,0)</f>
        <v>0</v>
      </c>
      <c r="U170" s="2">
        <f>IF(X170=15,#REF!,0)</f>
        <v>0</v>
      </c>
      <c r="V170" s="2" t="e">
        <f>IF(X170=21,#REF!,0)</f>
        <v>#REF!</v>
      </c>
      <c r="X170" s="2">
        <v>21</v>
      </c>
      <c r="Y170" s="2">
        <f>F170*1</f>
        <v>0</v>
      </c>
      <c r="Z170" s="2">
        <f>F170*(1-1)</f>
        <v>0</v>
      </c>
    </row>
    <row r="171" spans="1:26" ht="12.75">
      <c r="A171" s="48"/>
      <c r="B171" s="48"/>
      <c r="C171" s="53" t="s">
        <v>145</v>
      </c>
      <c r="D171" s="48"/>
      <c r="E171" s="51"/>
      <c r="F171" s="51"/>
      <c r="G171" s="51"/>
      <c r="H171" s="6"/>
      <c r="I171" s="2"/>
      <c r="T171" s="2"/>
      <c r="U171" s="2"/>
      <c r="V171" s="2"/>
      <c r="X171" s="2"/>
      <c r="Y171" s="2"/>
      <c r="Z171" s="2"/>
    </row>
    <row r="172" spans="1:26" ht="12.75">
      <c r="A172" s="48"/>
      <c r="B172" s="48"/>
      <c r="C172" s="53" t="s">
        <v>282</v>
      </c>
      <c r="D172" s="48"/>
      <c r="E172" s="51"/>
      <c r="F172" s="51"/>
      <c r="G172" s="51"/>
      <c r="H172" s="6"/>
      <c r="I172" s="2"/>
      <c r="T172" s="2"/>
      <c r="U172" s="2"/>
      <c r="V172" s="2"/>
      <c r="X172" s="2"/>
      <c r="Y172" s="2"/>
      <c r="Z172" s="2"/>
    </row>
    <row r="173" spans="1:26" ht="12.75">
      <c r="A173" s="48"/>
      <c r="B173" s="48"/>
      <c r="C173" s="53" t="s">
        <v>283</v>
      </c>
      <c r="D173" s="48"/>
      <c r="E173" s="51"/>
      <c r="F173" s="51"/>
      <c r="G173" s="51"/>
      <c r="H173" s="6"/>
      <c r="I173" s="2"/>
      <c r="T173" s="2"/>
      <c r="U173" s="2"/>
      <c r="V173" s="2"/>
      <c r="X173" s="2"/>
      <c r="Y173" s="2"/>
      <c r="Z173" s="2"/>
    </row>
    <row r="174" spans="1:26" ht="12.75">
      <c r="A174" s="49"/>
      <c r="B174" s="49"/>
      <c r="C174" s="46" t="s">
        <v>284</v>
      </c>
      <c r="D174" s="49"/>
      <c r="E174" s="52"/>
      <c r="F174" s="52"/>
      <c r="G174" s="52"/>
      <c r="H174" s="6"/>
      <c r="I174" s="2"/>
      <c r="T174" s="2"/>
      <c r="U174" s="2"/>
      <c r="V174" s="2"/>
      <c r="X174" s="2"/>
      <c r="Y174" s="2"/>
      <c r="Z174" s="2"/>
    </row>
    <row r="175" spans="1:26" ht="22.5">
      <c r="A175" s="47" t="s">
        <v>45</v>
      </c>
      <c r="B175" s="47" t="s">
        <v>91</v>
      </c>
      <c r="C175" s="44" t="s">
        <v>349</v>
      </c>
      <c r="D175" s="47" t="s">
        <v>158</v>
      </c>
      <c r="E175" s="50">
        <v>31</v>
      </c>
      <c r="F175" s="50"/>
      <c r="G175" s="50">
        <f>E175*F175</f>
        <v>0</v>
      </c>
      <c r="H175" s="6" t="s">
        <v>175</v>
      </c>
      <c r="I175" s="2">
        <f>IF(H175="5",#REF!,0)</f>
        <v>0</v>
      </c>
      <c r="T175" s="2">
        <f>IF(X175=0,#REF!,0)</f>
        <v>0</v>
      </c>
      <c r="U175" s="2">
        <f>IF(X175=15,#REF!,0)</f>
        <v>0</v>
      </c>
      <c r="V175" s="2" t="e">
        <f>IF(X175=21,#REF!,0)</f>
        <v>#REF!</v>
      </c>
      <c r="X175" s="2">
        <v>21</v>
      </c>
      <c r="Y175" s="2">
        <f>F175*1</f>
        <v>0</v>
      </c>
      <c r="Z175" s="2">
        <f>F175*(1-1)</f>
        <v>0</v>
      </c>
    </row>
    <row r="176" spans="1:26" ht="12.75">
      <c r="A176" s="48"/>
      <c r="B176" s="48"/>
      <c r="C176" s="53" t="s">
        <v>285</v>
      </c>
      <c r="D176" s="48"/>
      <c r="E176" s="51"/>
      <c r="F176" s="51"/>
      <c r="G176" s="51"/>
      <c r="H176" s="6"/>
      <c r="I176" s="2"/>
      <c r="T176" s="2"/>
      <c r="U176" s="2"/>
      <c r="V176" s="2"/>
      <c r="X176" s="2"/>
      <c r="Y176" s="2"/>
      <c r="Z176" s="2"/>
    </row>
    <row r="177" spans="1:26" ht="12.75">
      <c r="A177" s="48"/>
      <c r="B177" s="48"/>
      <c r="C177" s="53" t="s">
        <v>12</v>
      </c>
      <c r="D177" s="48"/>
      <c r="E177" s="51"/>
      <c r="F177" s="51"/>
      <c r="G177" s="51"/>
      <c r="H177" s="6"/>
      <c r="I177" s="2"/>
      <c r="T177" s="2"/>
      <c r="U177" s="2"/>
      <c r="V177" s="2"/>
      <c r="X177" s="2"/>
      <c r="Y177" s="2"/>
      <c r="Z177" s="2"/>
    </row>
    <row r="178" spans="1:26" ht="12.75">
      <c r="A178" s="48"/>
      <c r="B178" s="48"/>
      <c r="C178" s="53" t="s">
        <v>286</v>
      </c>
      <c r="D178" s="48"/>
      <c r="E178" s="51"/>
      <c r="F178" s="51"/>
      <c r="G178" s="51"/>
      <c r="H178" s="6"/>
      <c r="I178" s="2"/>
      <c r="T178" s="2"/>
      <c r="U178" s="2"/>
      <c r="V178" s="2"/>
      <c r="X178" s="2"/>
      <c r="Y178" s="2"/>
      <c r="Z178" s="2"/>
    </row>
    <row r="179" spans="1:26" ht="12.75">
      <c r="A179" s="48"/>
      <c r="B179" s="48"/>
      <c r="C179" s="53" t="s">
        <v>28</v>
      </c>
      <c r="D179" s="48"/>
      <c r="E179" s="51"/>
      <c r="F179" s="51"/>
      <c r="G179" s="51"/>
      <c r="H179" s="6"/>
      <c r="I179" s="2"/>
      <c r="T179" s="2"/>
      <c r="U179" s="2"/>
      <c r="V179" s="2"/>
      <c r="X179" s="2"/>
      <c r="Y179" s="2"/>
      <c r="Z179" s="2"/>
    </row>
    <row r="180" spans="1:26" ht="12.75">
      <c r="A180" s="48"/>
      <c r="B180" s="48"/>
      <c r="C180" s="53" t="s">
        <v>287</v>
      </c>
      <c r="D180" s="48"/>
      <c r="E180" s="51"/>
      <c r="F180" s="51"/>
      <c r="G180" s="51"/>
      <c r="H180" s="6"/>
      <c r="I180" s="2"/>
      <c r="T180" s="2"/>
      <c r="U180" s="2"/>
      <c r="V180" s="2"/>
      <c r="X180" s="2"/>
      <c r="Y180" s="2"/>
      <c r="Z180" s="2"/>
    </row>
    <row r="181" spans="1:26" ht="12.75">
      <c r="A181" s="48"/>
      <c r="B181" s="48"/>
      <c r="C181" s="53" t="s">
        <v>7</v>
      </c>
      <c r="D181" s="48"/>
      <c r="E181" s="51"/>
      <c r="F181" s="51"/>
      <c r="G181" s="51"/>
      <c r="H181" s="6"/>
      <c r="I181" s="2"/>
      <c r="T181" s="2"/>
      <c r="U181" s="2"/>
      <c r="V181" s="2"/>
      <c r="X181" s="2"/>
      <c r="Y181" s="2"/>
      <c r="Z181" s="2"/>
    </row>
    <row r="182" spans="1:26" ht="12.75">
      <c r="A182" s="48"/>
      <c r="B182" s="48"/>
      <c r="C182" s="53" t="s">
        <v>288</v>
      </c>
      <c r="D182" s="48"/>
      <c r="E182" s="51"/>
      <c r="F182" s="51"/>
      <c r="G182" s="51"/>
      <c r="H182" s="6"/>
      <c r="I182" s="2"/>
      <c r="T182" s="2"/>
      <c r="U182" s="2"/>
      <c r="V182" s="2"/>
      <c r="X182" s="2"/>
      <c r="Y182" s="2"/>
      <c r="Z182" s="2"/>
    </row>
    <row r="183" spans="1:26" ht="12.75">
      <c r="A183" s="49"/>
      <c r="B183" s="49"/>
      <c r="C183" s="46" t="s">
        <v>8</v>
      </c>
      <c r="D183" s="49"/>
      <c r="E183" s="52"/>
      <c r="F183" s="52"/>
      <c r="G183" s="52"/>
      <c r="H183" s="6"/>
      <c r="I183" s="2"/>
      <c r="T183" s="2"/>
      <c r="U183" s="2"/>
      <c r="V183" s="2"/>
      <c r="X183" s="2"/>
      <c r="Y183" s="2"/>
      <c r="Z183" s="2"/>
    </row>
    <row r="184" spans="1:26" ht="22.5">
      <c r="A184" s="47" t="s">
        <v>46</v>
      </c>
      <c r="B184" s="47" t="s">
        <v>91</v>
      </c>
      <c r="C184" s="44" t="s">
        <v>350</v>
      </c>
      <c r="D184" s="47" t="s">
        <v>158</v>
      </c>
      <c r="E184" s="50">
        <v>15</v>
      </c>
      <c r="F184" s="50"/>
      <c r="G184" s="50">
        <f>E184*F184</f>
        <v>0</v>
      </c>
      <c r="H184" s="6" t="s">
        <v>175</v>
      </c>
      <c r="I184" s="2">
        <f>IF(H184="5",#REF!,0)</f>
        <v>0</v>
      </c>
      <c r="T184" s="2">
        <f>IF(X184=0,#REF!,0)</f>
        <v>0</v>
      </c>
      <c r="U184" s="2">
        <f>IF(X184=15,#REF!,0)</f>
        <v>0</v>
      </c>
      <c r="V184" s="2" t="e">
        <f>IF(X184=21,#REF!,0)</f>
        <v>#REF!</v>
      </c>
      <c r="X184" s="2">
        <v>21</v>
      </c>
      <c r="Y184" s="2">
        <f>F184*1</f>
        <v>0</v>
      </c>
      <c r="Z184" s="2">
        <f>F184*(1-1)</f>
        <v>0</v>
      </c>
    </row>
    <row r="185" spans="1:26" ht="12.75">
      <c r="A185" s="48"/>
      <c r="B185" s="48"/>
      <c r="C185" s="53" t="s">
        <v>289</v>
      </c>
      <c r="D185" s="48"/>
      <c r="E185" s="51"/>
      <c r="F185" s="51"/>
      <c r="G185" s="51"/>
      <c r="H185" s="6"/>
      <c r="I185" s="2"/>
      <c r="T185" s="2"/>
      <c r="U185" s="2"/>
      <c r="V185" s="2"/>
      <c r="X185" s="2"/>
      <c r="Y185" s="2"/>
      <c r="Z185" s="2"/>
    </row>
    <row r="186" spans="1:26" ht="12.75">
      <c r="A186" s="48"/>
      <c r="B186" s="48"/>
      <c r="C186" s="53" t="s">
        <v>7</v>
      </c>
      <c r="D186" s="48"/>
      <c r="E186" s="51"/>
      <c r="F186" s="51"/>
      <c r="G186" s="51"/>
      <c r="H186" s="6"/>
      <c r="I186" s="2"/>
      <c r="T186" s="2"/>
      <c r="U186" s="2"/>
      <c r="V186" s="2"/>
      <c r="X186" s="2"/>
      <c r="Y186" s="2"/>
      <c r="Z186" s="2"/>
    </row>
    <row r="187" spans="1:26" ht="12.75">
      <c r="A187" s="48"/>
      <c r="B187" s="48"/>
      <c r="C187" s="53" t="s">
        <v>290</v>
      </c>
      <c r="D187" s="48"/>
      <c r="E187" s="51"/>
      <c r="F187" s="51"/>
      <c r="G187" s="51"/>
      <c r="H187" s="6"/>
      <c r="I187" s="2"/>
      <c r="T187" s="2"/>
      <c r="U187" s="2"/>
      <c r="V187" s="2"/>
      <c r="X187" s="2"/>
      <c r="Y187" s="2"/>
      <c r="Z187" s="2"/>
    </row>
    <row r="188" spans="1:26" ht="12.75">
      <c r="A188" s="48"/>
      <c r="B188" s="48"/>
      <c r="C188" s="53" t="s">
        <v>9</v>
      </c>
      <c r="D188" s="48"/>
      <c r="E188" s="51"/>
      <c r="F188" s="51"/>
      <c r="G188" s="51"/>
      <c r="H188" s="6"/>
      <c r="I188" s="2"/>
      <c r="T188" s="2"/>
      <c r="U188" s="2"/>
      <c r="V188" s="2"/>
      <c r="X188" s="2"/>
      <c r="Y188" s="2"/>
      <c r="Z188" s="2"/>
    </row>
    <row r="189" spans="1:26" ht="12.75">
      <c r="A189" s="48"/>
      <c r="B189" s="48"/>
      <c r="C189" s="53" t="s">
        <v>291</v>
      </c>
      <c r="D189" s="48"/>
      <c r="E189" s="51"/>
      <c r="F189" s="51"/>
      <c r="G189" s="51"/>
      <c r="H189" s="6"/>
      <c r="I189" s="2"/>
      <c r="T189" s="2"/>
      <c r="U189" s="2"/>
      <c r="V189" s="2"/>
      <c r="X189" s="2"/>
      <c r="Y189" s="2"/>
      <c r="Z189" s="2"/>
    </row>
    <row r="190" spans="1:26" ht="12.75">
      <c r="A190" s="48"/>
      <c r="B190" s="48"/>
      <c r="C190" s="53" t="s">
        <v>7</v>
      </c>
      <c r="D190" s="48"/>
      <c r="E190" s="51"/>
      <c r="F190" s="51"/>
      <c r="G190" s="51"/>
      <c r="H190" s="6"/>
      <c r="I190" s="2"/>
      <c r="T190" s="2"/>
      <c r="U190" s="2"/>
      <c r="V190" s="2"/>
      <c r="X190" s="2"/>
      <c r="Y190" s="2"/>
      <c r="Z190" s="2"/>
    </row>
    <row r="191" spans="1:26" ht="12.75">
      <c r="A191" s="48"/>
      <c r="B191" s="48"/>
      <c r="C191" s="53" t="s">
        <v>292</v>
      </c>
      <c r="D191" s="48"/>
      <c r="E191" s="51"/>
      <c r="F191" s="51"/>
      <c r="G191" s="51"/>
      <c r="H191" s="6"/>
      <c r="I191" s="2"/>
      <c r="T191" s="2"/>
      <c r="U191" s="2"/>
      <c r="V191" s="2"/>
      <c r="X191" s="2"/>
      <c r="Y191" s="2"/>
      <c r="Z191" s="2"/>
    </row>
    <row r="192" spans="1:26" ht="12.75">
      <c r="A192" s="48"/>
      <c r="B192" s="48"/>
      <c r="C192" s="53" t="s">
        <v>7</v>
      </c>
      <c r="D192" s="48"/>
      <c r="E192" s="51"/>
      <c r="F192" s="51"/>
      <c r="G192" s="51"/>
      <c r="H192" s="6"/>
      <c r="I192" s="2"/>
      <c r="T192" s="2"/>
      <c r="U192" s="2"/>
      <c r="V192" s="2"/>
      <c r="X192" s="2"/>
      <c r="Y192" s="2"/>
      <c r="Z192" s="2"/>
    </row>
    <row r="193" spans="1:26" ht="12.75">
      <c r="A193" s="48"/>
      <c r="B193" s="48"/>
      <c r="C193" s="53" t="s">
        <v>293</v>
      </c>
      <c r="D193" s="48"/>
      <c r="E193" s="51"/>
      <c r="F193" s="51"/>
      <c r="G193" s="51"/>
      <c r="H193" s="6"/>
      <c r="I193" s="2"/>
      <c r="T193" s="2"/>
      <c r="U193" s="2"/>
      <c r="V193" s="2"/>
      <c r="X193" s="2"/>
      <c r="Y193" s="2"/>
      <c r="Z193" s="2"/>
    </row>
    <row r="194" spans="1:26" ht="12.75">
      <c r="A194" s="48"/>
      <c r="B194" s="48"/>
      <c r="C194" s="53" t="s">
        <v>7</v>
      </c>
      <c r="D194" s="48"/>
      <c r="E194" s="51"/>
      <c r="F194" s="51"/>
      <c r="G194" s="51"/>
      <c r="H194" s="6"/>
      <c r="I194" s="2"/>
      <c r="T194" s="2"/>
      <c r="U194" s="2"/>
      <c r="V194" s="2"/>
      <c r="X194" s="2"/>
      <c r="Y194" s="2"/>
      <c r="Z194" s="2"/>
    </row>
    <row r="195" spans="1:26" ht="12.75">
      <c r="A195" s="48"/>
      <c r="B195" s="48"/>
      <c r="C195" s="53" t="s">
        <v>294</v>
      </c>
      <c r="D195" s="48"/>
      <c r="E195" s="51"/>
      <c r="F195" s="51"/>
      <c r="G195" s="51"/>
      <c r="H195" s="6"/>
      <c r="I195" s="2"/>
      <c r="T195" s="2"/>
      <c r="U195" s="2"/>
      <c r="V195" s="2"/>
      <c r="X195" s="2"/>
      <c r="Y195" s="2"/>
      <c r="Z195" s="2"/>
    </row>
    <row r="196" spans="1:26" ht="12.75">
      <c r="A196" s="48"/>
      <c r="B196" s="48"/>
      <c r="C196" s="53" t="s">
        <v>7</v>
      </c>
      <c r="D196" s="48"/>
      <c r="E196" s="51"/>
      <c r="F196" s="51"/>
      <c r="G196" s="51"/>
      <c r="H196" s="6"/>
      <c r="I196" s="2"/>
      <c r="T196" s="2"/>
      <c r="U196" s="2"/>
      <c r="V196" s="2"/>
      <c r="X196" s="2"/>
      <c r="Y196" s="2"/>
      <c r="Z196" s="2"/>
    </row>
    <row r="197" spans="1:26" ht="12.75">
      <c r="A197" s="48"/>
      <c r="B197" s="48"/>
      <c r="C197" s="53" t="s">
        <v>295</v>
      </c>
      <c r="D197" s="48"/>
      <c r="E197" s="51"/>
      <c r="F197" s="51"/>
      <c r="G197" s="51"/>
      <c r="H197" s="6"/>
      <c r="I197" s="2"/>
      <c r="T197" s="2"/>
      <c r="U197" s="2"/>
      <c r="V197" s="2"/>
      <c r="X197" s="2"/>
      <c r="Y197" s="2"/>
      <c r="Z197" s="2"/>
    </row>
    <row r="198" spans="1:26" ht="12.75">
      <c r="A198" s="48"/>
      <c r="B198" s="48"/>
      <c r="C198" s="53" t="s">
        <v>8</v>
      </c>
      <c r="D198" s="48"/>
      <c r="E198" s="51"/>
      <c r="F198" s="51"/>
      <c r="G198" s="51"/>
      <c r="H198" s="6"/>
      <c r="I198" s="2"/>
      <c r="T198" s="2"/>
      <c r="U198" s="2"/>
      <c r="V198" s="2"/>
      <c r="X198" s="2"/>
      <c r="Y198" s="2"/>
      <c r="Z198" s="2"/>
    </row>
    <row r="199" spans="1:26" ht="12.75">
      <c r="A199" s="48"/>
      <c r="B199" s="48"/>
      <c r="C199" s="53" t="s">
        <v>296</v>
      </c>
      <c r="D199" s="48"/>
      <c r="E199" s="51"/>
      <c r="F199" s="51"/>
      <c r="G199" s="51"/>
      <c r="H199" s="6"/>
      <c r="I199" s="2"/>
      <c r="T199" s="2"/>
      <c r="U199" s="2"/>
      <c r="V199" s="2"/>
      <c r="X199" s="2"/>
      <c r="Y199" s="2"/>
      <c r="Z199" s="2"/>
    </row>
    <row r="200" spans="1:26" ht="12.75">
      <c r="A200" s="48"/>
      <c r="B200" s="48"/>
      <c r="C200" s="53" t="s">
        <v>7</v>
      </c>
      <c r="D200" s="48"/>
      <c r="E200" s="51"/>
      <c r="F200" s="51"/>
      <c r="G200" s="51"/>
      <c r="H200" s="6"/>
      <c r="I200" s="2"/>
      <c r="T200" s="2"/>
      <c r="U200" s="2"/>
      <c r="V200" s="2"/>
      <c r="X200" s="2"/>
      <c r="Y200" s="2"/>
      <c r="Z200" s="2"/>
    </row>
    <row r="201" spans="1:26" ht="12.75">
      <c r="A201" s="48"/>
      <c r="B201" s="48"/>
      <c r="C201" s="53" t="s">
        <v>297</v>
      </c>
      <c r="D201" s="48"/>
      <c r="E201" s="51"/>
      <c r="F201" s="51"/>
      <c r="G201" s="51"/>
      <c r="H201" s="6"/>
      <c r="I201" s="2"/>
      <c r="T201" s="2"/>
      <c r="U201" s="2"/>
      <c r="V201" s="2"/>
      <c r="X201" s="2"/>
      <c r="Y201" s="2"/>
      <c r="Z201" s="2"/>
    </row>
    <row r="202" spans="1:26" ht="12.75">
      <c r="A202" s="48"/>
      <c r="B202" s="48"/>
      <c r="C202" s="53" t="s">
        <v>7</v>
      </c>
      <c r="D202" s="48"/>
      <c r="E202" s="51"/>
      <c r="F202" s="51"/>
      <c r="G202" s="51"/>
      <c r="H202" s="6"/>
      <c r="I202" s="2"/>
      <c r="T202" s="2"/>
      <c r="U202" s="2"/>
      <c r="V202" s="2"/>
      <c r="X202" s="2"/>
      <c r="Y202" s="2"/>
      <c r="Z202" s="2"/>
    </row>
    <row r="203" spans="1:26" ht="12.75">
      <c r="A203" s="48"/>
      <c r="B203" s="48"/>
      <c r="C203" s="53" t="s">
        <v>298</v>
      </c>
      <c r="D203" s="48"/>
      <c r="E203" s="51"/>
      <c r="F203" s="51"/>
      <c r="G203" s="51"/>
      <c r="H203" s="6"/>
      <c r="I203" s="2"/>
      <c r="T203" s="2"/>
      <c r="U203" s="2"/>
      <c r="V203" s="2"/>
      <c r="X203" s="2"/>
      <c r="Y203" s="2"/>
      <c r="Z203" s="2"/>
    </row>
    <row r="204" spans="1:26" ht="12.75">
      <c r="A204" s="48"/>
      <c r="B204" s="48"/>
      <c r="C204" s="53" t="s">
        <v>7</v>
      </c>
      <c r="D204" s="48"/>
      <c r="E204" s="51"/>
      <c r="F204" s="51"/>
      <c r="G204" s="51"/>
      <c r="H204" s="6"/>
      <c r="I204" s="2"/>
      <c r="T204" s="2"/>
      <c r="U204" s="2"/>
      <c r="V204" s="2"/>
      <c r="X204" s="2"/>
      <c r="Y204" s="2"/>
      <c r="Z204" s="2"/>
    </row>
    <row r="205" spans="1:26" ht="12.75">
      <c r="A205" s="48"/>
      <c r="B205" s="48"/>
      <c r="C205" s="53" t="s">
        <v>299</v>
      </c>
      <c r="D205" s="48"/>
      <c r="E205" s="51"/>
      <c r="F205" s="51"/>
      <c r="G205" s="51"/>
      <c r="H205" s="6"/>
      <c r="I205" s="2"/>
      <c r="T205" s="2"/>
      <c r="U205" s="2"/>
      <c r="V205" s="2"/>
      <c r="X205" s="2"/>
      <c r="Y205" s="2"/>
      <c r="Z205" s="2"/>
    </row>
    <row r="206" spans="1:26" ht="12.75">
      <c r="A206" s="48"/>
      <c r="B206" s="48"/>
      <c r="C206" s="53" t="s">
        <v>7</v>
      </c>
      <c r="D206" s="48"/>
      <c r="E206" s="51"/>
      <c r="F206" s="51"/>
      <c r="G206" s="51"/>
      <c r="H206" s="6"/>
      <c r="I206" s="2"/>
      <c r="T206" s="2"/>
      <c r="U206" s="2"/>
      <c r="V206" s="2"/>
      <c r="X206" s="2"/>
      <c r="Y206" s="2"/>
      <c r="Z206" s="2"/>
    </row>
    <row r="207" spans="1:26" ht="12.75">
      <c r="A207" s="48"/>
      <c r="B207" s="48"/>
      <c r="C207" s="53" t="s">
        <v>300</v>
      </c>
      <c r="D207" s="48"/>
      <c r="E207" s="51"/>
      <c r="F207" s="51"/>
      <c r="G207" s="51"/>
      <c r="H207" s="6"/>
      <c r="I207" s="2"/>
      <c r="T207" s="2"/>
      <c r="U207" s="2"/>
      <c r="V207" s="2"/>
      <c r="X207" s="2"/>
      <c r="Y207" s="2"/>
      <c r="Z207" s="2"/>
    </row>
    <row r="208" spans="1:26" ht="12.75">
      <c r="A208" s="49"/>
      <c r="B208" s="49"/>
      <c r="C208" s="46" t="s">
        <v>7</v>
      </c>
      <c r="D208" s="49"/>
      <c r="E208" s="52"/>
      <c r="F208" s="52"/>
      <c r="G208" s="52"/>
      <c r="H208" s="6"/>
      <c r="I208" s="2"/>
      <c r="T208" s="2"/>
      <c r="U208" s="2"/>
      <c r="V208" s="2"/>
      <c r="X208" s="2"/>
      <c r="Y208" s="2"/>
      <c r="Z208" s="2"/>
    </row>
    <row r="209" spans="1:26" ht="12.75">
      <c r="A209" s="47" t="s">
        <v>47</v>
      </c>
      <c r="B209" s="47" t="s">
        <v>91</v>
      </c>
      <c r="C209" s="44" t="s">
        <v>148</v>
      </c>
      <c r="D209" s="47" t="s">
        <v>158</v>
      </c>
      <c r="E209" s="50">
        <v>1</v>
      </c>
      <c r="F209" s="50"/>
      <c r="G209" s="50">
        <f>E209*F209</f>
        <v>0</v>
      </c>
      <c r="H209" s="6" t="s">
        <v>175</v>
      </c>
      <c r="I209" s="2">
        <f>IF(H209="5",#REF!,0)</f>
        <v>0</v>
      </c>
      <c r="T209" s="2">
        <f>IF(X209=0,#REF!,0)</f>
        <v>0</v>
      </c>
      <c r="U209" s="2">
        <f>IF(X209=15,#REF!,0)</f>
        <v>0</v>
      </c>
      <c r="V209" s="2" t="e">
        <f>IF(X209=21,#REF!,0)</f>
        <v>#REF!</v>
      </c>
      <c r="X209" s="2">
        <v>21</v>
      </c>
      <c r="Y209" s="2">
        <f>F209*1</f>
        <v>0</v>
      </c>
      <c r="Z209" s="2">
        <f>F209*(1-1)</f>
        <v>0</v>
      </c>
    </row>
    <row r="210" spans="1:26" ht="12.75">
      <c r="A210" s="48"/>
      <c r="B210" s="48"/>
      <c r="C210" s="53" t="s">
        <v>301</v>
      </c>
      <c r="D210" s="48"/>
      <c r="E210" s="51"/>
      <c r="F210" s="51"/>
      <c r="G210" s="51"/>
      <c r="H210" s="6"/>
      <c r="I210" s="2"/>
      <c r="T210" s="2"/>
      <c r="U210" s="2"/>
      <c r="V210" s="2"/>
      <c r="X210" s="2"/>
      <c r="Y210" s="2"/>
      <c r="Z210" s="2"/>
    </row>
    <row r="211" spans="1:26" ht="12.75">
      <c r="A211" s="48"/>
      <c r="B211" s="48"/>
      <c r="C211" s="53" t="s">
        <v>302</v>
      </c>
      <c r="D211" s="48"/>
      <c r="E211" s="51"/>
      <c r="F211" s="51"/>
      <c r="G211" s="51"/>
      <c r="H211" s="6"/>
      <c r="I211" s="2"/>
      <c r="T211" s="2"/>
      <c r="U211" s="2"/>
      <c r="V211" s="2"/>
      <c r="X211" s="2"/>
      <c r="Y211" s="2"/>
      <c r="Z211" s="2"/>
    </row>
    <row r="212" spans="1:26" ht="12.75">
      <c r="A212" s="48"/>
      <c r="B212" s="48"/>
      <c r="C212" s="53" t="s">
        <v>303</v>
      </c>
      <c r="D212" s="48"/>
      <c r="E212" s="51"/>
      <c r="F212" s="51"/>
      <c r="G212" s="51"/>
      <c r="H212" s="6"/>
      <c r="I212" s="2"/>
      <c r="T212" s="2"/>
      <c r="U212" s="2"/>
      <c r="V212" s="2"/>
      <c r="X212" s="2"/>
      <c r="Y212" s="2"/>
      <c r="Z212" s="2"/>
    </row>
    <row r="213" spans="1:26" ht="12.75">
      <c r="A213" s="48"/>
      <c r="B213" s="48"/>
      <c r="C213" s="53" t="s">
        <v>304</v>
      </c>
      <c r="D213" s="48"/>
      <c r="E213" s="51"/>
      <c r="F213" s="51"/>
      <c r="G213" s="51"/>
      <c r="H213" s="6"/>
      <c r="I213" s="2"/>
      <c r="T213" s="2"/>
      <c r="U213" s="2"/>
      <c r="V213" s="2"/>
      <c r="X213" s="2"/>
      <c r="Y213" s="2"/>
      <c r="Z213" s="2"/>
    </row>
    <row r="214" spans="1:26" ht="12.75">
      <c r="A214" s="49"/>
      <c r="B214" s="49"/>
      <c r="C214" s="46" t="s">
        <v>305</v>
      </c>
      <c r="D214" s="49"/>
      <c r="E214" s="52"/>
      <c r="F214" s="52"/>
      <c r="G214" s="52"/>
      <c r="H214" s="6"/>
      <c r="I214" s="2"/>
      <c r="T214" s="2"/>
      <c r="U214" s="2"/>
      <c r="V214" s="2"/>
      <c r="X214" s="2"/>
      <c r="Y214" s="2"/>
      <c r="Z214" s="2"/>
    </row>
    <row r="215" spans="1:26" ht="12.75">
      <c r="A215" s="41" t="s">
        <v>48</v>
      </c>
      <c r="B215" s="41" t="s">
        <v>91</v>
      </c>
      <c r="C215" s="42" t="s">
        <v>149</v>
      </c>
      <c r="D215" s="41" t="s">
        <v>158</v>
      </c>
      <c r="E215" s="43">
        <v>1</v>
      </c>
      <c r="F215" s="43"/>
      <c r="G215" s="43">
        <f>E215*F215</f>
        <v>0</v>
      </c>
      <c r="H215" s="6" t="s">
        <v>175</v>
      </c>
      <c r="I215" s="2">
        <f>IF(H215="5",#REF!,0)</f>
        <v>0</v>
      </c>
      <c r="T215" s="2">
        <f>IF(X215=0,#REF!,0)</f>
        <v>0</v>
      </c>
      <c r="U215" s="2">
        <f>IF(X215=15,#REF!,0)</f>
        <v>0</v>
      </c>
      <c r="V215" s="2" t="e">
        <f>IF(X215=21,#REF!,0)</f>
        <v>#REF!</v>
      </c>
      <c r="X215" s="2">
        <v>21</v>
      </c>
      <c r="Y215" s="2">
        <f>F215*1</f>
        <v>0</v>
      </c>
      <c r="Z215" s="2">
        <f>F215*(1-1)</f>
        <v>0</v>
      </c>
    </row>
    <row r="216" spans="1:26" ht="12.75">
      <c r="A216" s="41" t="s">
        <v>49</v>
      </c>
      <c r="B216" s="41" t="s">
        <v>91</v>
      </c>
      <c r="C216" s="42" t="s">
        <v>150</v>
      </c>
      <c r="D216" s="41" t="s">
        <v>158</v>
      </c>
      <c r="E216" s="43">
        <v>1</v>
      </c>
      <c r="F216" s="43"/>
      <c r="G216" s="43">
        <f>E216*F216</f>
        <v>0</v>
      </c>
      <c r="H216" s="6" t="s">
        <v>175</v>
      </c>
      <c r="I216" s="2">
        <f>IF(H216="5",#REF!,0)</f>
        <v>0</v>
      </c>
      <c r="T216" s="2">
        <f>IF(X216=0,#REF!,0)</f>
        <v>0</v>
      </c>
      <c r="U216" s="2">
        <f>IF(X216=15,#REF!,0)</f>
        <v>0</v>
      </c>
      <c r="V216" s="2" t="e">
        <f>IF(X216=21,#REF!,0)</f>
        <v>#REF!</v>
      </c>
      <c r="X216" s="2">
        <v>21</v>
      </c>
      <c r="Y216" s="2">
        <f>F216*1</f>
        <v>0</v>
      </c>
      <c r="Z216" s="2">
        <f>F216*(1-1)</f>
        <v>0</v>
      </c>
    </row>
    <row r="217" spans="1:22" ht="12.75">
      <c r="A217" s="27"/>
      <c r="B217" s="27"/>
      <c r="C217" s="89" t="s">
        <v>165</v>
      </c>
      <c r="D217" s="93"/>
      <c r="E217" s="27"/>
      <c r="F217" s="27"/>
      <c r="G217" s="28">
        <f>G12+G53+G57+G81+G85+G87+G114+G120+G122+G131</f>
        <v>0</v>
      </c>
      <c r="T217" s="8">
        <f>SUM(T13:T216)</f>
        <v>0</v>
      </c>
      <c r="U217" s="8">
        <f>SUM(U13:U216)</f>
        <v>0</v>
      </c>
      <c r="V217" s="8" t="e">
        <f>SUM(V13:V216)</f>
        <v>#REF!</v>
      </c>
    </row>
  </sheetData>
  <sheetProtection/>
  <mergeCells count="27">
    <mergeCell ref="C131:F131"/>
    <mergeCell ref="C12:F12"/>
    <mergeCell ref="C53:F53"/>
    <mergeCell ref="C57:F57"/>
    <mergeCell ref="C81:F81"/>
    <mergeCell ref="C217:D217"/>
    <mergeCell ref="C85:F85"/>
    <mergeCell ref="C87:F87"/>
    <mergeCell ref="C114:F114"/>
    <mergeCell ref="C120:F120"/>
    <mergeCell ref="C122:F122"/>
    <mergeCell ref="A1:G1"/>
    <mergeCell ref="A2:B3"/>
    <mergeCell ref="A4:B5"/>
    <mergeCell ref="A6:B7"/>
    <mergeCell ref="A8:B9"/>
    <mergeCell ref="C2:C3"/>
    <mergeCell ref="C4:C5"/>
    <mergeCell ref="C6:C7"/>
    <mergeCell ref="C8:C9"/>
    <mergeCell ref="E2:E3"/>
    <mergeCell ref="E4:E5"/>
    <mergeCell ref="E6:E7"/>
    <mergeCell ref="E8:E9"/>
    <mergeCell ref="F4:G5"/>
    <mergeCell ref="F8:G9"/>
    <mergeCell ref="F2:G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67">
      <selection activeCell="E126" sqref="E126"/>
    </sheetView>
  </sheetViews>
  <sheetFormatPr defaultColWidth="11.421875" defaultRowHeight="12.75"/>
  <cols>
    <col min="1" max="1" width="9.140625" style="0" customWidth="1"/>
    <col min="2" max="2" width="13.28125" style="0" customWidth="1"/>
    <col min="3" max="3" width="81.8515625" style="0" bestFit="1" customWidth="1"/>
    <col min="4" max="4" width="9.8515625" style="0" customWidth="1"/>
    <col min="5" max="5" width="97.28125" style="0" bestFit="1" customWidth="1"/>
    <col min="6" max="6" width="20.421875" style="0" customWidth="1"/>
    <col min="7" max="7" width="44.00390625" style="0" customWidth="1"/>
  </cols>
  <sheetData>
    <row r="1" spans="1:6" ht="21.75" customHeight="1">
      <c r="A1" s="82" t="s">
        <v>189</v>
      </c>
      <c r="B1" s="83"/>
      <c r="C1" s="83"/>
      <c r="D1" s="83"/>
      <c r="E1" s="83"/>
      <c r="F1" s="83"/>
    </row>
    <row r="2" spans="1:7" ht="12.75">
      <c r="A2" s="94" t="s">
        <v>1</v>
      </c>
      <c r="B2" s="98" t="s">
        <v>96</v>
      </c>
      <c r="C2" s="99"/>
      <c r="D2" s="104" t="s">
        <v>166</v>
      </c>
      <c r="E2" s="104" t="s">
        <v>171</v>
      </c>
      <c r="F2" s="105"/>
      <c r="G2" s="4"/>
    </row>
    <row r="3" spans="1:7" ht="12.75">
      <c r="A3" s="95"/>
      <c r="B3" s="100"/>
      <c r="C3" s="100"/>
      <c r="D3" s="102"/>
      <c r="E3" s="102"/>
      <c r="F3" s="106"/>
      <c r="G3" s="4"/>
    </row>
    <row r="4" spans="1:7" ht="12.75">
      <c r="A4" s="96" t="s">
        <v>2</v>
      </c>
      <c r="B4" s="101"/>
      <c r="C4" s="102"/>
      <c r="D4" s="101" t="s">
        <v>167</v>
      </c>
      <c r="E4" s="101" t="s">
        <v>172</v>
      </c>
      <c r="F4" s="106"/>
      <c r="G4" s="4"/>
    </row>
    <row r="5" spans="1:7" ht="12.75">
      <c r="A5" s="95"/>
      <c r="B5" s="102"/>
      <c r="C5" s="102"/>
      <c r="D5" s="102"/>
      <c r="E5" s="102"/>
      <c r="F5" s="106"/>
      <c r="G5" s="4"/>
    </row>
    <row r="6" spans="1:7" ht="12.75">
      <c r="A6" s="96" t="s">
        <v>3</v>
      </c>
      <c r="B6" s="101" t="s">
        <v>97</v>
      </c>
      <c r="C6" s="102"/>
      <c r="D6" s="101" t="s">
        <v>168</v>
      </c>
      <c r="E6" s="101" t="s">
        <v>173</v>
      </c>
      <c r="F6" s="106"/>
      <c r="G6" s="4"/>
    </row>
    <row r="7" spans="1:7" ht="12.75">
      <c r="A7" s="95"/>
      <c r="B7" s="102"/>
      <c r="C7" s="102"/>
      <c r="D7" s="102"/>
      <c r="E7" s="102"/>
      <c r="F7" s="106"/>
      <c r="G7" s="4"/>
    </row>
    <row r="8" spans="1:7" ht="12.75">
      <c r="A8" s="96" t="s">
        <v>169</v>
      </c>
      <c r="B8" s="101" t="s">
        <v>174</v>
      </c>
      <c r="C8" s="102"/>
      <c r="D8" s="101" t="s">
        <v>153</v>
      </c>
      <c r="E8" s="107"/>
      <c r="F8" s="106"/>
      <c r="G8" s="4"/>
    </row>
    <row r="9" spans="1:7" ht="12.75">
      <c r="A9" s="97"/>
      <c r="B9" s="103"/>
      <c r="C9" s="103"/>
      <c r="D9" s="103"/>
      <c r="E9" s="103"/>
      <c r="F9" s="108"/>
      <c r="G9" s="4"/>
    </row>
    <row r="10" spans="1:7" ht="12.75">
      <c r="A10" s="9" t="s">
        <v>6</v>
      </c>
      <c r="B10" s="11" t="s">
        <v>50</v>
      </c>
      <c r="C10" s="11" t="s">
        <v>98</v>
      </c>
      <c r="D10" s="11" t="s">
        <v>154</v>
      </c>
      <c r="E10" s="11" t="s">
        <v>190</v>
      </c>
      <c r="F10" s="12" t="s">
        <v>162</v>
      </c>
      <c r="G10" s="5"/>
    </row>
    <row r="11" spans="1:6" ht="12.75">
      <c r="A11" s="10" t="s">
        <v>7</v>
      </c>
      <c r="B11" s="10" t="s">
        <v>52</v>
      </c>
      <c r="C11" s="10" t="s">
        <v>100</v>
      </c>
      <c r="D11" s="10" t="s">
        <v>155</v>
      </c>
      <c r="E11" s="34" t="s">
        <v>191</v>
      </c>
      <c r="F11" s="13">
        <v>128.04</v>
      </c>
    </row>
    <row r="12" spans="1:6" ht="12.75">
      <c r="A12" s="1" t="s">
        <v>8</v>
      </c>
      <c r="B12" s="1" t="s">
        <v>53</v>
      </c>
      <c r="C12" s="1" t="s">
        <v>101</v>
      </c>
      <c r="D12" s="1" t="s">
        <v>156</v>
      </c>
      <c r="E12" s="35" t="s">
        <v>192</v>
      </c>
      <c r="F12" s="2">
        <v>3.2</v>
      </c>
    </row>
    <row r="13" spans="1:6" ht="12.75">
      <c r="A13" s="1"/>
      <c r="B13" s="1"/>
      <c r="C13" s="1"/>
      <c r="D13" s="1"/>
      <c r="E13" s="35" t="s">
        <v>193</v>
      </c>
      <c r="F13" s="2"/>
    </row>
    <row r="14" spans="1:6" ht="12.75">
      <c r="A14" s="1"/>
      <c r="B14" s="1"/>
      <c r="C14" s="1"/>
      <c r="D14" s="1"/>
      <c r="E14" s="35" t="s">
        <v>194</v>
      </c>
      <c r="F14" s="2"/>
    </row>
    <row r="15" spans="1:6" ht="12.75">
      <c r="A15" s="1"/>
      <c r="B15" s="1"/>
      <c r="C15" s="1"/>
      <c r="D15" s="1"/>
      <c r="E15" s="35" t="s">
        <v>195</v>
      </c>
      <c r="F15" s="2"/>
    </row>
    <row r="16" spans="1:6" ht="12.75">
      <c r="A16" s="1" t="s">
        <v>9</v>
      </c>
      <c r="B16" s="1" t="s">
        <v>54</v>
      </c>
      <c r="C16" s="1" t="s">
        <v>102</v>
      </c>
      <c r="D16" s="1" t="s">
        <v>157</v>
      </c>
      <c r="E16" s="35" t="s">
        <v>196</v>
      </c>
      <c r="F16" s="2">
        <v>592.1</v>
      </c>
    </row>
    <row r="17" spans="1:6" ht="12.75">
      <c r="A17" s="1"/>
      <c r="B17" s="1"/>
      <c r="C17" s="1"/>
      <c r="D17" s="1"/>
      <c r="E17" s="35" t="s">
        <v>197</v>
      </c>
      <c r="F17" s="2"/>
    </row>
    <row r="18" spans="1:6" ht="12.75">
      <c r="A18" s="1"/>
      <c r="B18" s="1"/>
      <c r="C18" s="1"/>
      <c r="D18" s="1"/>
      <c r="E18" s="35" t="s">
        <v>198</v>
      </c>
      <c r="F18" s="2"/>
    </row>
    <row r="19" spans="1:6" ht="12.75">
      <c r="A19" s="1"/>
      <c r="B19" s="1"/>
      <c r="C19" s="1"/>
      <c r="D19" s="1"/>
      <c r="E19" s="35" t="s">
        <v>199</v>
      </c>
      <c r="F19" s="2"/>
    </row>
    <row r="20" spans="1:6" ht="12.75">
      <c r="A20" s="1"/>
      <c r="B20" s="1"/>
      <c r="C20" s="1"/>
      <c r="D20" s="1"/>
      <c r="E20" s="35" t="s">
        <v>200</v>
      </c>
      <c r="F20" s="2"/>
    </row>
    <row r="21" spans="1:6" ht="12.75">
      <c r="A21" s="1"/>
      <c r="B21" s="1"/>
      <c r="C21" s="1"/>
      <c r="D21" s="1"/>
      <c r="E21" s="35" t="s">
        <v>201</v>
      </c>
      <c r="F21" s="2"/>
    </row>
    <row r="22" spans="1:6" ht="12.75">
      <c r="A22" s="1"/>
      <c r="B22" s="1"/>
      <c r="C22" s="1"/>
      <c r="D22" s="1"/>
      <c r="E22" s="35" t="s">
        <v>202</v>
      </c>
      <c r="F22" s="2"/>
    </row>
    <row r="23" spans="1:6" ht="12.75">
      <c r="A23" s="1"/>
      <c r="B23" s="1"/>
      <c r="C23" s="1"/>
      <c r="D23" s="1"/>
      <c r="E23" s="35" t="s">
        <v>203</v>
      </c>
      <c r="F23" s="2"/>
    </row>
    <row r="24" spans="1:6" ht="12.75">
      <c r="A24" s="1"/>
      <c r="B24" s="1"/>
      <c r="C24" s="1"/>
      <c r="D24" s="1"/>
      <c r="E24" s="35" t="s">
        <v>204</v>
      </c>
      <c r="F24" s="2"/>
    </row>
    <row r="25" spans="1:6" ht="12.75">
      <c r="A25" s="1" t="s">
        <v>10</v>
      </c>
      <c r="B25" s="1" t="s">
        <v>55</v>
      </c>
      <c r="C25" s="1" t="s">
        <v>103</v>
      </c>
      <c r="D25" s="1" t="s">
        <v>157</v>
      </c>
      <c r="E25" s="35" t="s">
        <v>205</v>
      </c>
      <c r="F25" s="2">
        <v>134.2</v>
      </c>
    </row>
    <row r="26" spans="1:6" ht="12.75">
      <c r="A26" s="1" t="s">
        <v>11</v>
      </c>
      <c r="B26" s="1" t="s">
        <v>56</v>
      </c>
      <c r="C26" s="1" t="s">
        <v>104</v>
      </c>
      <c r="D26" s="1" t="s">
        <v>155</v>
      </c>
      <c r="E26" s="35" t="s">
        <v>206</v>
      </c>
      <c r="F26" s="2">
        <v>128.04</v>
      </c>
    </row>
    <row r="27" spans="1:6" ht="12.75">
      <c r="A27" s="1"/>
      <c r="B27" s="1"/>
      <c r="C27" s="1"/>
      <c r="D27" s="1"/>
      <c r="E27" s="35" t="s">
        <v>207</v>
      </c>
      <c r="F27" s="2"/>
    </row>
    <row r="28" spans="1:6" ht="12.75">
      <c r="A28" s="1"/>
      <c r="B28" s="1"/>
      <c r="C28" s="1"/>
      <c r="D28" s="1"/>
      <c r="E28" s="35" t="s">
        <v>175</v>
      </c>
      <c r="F28" s="2"/>
    </row>
    <row r="29" spans="1:6" ht="12.75">
      <c r="A29" s="1"/>
      <c r="B29" s="1"/>
      <c r="C29" s="1"/>
      <c r="D29" s="1"/>
      <c r="E29" s="35" t="s">
        <v>208</v>
      </c>
      <c r="F29" s="2"/>
    </row>
    <row r="30" spans="1:6" ht="12.75">
      <c r="A30" s="1"/>
      <c r="B30" s="1"/>
      <c r="C30" s="1"/>
      <c r="D30" s="1"/>
      <c r="E30" s="35" t="s">
        <v>209</v>
      </c>
      <c r="F30" s="2"/>
    </row>
    <row r="31" spans="1:6" ht="12.75">
      <c r="A31" s="1" t="s">
        <v>12</v>
      </c>
      <c r="B31" s="1" t="s">
        <v>57</v>
      </c>
      <c r="C31" s="1" t="s">
        <v>105</v>
      </c>
      <c r="D31" s="1" t="s">
        <v>158</v>
      </c>
      <c r="E31" s="35" t="s">
        <v>210</v>
      </c>
      <c r="F31" s="2">
        <v>12.38</v>
      </c>
    </row>
    <row r="32" spans="1:6" ht="12.75">
      <c r="A32" s="1"/>
      <c r="B32" s="1"/>
      <c r="C32" s="1"/>
      <c r="D32" s="1"/>
      <c r="E32" s="35" t="s">
        <v>211</v>
      </c>
      <c r="F32" s="2"/>
    </row>
    <row r="33" spans="1:6" ht="12.75">
      <c r="A33" s="1" t="s">
        <v>13</v>
      </c>
      <c r="B33" s="1" t="s">
        <v>58</v>
      </c>
      <c r="C33" s="1" t="s">
        <v>106</v>
      </c>
      <c r="D33" s="1" t="s">
        <v>156</v>
      </c>
      <c r="E33" s="35" t="s">
        <v>212</v>
      </c>
      <c r="F33" s="2">
        <v>0.24</v>
      </c>
    </row>
    <row r="34" spans="1:6" ht="12.75">
      <c r="A34" s="1"/>
      <c r="B34" s="1"/>
      <c r="C34" s="1"/>
      <c r="D34" s="1"/>
      <c r="E34" s="35" t="s">
        <v>213</v>
      </c>
      <c r="F34" s="2"/>
    </row>
    <row r="35" spans="1:6" ht="12.75">
      <c r="A35" s="1"/>
      <c r="B35" s="1"/>
      <c r="C35" s="1"/>
      <c r="D35" s="1"/>
      <c r="E35" s="35" t="s">
        <v>214</v>
      </c>
      <c r="F35" s="2"/>
    </row>
    <row r="36" spans="1:6" ht="12.75">
      <c r="A36" s="1"/>
      <c r="B36" s="1"/>
      <c r="C36" s="1"/>
      <c r="D36" s="1"/>
      <c r="E36" s="35" t="s">
        <v>215</v>
      </c>
      <c r="F36" s="2"/>
    </row>
    <row r="37" spans="1:6" ht="12.75">
      <c r="A37" s="1" t="s">
        <v>14</v>
      </c>
      <c r="B37" s="1" t="s">
        <v>60</v>
      </c>
      <c r="C37" s="1" t="s">
        <v>108</v>
      </c>
      <c r="D37" s="1" t="s">
        <v>158</v>
      </c>
      <c r="E37" s="35" t="s">
        <v>216</v>
      </c>
      <c r="F37" s="2">
        <v>867.99</v>
      </c>
    </row>
    <row r="38" spans="1:6" ht="12.75">
      <c r="A38" s="1" t="s">
        <v>15</v>
      </c>
      <c r="B38" s="1" t="s">
        <v>61</v>
      </c>
      <c r="C38" s="1" t="s">
        <v>109</v>
      </c>
      <c r="D38" s="1" t="s">
        <v>157</v>
      </c>
      <c r="E38" s="35" t="s">
        <v>202</v>
      </c>
      <c r="F38" s="2">
        <v>134.2</v>
      </c>
    </row>
    <row r="39" spans="1:6" ht="12.75">
      <c r="A39" s="1" t="s">
        <v>16</v>
      </c>
      <c r="B39" s="1" t="s">
        <v>63</v>
      </c>
      <c r="C39" s="1" t="s">
        <v>111</v>
      </c>
      <c r="D39" s="1" t="s">
        <v>158</v>
      </c>
      <c r="E39" s="35" t="s">
        <v>217</v>
      </c>
      <c r="F39" s="2">
        <v>75.75</v>
      </c>
    </row>
    <row r="40" spans="1:6" ht="12.75">
      <c r="A40" s="1"/>
      <c r="B40" s="1"/>
      <c r="C40" s="1"/>
      <c r="D40" s="1"/>
      <c r="E40" s="35" t="s">
        <v>218</v>
      </c>
      <c r="F40" s="2"/>
    </row>
    <row r="41" spans="1:6" ht="12.75">
      <c r="A41" s="1"/>
      <c r="B41" s="1"/>
      <c r="C41" s="1"/>
      <c r="D41" s="1"/>
      <c r="E41" s="35" t="s">
        <v>219</v>
      </c>
      <c r="F41" s="2"/>
    </row>
    <row r="42" spans="1:6" ht="12.75">
      <c r="A42" s="1"/>
      <c r="B42" s="1"/>
      <c r="C42" s="1"/>
      <c r="D42" s="1"/>
      <c r="E42" s="35" t="s">
        <v>220</v>
      </c>
      <c r="F42" s="2"/>
    </row>
    <row r="43" spans="1:6" ht="12.75">
      <c r="A43" s="1" t="s">
        <v>17</v>
      </c>
      <c r="B43" s="1" t="s">
        <v>64</v>
      </c>
      <c r="C43" s="1" t="s">
        <v>112</v>
      </c>
      <c r="D43" s="1" t="s">
        <v>159</v>
      </c>
      <c r="E43" s="35" t="s">
        <v>221</v>
      </c>
      <c r="F43" s="2">
        <v>827.62</v>
      </c>
    </row>
    <row r="44" spans="1:6" ht="12.75">
      <c r="A44" s="1"/>
      <c r="B44" s="1"/>
      <c r="C44" s="1"/>
      <c r="D44" s="1"/>
      <c r="E44" s="35" t="s">
        <v>222</v>
      </c>
      <c r="F44" s="2"/>
    </row>
    <row r="45" spans="1:6" ht="12.75">
      <c r="A45" s="1"/>
      <c r="B45" s="1"/>
      <c r="C45" s="1"/>
      <c r="D45" s="1"/>
      <c r="E45" s="35" t="s">
        <v>223</v>
      </c>
      <c r="F45" s="2"/>
    </row>
    <row r="46" spans="1:6" ht="12.75">
      <c r="A46" s="1"/>
      <c r="B46" s="1"/>
      <c r="C46" s="1"/>
      <c r="D46" s="1"/>
      <c r="E46" s="35" t="s">
        <v>224</v>
      </c>
      <c r="F46" s="2"/>
    </row>
    <row r="47" spans="1:6" ht="12.75">
      <c r="A47" s="1" t="s">
        <v>18</v>
      </c>
      <c r="B47" s="1" t="s">
        <v>65</v>
      </c>
      <c r="C47" s="1" t="s">
        <v>113</v>
      </c>
      <c r="D47" s="1" t="s">
        <v>159</v>
      </c>
      <c r="E47" s="35" t="s">
        <v>225</v>
      </c>
      <c r="F47" s="2">
        <v>488.58</v>
      </c>
    </row>
    <row r="48" spans="1:6" ht="12.75">
      <c r="A48" s="1"/>
      <c r="B48" s="1"/>
      <c r="C48" s="1"/>
      <c r="D48" s="1"/>
      <c r="E48" s="35" t="s">
        <v>226</v>
      </c>
      <c r="F48" s="2"/>
    </row>
    <row r="49" spans="1:6" ht="12.75">
      <c r="A49" s="1"/>
      <c r="B49" s="1"/>
      <c r="C49" s="1"/>
      <c r="D49" s="1"/>
      <c r="E49" s="35" t="s">
        <v>227</v>
      </c>
      <c r="F49" s="2"/>
    </row>
    <row r="50" spans="1:6" ht="12.75">
      <c r="A50" s="1"/>
      <c r="B50" s="1"/>
      <c r="C50" s="1"/>
      <c r="D50" s="1"/>
      <c r="E50" s="35" t="s">
        <v>228</v>
      </c>
      <c r="F50" s="2"/>
    </row>
    <row r="51" spans="1:6" ht="12.75">
      <c r="A51" s="1" t="s">
        <v>19</v>
      </c>
      <c r="B51" s="1" t="s">
        <v>66</v>
      </c>
      <c r="C51" s="1" t="s">
        <v>114</v>
      </c>
      <c r="D51" s="1" t="s">
        <v>159</v>
      </c>
      <c r="E51" s="35" t="s">
        <v>229</v>
      </c>
      <c r="F51" s="2">
        <v>341.19</v>
      </c>
    </row>
    <row r="52" spans="1:6" ht="12.75">
      <c r="A52" s="1"/>
      <c r="B52" s="1"/>
      <c r="C52" s="1"/>
      <c r="D52" s="1"/>
      <c r="E52" s="35" t="s">
        <v>230</v>
      </c>
      <c r="F52" s="2"/>
    </row>
    <row r="53" spans="1:6" ht="12.75">
      <c r="A53" s="1"/>
      <c r="B53" s="1"/>
      <c r="C53" s="1"/>
      <c r="D53" s="1"/>
      <c r="E53" s="35" t="s">
        <v>231</v>
      </c>
      <c r="F53" s="2"/>
    </row>
    <row r="54" spans="1:6" ht="12.75">
      <c r="A54" s="1"/>
      <c r="B54" s="1"/>
      <c r="C54" s="1"/>
      <c r="D54" s="1"/>
      <c r="E54" s="35" t="s">
        <v>232</v>
      </c>
      <c r="F54" s="2"/>
    </row>
    <row r="55" spans="1:6" ht="12.75">
      <c r="A55" s="1"/>
      <c r="B55" s="1"/>
      <c r="C55" s="1"/>
      <c r="D55" s="1"/>
      <c r="E55" s="35" t="s">
        <v>233</v>
      </c>
      <c r="F55" s="2"/>
    </row>
    <row r="56" spans="1:6" ht="12.75">
      <c r="A56" s="1"/>
      <c r="B56" s="1"/>
      <c r="C56" s="1"/>
      <c r="D56" s="1"/>
      <c r="E56" s="35" t="s">
        <v>234</v>
      </c>
      <c r="F56" s="2"/>
    </row>
    <row r="57" spans="1:6" ht="12.75">
      <c r="A57" s="1" t="s">
        <v>20</v>
      </c>
      <c r="B57" s="1" t="s">
        <v>68</v>
      </c>
      <c r="C57" s="1" t="s">
        <v>116</v>
      </c>
      <c r="D57" s="1" t="s">
        <v>157</v>
      </c>
      <c r="E57" s="35" t="s">
        <v>235</v>
      </c>
      <c r="F57" s="2">
        <v>20.4</v>
      </c>
    </row>
    <row r="58" spans="1:6" ht="12.75">
      <c r="A58" s="1"/>
      <c r="B58" s="1"/>
      <c r="C58" s="1"/>
      <c r="D58" s="1"/>
      <c r="E58" s="35" t="s">
        <v>236</v>
      </c>
      <c r="F58" s="2"/>
    </row>
    <row r="59" spans="1:6" ht="12.75">
      <c r="A59" s="1" t="s">
        <v>21</v>
      </c>
      <c r="B59" s="1" t="s">
        <v>70</v>
      </c>
      <c r="C59" s="1" t="s">
        <v>118</v>
      </c>
      <c r="D59" s="1" t="s">
        <v>158</v>
      </c>
      <c r="E59" s="35" t="s">
        <v>237</v>
      </c>
      <c r="F59" s="2">
        <v>853.62</v>
      </c>
    </row>
    <row r="60" spans="1:6" ht="12.75">
      <c r="A60" s="1" t="s">
        <v>22</v>
      </c>
      <c r="B60" s="1" t="s">
        <v>72</v>
      </c>
      <c r="C60" s="1" t="s">
        <v>120</v>
      </c>
      <c r="D60" s="1" t="s">
        <v>158</v>
      </c>
      <c r="E60" s="35" t="s">
        <v>238</v>
      </c>
      <c r="F60" s="2">
        <v>631.33</v>
      </c>
    </row>
    <row r="61" spans="1:6" ht="12.75">
      <c r="A61" s="1"/>
      <c r="B61" s="1"/>
      <c r="C61" s="1"/>
      <c r="D61" s="1"/>
      <c r="E61" s="35" t="s">
        <v>239</v>
      </c>
      <c r="F61" s="2"/>
    </row>
    <row r="62" spans="1:6" ht="12.75">
      <c r="A62" s="1"/>
      <c r="B62" s="1"/>
      <c r="C62" s="1"/>
      <c r="D62" s="1"/>
      <c r="E62" s="35" t="s">
        <v>211</v>
      </c>
      <c r="F62" s="2"/>
    </row>
    <row r="63" spans="1:6" ht="12.75">
      <c r="A63" s="1"/>
      <c r="B63" s="1"/>
      <c r="C63" s="1"/>
      <c r="D63" s="1"/>
      <c r="E63" s="35" t="s">
        <v>240</v>
      </c>
      <c r="F63" s="2"/>
    </row>
    <row r="64" spans="1:6" ht="12.75">
      <c r="A64" s="1"/>
      <c r="B64" s="1"/>
      <c r="C64" s="1"/>
      <c r="D64" s="1"/>
      <c r="E64" s="35" t="s">
        <v>241</v>
      </c>
      <c r="F64" s="2"/>
    </row>
    <row r="65" spans="1:6" ht="12.75">
      <c r="A65" s="1" t="s">
        <v>23</v>
      </c>
      <c r="B65" s="1" t="s">
        <v>73</v>
      </c>
      <c r="C65" s="1" t="s">
        <v>121</v>
      </c>
      <c r="D65" s="1" t="s">
        <v>155</v>
      </c>
      <c r="E65" s="35" t="s">
        <v>242</v>
      </c>
      <c r="F65" s="2">
        <v>31.44</v>
      </c>
    </row>
    <row r="66" spans="1:6" ht="12.75">
      <c r="A66" s="1"/>
      <c r="B66" s="1"/>
      <c r="C66" s="1"/>
      <c r="D66" s="1"/>
      <c r="E66" s="35" t="s">
        <v>243</v>
      </c>
      <c r="F66" s="2"/>
    </row>
    <row r="67" spans="1:6" ht="12.75">
      <c r="A67" s="1"/>
      <c r="B67" s="1"/>
      <c r="C67" s="1"/>
      <c r="D67" s="1"/>
      <c r="E67" s="35" t="s">
        <v>244</v>
      </c>
      <c r="F67" s="2"/>
    </row>
    <row r="68" spans="1:6" ht="12.75">
      <c r="A68" s="1" t="s">
        <v>24</v>
      </c>
      <c r="B68" s="1" t="s">
        <v>74</v>
      </c>
      <c r="C68" s="1" t="s">
        <v>122</v>
      </c>
      <c r="D68" s="1" t="s">
        <v>155</v>
      </c>
      <c r="E68" s="35" t="s">
        <v>245</v>
      </c>
      <c r="F68" s="2">
        <v>28</v>
      </c>
    </row>
    <row r="69" spans="1:6" ht="12.75">
      <c r="A69" s="1"/>
      <c r="B69" s="1"/>
      <c r="C69" s="1"/>
      <c r="D69" s="1"/>
      <c r="E69" s="35" t="s">
        <v>246</v>
      </c>
      <c r="F69" s="2"/>
    </row>
    <row r="70" spans="1:6" ht="12.75">
      <c r="A70" s="1"/>
      <c r="B70" s="1"/>
      <c r="C70" s="1"/>
      <c r="D70" s="1"/>
      <c r="E70" s="35" t="s">
        <v>247</v>
      </c>
      <c r="F70" s="2"/>
    </row>
    <row r="71" spans="1:6" ht="12.75">
      <c r="A71" s="1"/>
      <c r="B71" s="1"/>
      <c r="C71" s="1"/>
      <c r="D71" s="1"/>
      <c r="E71" s="35" t="s">
        <v>248</v>
      </c>
      <c r="F71" s="2"/>
    </row>
    <row r="72" spans="1:6" ht="12.75">
      <c r="A72" s="1"/>
      <c r="B72" s="1"/>
      <c r="C72" s="1"/>
      <c r="D72" s="1"/>
      <c r="E72" s="35" t="s">
        <v>249</v>
      </c>
      <c r="F72" s="2"/>
    </row>
    <row r="73" spans="1:6" ht="12.75">
      <c r="A73" s="1"/>
      <c r="B73" s="1"/>
      <c r="C73" s="1"/>
      <c r="D73" s="1"/>
      <c r="E73" s="35" t="s">
        <v>250</v>
      </c>
      <c r="F73" s="2"/>
    </row>
    <row r="74" spans="1:6" ht="12.75">
      <c r="A74" s="1"/>
      <c r="B74" s="1"/>
      <c r="C74" s="1"/>
      <c r="D74" s="1"/>
      <c r="E74" s="35" t="s">
        <v>251</v>
      </c>
      <c r="F74" s="2"/>
    </row>
    <row r="75" spans="1:6" ht="12.75">
      <c r="A75" s="1"/>
      <c r="B75" s="1"/>
      <c r="C75" s="1"/>
      <c r="D75" s="1"/>
      <c r="E75" s="35" t="s">
        <v>252</v>
      </c>
      <c r="F75" s="2"/>
    </row>
    <row r="76" spans="1:6" ht="12.75">
      <c r="A76" s="1" t="s">
        <v>25</v>
      </c>
      <c r="B76" s="1" t="s">
        <v>75</v>
      </c>
      <c r="C76" s="1" t="s">
        <v>123</v>
      </c>
      <c r="D76" s="1" t="s">
        <v>155</v>
      </c>
      <c r="E76" s="35" t="s">
        <v>253</v>
      </c>
      <c r="F76" s="2">
        <v>3.53</v>
      </c>
    </row>
    <row r="77" spans="1:6" ht="12.75">
      <c r="A77" s="1"/>
      <c r="B77" s="1"/>
      <c r="C77" s="1"/>
      <c r="D77" s="1"/>
      <c r="E77" s="35" t="s">
        <v>254</v>
      </c>
      <c r="F77" s="2"/>
    </row>
    <row r="78" spans="1:6" ht="12.75">
      <c r="A78" s="1"/>
      <c r="B78" s="1"/>
      <c r="C78" s="1"/>
      <c r="D78" s="1"/>
      <c r="E78" s="35" t="s">
        <v>255</v>
      </c>
      <c r="F78" s="2"/>
    </row>
    <row r="79" spans="1:6" ht="12.75">
      <c r="A79" s="1"/>
      <c r="B79" s="1"/>
      <c r="C79" s="1"/>
      <c r="D79" s="1"/>
      <c r="E79" s="35" t="s">
        <v>256</v>
      </c>
      <c r="F79" s="2"/>
    </row>
    <row r="80" spans="1:6" ht="12.75">
      <c r="A80" s="1"/>
      <c r="B80" s="1"/>
      <c r="C80" s="1"/>
      <c r="D80" s="1"/>
      <c r="E80" s="35" t="s">
        <v>257</v>
      </c>
      <c r="F80" s="2"/>
    </row>
    <row r="81" spans="1:6" ht="12.75">
      <c r="A81" s="1" t="s">
        <v>26</v>
      </c>
      <c r="B81" s="1" t="s">
        <v>76</v>
      </c>
      <c r="C81" s="1" t="s">
        <v>124</v>
      </c>
      <c r="D81" s="1" t="s">
        <v>157</v>
      </c>
      <c r="E81" s="35" t="s">
        <v>258</v>
      </c>
      <c r="F81" s="2">
        <v>159.25</v>
      </c>
    </row>
    <row r="82" spans="1:6" ht="12.75">
      <c r="A82" s="1" t="s">
        <v>27</v>
      </c>
      <c r="B82" s="1" t="s">
        <v>78</v>
      </c>
      <c r="C82" s="1" t="s">
        <v>126</v>
      </c>
      <c r="D82" s="1" t="s">
        <v>160</v>
      </c>
      <c r="E82" s="35" t="s">
        <v>259</v>
      </c>
      <c r="F82" s="2">
        <v>40</v>
      </c>
    </row>
    <row r="83" spans="1:6" ht="12.75">
      <c r="A83" s="1"/>
      <c r="B83" s="1"/>
      <c r="C83" s="1"/>
      <c r="D83" s="1"/>
      <c r="E83" s="35" t="s">
        <v>46</v>
      </c>
      <c r="F83" s="2"/>
    </row>
    <row r="84" spans="1:6" ht="12.75">
      <c r="A84" s="1" t="s">
        <v>28</v>
      </c>
      <c r="B84" s="1" t="s">
        <v>79</v>
      </c>
      <c r="C84" s="1" t="s">
        <v>127</v>
      </c>
      <c r="D84" s="1" t="s">
        <v>157</v>
      </c>
      <c r="E84" s="35" t="s">
        <v>260</v>
      </c>
      <c r="F84" s="2">
        <v>217.5</v>
      </c>
    </row>
    <row r="85" spans="1:6" ht="12.75">
      <c r="A85" s="1"/>
      <c r="B85" s="1"/>
      <c r="C85" s="1"/>
      <c r="D85" s="1"/>
      <c r="E85" s="35" t="s">
        <v>261</v>
      </c>
      <c r="F85" s="2"/>
    </row>
    <row r="86" spans="1:6" ht="12.75">
      <c r="A86" s="1" t="s">
        <v>29</v>
      </c>
      <c r="B86" s="1" t="s">
        <v>81</v>
      </c>
      <c r="C86" s="1" t="s">
        <v>129</v>
      </c>
      <c r="D86" s="1" t="s">
        <v>156</v>
      </c>
      <c r="E86" s="35"/>
      <c r="F86" s="2">
        <v>333.8703</v>
      </c>
    </row>
    <row r="87" spans="1:6" ht="12.75">
      <c r="A87" s="1" t="s">
        <v>30</v>
      </c>
      <c r="B87" s="1" t="s">
        <v>83</v>
      </c>
      <c r="C87" s="1" t="s">
        <v>131</v>
      </c>
      <c r="D87" s="1" t="s">
        <v>156</v>
      </c>
      <c r="E87" s="35"/>
      <c r="F87" s="2">
        <v>126.80906</v>
      </c>
    </row>
    <row r="88" spans="1:6" ht="12.75">
      <c r="A88" s="1" t="s">
        <v>31</v>
      </c>
      <c r="B88" s="1" t="s">
        <v>84</v>
      </c>
      <c r="C88" s="1" t="s">
        <v>132</v>
      </c>
      <c r="D88" s="1" t="s">
        <v>156</v>
      </c>
      <c r="E88" s="35" t="s">
        <v>262</v>
      </c>
      <c r="F88" s="2">
        <v>1932.15</v>
      </c>
    </row>
    <row r="89" spans="1:6" ht="12.75">
      <c r="A89" s="1" t="s">
        <v>32</v>
      </c>
      <c r="B89" s="1" t="s">
        <v>85</v>
      </c>
      <c r="C89" s="1" t="s">
        <v>133</v>
      </c>
      <c r="D89" s="1" t="s">
        <v>156</v>
      </c>
      <c r="E89" s="35"/>
      <c r="F89" s="2">
        <v>128.81</v>
      </c>
    </row>
    <row r="90" spans="1:6" ht="12.75">
      <c r="A90" s="1" t="s">
        <v>33</v>
      </c>
      <c r="B90" s="1" t="s">
        <v>86</v>
      </c>
      <c r="C90" s="1" t="s">
        <v>134</v>
      </c>
      <c r="D90" s="1" t="s">
        <v>156</v>
      </c>
      <c r="E90" s="35"/>
      <c r="F90" s="2">
        <v>128.81</v>
      </c>
    </row>
    <row r="91" spans="1:6" ht="12.75">
      <c r="A91" s="1" t="s">
        <v>34</v>
      </c>
      <c r="B91" s="1" t="s">
        <v>87</v>
      </c>
      <c r="C91" s="1" t="s">
        <v>135</v>
      </c>
      <c r="D91" s="1" t="s">
        <v>156</v>
      </c>
      <c r="E91" s="35"/>
      <c r="F91" s="2">
        <v>128.81</v>
      </c>
    </row>
    <row r="92" spans="1:6" ht="12.75">
      <c r="A92" s="1" t="s">
        <v>35</v>
      </c>
      <c r="B92" s="1" t="s">
        <v>88</v>
      </c>
      <c r="C92" s="1" t="s">
        <v>136</v>
      </c>
      <c r="D92" s="1" t="s">
        <v>156</v>
      </c>
      <c r="E92" s="35" t="s">
        <v>7</v>
      </c>
      <c r="F92" s="2">
        <v>128.81</v>
      </c>
    </row>
    <row r="93" spans="1:6" ht="12.75">
      <c r="A93" s="1" t="s">
        <v>36</v>
      </c>
      <c r="B93" s="1" t="s">
        <v>89</v>
      </c>
      <c r="C93" s="1" t="s">
        <v>137</v>
      </c>
      <c r="D93" s="1" t="s">
        <v>156</v>
      </c>
      <c r="E93" s="35"/>
      <c r="F93" s="2">
        <v>44.1931</v>
      </c>
    </row>
    <row r="94" spans="1:6" ht="12.75">
      <c r="A94" s="1" t="s">
        <v>37</v>
      </c>
      <c r="B94" s="1" t="s">
        <v>87</v>
      </c>
      <c r="C94" s="1" t="s">
        <v>135</v>
      </c>
      <c r="D94" s="1" t="s">
        <v>156</v>
      </c>
      <c r="E94" s="35"/>
      <c r="F94" s="2">
        <v>166.76</v>
      </c>
    </row>
    <row r="95" spans="1:6" ht="12.75">
      <c r="A95" s="1" t="s">
        <v>38</v>
      </c>
      <c r="B95" s="1" t="s">
        <v>90</v>
      </c>
      <c r="C95" s="1" t="s">
        <v>139</v>
      </c>
      <c r="D95" s="1" t="s">
        <v>158</v>
      </c>
      <c r="E95" s="35" t="s">
        <v>263</v>
      </c>
      <c r="F95" s="2">
        <v>1035.17</v>
      </c>
    </row>
    <row r="96" spans="1:6" ht="12.75">
      <c r="A96" s="1" t="s">
        <v>39</v>
      </c>
      <c r="B96" s="1" t="s">
        <v>91</v>
      </c>
      <c r="C96" s="1" t="s">
        <v>140</v>
      </c>
      <c r="D96" s="1" t="s">
        <v>158</v>
      </c>
      <c r="E96" s="35"/>
      <c r="F96" s="2">
        <v>1</v>
      </c>
    </row>
    <row r="97" spans="1:6" ht="12.75">
      <c r="A97" s="1" t="s">
        <v>40</v>
      </c>
      <c r="B97" s="1" t="s">
        <v>92</v>
      </c>
      <c r="C97" s="1" t="s">
        <v>141</v>
      </c>
      <c r="D97" s="1" t="s">
        <v>161</v>
      </c>
      <c r="E97" s="35" t="s">
        <v>264</v>
      </c>
      <c r="F97" s="2">
        <v>779125</v>
      </c>
    </row>
    <row r="98" spans="1:6" ht="12.75">
      <c r="A98" s="1"/>
      <c r="B98" s="1"/>
      <c r="C98" s="1"/>
      <c r="D98" s="1"/>
      <c r="E98" s="35" t="s">
        <v>265</v>
      </c>
      <c r="F98" s="2"/>
    </row>
    <row r="99" spans="1:6" ht="12.75">
      <c r="A99" s="1"/>
      <c r="B99" s="1"/>
      <c r="C99" s="1"/>
      <c r="D99" s="1"/>
      <c r="E99" s="35"/>
      <c r="F99" s="2"/>
    </row>
    <row r="100" spans="1:6" ht="12.75">
      <c r="A100" s="1"/>
      <c r="B100" s="1"/>
      <c r="C100" s="1"/>
      <c r="D100" s="1"/>
      <c r="E100" s="35" t="s">
        <v>266</v>
      </c>
      <c r="F100" s="2"/>
    </row>
    <row r="101" spans="1:6" ht="12.75">
      <c r="A101" s="1"/>
      <c r="B101" s="1"/>
      <c r="C101" s="1"/>
      <c r="D101" s="1"/>
      <c r="E101" s="35"/>
      <c r="F101" s="2"/>
    </row>
    <row r="102" spans="1:6" ht="12.75">
      <c r="A102" s="1"/>
      <c r="B102" s="1"/>
      <c r="C102" s="1"/>
      <c r="D102" s="1"/>
      <c r="E102" s="35" t="s">
        <v>267</v>
      </c>
      <c r="F102" s="2"/>
    </row>
    <row r="103" spans="1:6" ht="12.75">
      <c r="A103" s="1"/>
      <c r="B103" s="1"/>
      <c r="C103" s="1"/>
      <c r="D103" s="1"/>
      <c r="E103" s="35"/>
      <c r="F103" s="2"/>
    </row>
    <row r="104" spans="1:6" ht="12.75">
      <c r="A104" s="1"/>
      <c r="B104" s="1"/>
      <c r="C104" s="1"/>
      <c r="D104" s="1"/>
      <c r="E104" s="35" t="s">
        <v>268</v>
      </c>
      <c r="F104" s="2"/>
    </row>
    <row r="105" spans="1:6" ht="12.75">
      <c r="A105" s="1"/>
      <c r="B105" s="1"/>
      <c r="C105" s="1"/>
      <c r="D105" s="1"/>
      <c r="E105" s="35"/>
      <c r="F105" s="2"/>
    </row>
    <row r="106" spans="1:6" ht="12.75">
      <c r="A106" s="1"/>
      <c r="B106" s="1"/>
      <c r="C106" s="1"/>
      <c r="D106" s="1"/>
      <c r="E106" s="35" t="s">
        <v>269</v>
      </c>
      <c r="F106" s="2"/>
    </row>
    <row r="107" spans="1:6" ht="12.75">
      <c r="A107" s="1"/>
      <c r="B107" s="1"/>
      <c r="C107" s="1"/>
      <c r="D107" s="1"/>
      <c r="E107" s="35"/>
      <c r="F107" s="2"/>
    </row>
    <row r="108" spans="1:6" ht="12.75">
      <c r="A108" s="1" t="s">
        <v>41</v>
      </c>
      <c r="B108" s="1" t="s">
        <v>93</v>
      </c>
      <c r="C108" s="1" t="s">
        <v>142</v>
      </c>
      <c r="D108" s="1" t="s">
        <v>161</v>
      </c>
      <c r="E108" s="35" t="s">
        <v>270</v>
      </c>
      <c r="F108" s="2">
        <v>45080</v>
      </c>
    </row>
    <row r="109" spans="1:6" ht="12.75">
      <c r="A109" s="1"/>
      <c r="B109" s="1"/>
      <c r="C109" s="1"/>
      <c r="D109" s="1"/>
      <c r="E109" s="35"/>
      <c r="F109" s="2"/>
    </row>
    <row r="110" spans="1:6" ht="12.75">
      <c r="A110" s="1"/>
      <c r="B110" s="1"/>
      <c r="C110" s="1"/>
      <c r="D110" s="1"/>
      <c r="E110" s="35" t="s">
        <v>271</v>
      </c>
      <c r="F110" s="2"/>
    </row>
    <row r="111" spans="1:6" ht="12.75">
      <c r="A111" s="1"/>
      <c r="B111" s="1"/>
      <c r="C111" s="1"/>
      <c r="D111" s="1"/>
      <c r="E111" s="35"/>
      <c r="F111" s="2"/>
    </row>
    <row r="112" spans="1:6" ht="12.75">
      <c r="A112" s="1"/>
      <c r="B112" s="1"/>
      <c r="C112" s="1"/>
      <c r="D112" s="1"/>
      <c r="E112" s="35" t="s">
        <v>272</v>
      </c>
      <c r="F112" s="2"/>
    </row>
    <row r="113" spans="1:6" ht="12.75">
      <c r="A113" s="1"/>
      <c r="B113" s="1"/>
      <c r="C113" s="1"/>
      <c r="D113" s="1"/>
      <c r="E113" s="35"/>
      <c r="F113" s="2"/>
    </row>
    <row r="114" spans="1:6" ht="12.75">
      <c r="A114" s="1"/>
      <c r="B114" s="1"/>
      <c r="C114" s="1"/>
      <c r="D114" s="1"/>
      <c r="E114" s="35" t="s">
        <v>273</v>
      </c>
      <c r="F114" s="2"/>
    </row>
    <row r="115" spans="1:6" ht="12.75">
      <c r="A115" s="1"/>
      <c r="B115" s="1"/>
      <c r="C115" s="1"/>
      <c r="D115" s="1"/>
      <c r="E115" s="35"/>
      <c r="F115" s="2"/>
    </row>
    <row r="116" spans="1:6" ht="12.75">
      <c r="A116" s="1"/>
      <c r="B116" s="1"/>
      <c r="C116" s="1"/>
      <c r="D116" s="1"/>
      <c r="E116" s="35" t="s">
        <v>274</v>
      </c>
      <c r="F116" s="2"/>
    </row>
    <row r="117" spans="1:6" ht="12.75">
      <c r="A117" s="1"/>
      <c r="B117" s="1"/>
      <c r="C117" s="1"/>
      <c r="D117" s="1"/>
      <c r="E117" s="35"/>
      <c r="F117" s="2"/>
    </row>
    <row r="118" spans="1:6" ht="12.75">
      <c r="A118" s="1"/>
      <c r="B118" s="1"/>
      <c r="C118" s="1"/>
      <c r="D118" s="1"/>
      <c r="E118" s="35" t="s">
        <v>275</v>
      </c>
      <c r="F118" s="2"/>
    </row>
    <row r="119" spans="1:6" ht="12.75">
      <c r="A119" s="1"/>
      <c r="B119" s="1"/>
      <c r="C119" s="1"/>
      <c r="D119" s="1"/>
      <c r="E119" s="35"/>
      <c r="F119" s="2"/>
    </row>
    <row r="120" spans="1:6" ht="12.75">
      <c r="A120" s="1"/>
      <c r="B120" s="1"/>
      <c r="C120" s="1"/>
      <c r="D120" s="1"/>
      <c r="E120" s="35" t="s">
        <v>276</v>
      </c>
      <c r="F120" s="2"/>
    </row>
    <row r="121" spans="1:6" ht="12.75">
      <c r="A121" s="1"/>
      <c r="B121" s="1"/>
      <c r="C121" s="1"/>
      <c r="D121" s="1"/>
      <c r="E121" s="35"/>
      <c r="F121" s="2"/>
    </row>
    <row r="122" spans="1:6" ht="12.75">
      <c r="A122" s="1" t="s">
        <v>42</v>
      </c>
      <c r="B122" s="1" t="s">
        <v>93</v>
      </c>
      <c r="C122" s="1" t="s">
        <v>143</v>
      </c>
      <c r="D122" s="1" t="s">
        <v>161</v>
      </c>
      <c r="E122" s="35" t="s">
        <v>277</v>
      </c>
      <c r="F122" s="2">
        <v>8500</v>
      </c>
    </row>
    <row r="123" spans="1:6" ht="12.75">
      <c r="A123" s="1"/>
      <c r="B123" s="1"/>
      <c r="C123" s="1"/>
      <c r="D123" s="1"/>
      <c r="E123" s="35"/>
      <c r="F123" s="2"/>
    </row>
    <row r="124" spans="1:6" ht="12.75">
      <c r="A124" s="1"/>
      <c r="B124" s="1"/>
      <c r="C124" s="1"/>
      <c r="D124" s="1"/>
      <c r="E124" s="35" t="s">
        <v>278</v>
      </c>
      <c r="F124" s="2"/>
    </row>
    <row r="125" spans="1:6" ht="12.75">
      <c r="A125" s="1"/>
      <c r="B125" s="1"/>
      <c r="C125" s="1"/>
      <c r="D125" s="1"/>
      <c r="E125" s="35"/>
      <c r="F125" s="2"/>
    </row>
    <row r="126" spans="1:6" ht="12.75">
      <c r="A126" s="1" t="s">
        <v>43</v>
      </c>
      <c r="B126" s="1" t="s">
        <v>94</v>
      </c>
      <c r="C126" s="1" t="s">
        <v>144</v>
      </c>
      <c r="D126" s="1" t="s">
        <v>159</v>
      </c>
      <c r="E126" s="35" t="s">
        <v>279</v>
      </c>
      <c r="F126" s="2">
        <v>55</v>
      </c>
    </row>
    <row r="127" spans="1:6" ht="12.75">
      <c r="A127" s="1"/>
      <c r="B127" s="1"/>
      <c r="C127" s="1"/>
      <c r="D127" s="1"/>
      <c r="E127" s="35" t="s">
        <v>280</v>
      </c>
      <c r="F127" s="2"/>
    </row>
    <row r="128" spans="1:6" ht="12.75">
      <c r="A128" s="1"/>
      <c r="B128" s="1"/>
      <c r="C128" s="1"/>
      <c r="D128" s="1"/>
      <c r="E128" s="35" t="s">
        <v>281</v>
      </c>
      <c r="F128" s="2"/>
    </row>
    <row r="129" spans="1:6" ht="12.75">
      <c r="A129" s="1" t="s">
        <v>44</v>
      </c>
      <c r="B129" s="1" t="s">
        <v>95</v>
      </c>
      <c r="C129" s="1" t="s">
        <v>145</v>
      </c>
      <c r="D129" s="1" t="s">
        <v>159</v>
      </c>
      <c r="E129" s="35" t="s">
        <v>145</v>
      </c>
      <c r="F129" s="2">
        <v>375.3</v>
      </c>
    </row>
    <row r="130" spans="1:6" ht="12.75">
      <c r="A130" s="1"/>
      <c r="B130" s="1"/>
      <c r="C130" s="1"/>
      <c r="D130" s="1"/>
      <c r="E130" s="35" t="s">
        <v>282</v>
      </c>
      <c r="F130" s="2"/>
    </row>
    <row r="131" spans="1:6" ht="12.75">
      <c r="A131" s="1"/>
      <c r="B131" s="1"/>
      <c r="C131" s="1"/>
      <c r="D131" s="1"/>
      <c r="E131" s="35" t="s">
        <v>283</v>
      </c>
      <c r="F131" s="2"/>
    </row>
    <row r="132" spans="1:6" ht="12.75">
      <c r="A132" s="1"/>
      <c r="B132" s="1"/>
      <c r="C132" s="1"/>
      <c r="D132" s="1"/>
      <c r="E132" s="35" t="s">
        <v>284</v>
      </c>
      <c r="F132" s="2"/>
    </row>
    <row r="133" spans="1:6" ht="12.75">
      <c r="A133" s="1" t="s">
        <v>45</v>
      </c>
      <c r="B133" s="1" t="s">
        <v>91</v>
      </c>
      <c r="C133" s="1" t="s">
        <v>146</v>
      </c>
      <c r="D133" s="1" t="s">
        <v>158</v>
      </c>
      <c r="E133" s="35" t="s">
        <v>285</v>
      </c>
      <c r="F133" s="2">
        <v>31</v>
      </c>
    </row>
    <row r="134" spans="1:6" ht="12.75">
      <c r="A134" s="1"/>
      <c r="B134" s="1"/>
      <c r="C134" s="1"/>
      <c r="D134" s="1"/>
      <c r="E134" s="35" t="s">
        <v>12</v>
      </c>
      <c r="F134" s="2"/>
    </row>
    <row r="135" spans="1:6" ht="12.75">
      <c r="A135" s="1"/>
      <c r="B135" s="1"/>
      <c r="C135" s="1"/>
      <c r="D135" s="1"/>
      <c r="E135" s="35" t="s">
        <v>286</v>
      </c>
      <c r="F135" s="2"/>
    </row>
    <row r="136" spans="1:6" ht="12.75">
      <c r="A136" s="1"/>
      <c r="B136" s="1"/>
      <c r="C136" s="1"/>
      <c r="D136" s="1"/>
      <c r="E136" s="35" t="s">
        <v>28</v>
      </c>
      <c r="F136" s="2"/>
    </row>
    <row r="137" spans="1:6" ht="12.75">
      <c r="A137" s="1"/>
      <c r="B137" s="1"/>
      <c r="C137" s="1"/>
      <c r="D137" s="1"/>
      <c r="E137" s="35" t="s">
        <v>287</v>
      </c>
      <c r="F137" s="2"/>
    </row>
    <row r="138" spans="1:6" ht="12.75">
      <c r="A138" s="1"/>
      <c r="B138" s="1"/>
      <c r="C138" s="1"/>
      <c r="D138" s="1"/>
      <c r="E138" s="35" t="s">
        <v>7</v>
      </c>
      <c r="F138" s="2"/>
    </row>
    <row r="139" spans="1:6" ht="12.75">
      <c r="A139" s="1"/>
      <c r="B139" s="1"/>
      <c r="C139" s="1"/>
      <c r="D139" s="1"/>
      <c r="E139" s="35" t="s">
        <v>288</v>
      </c>
      <c r="F139" s="2"/>
    </row>
    <row r="140" spans="1:6" ht="12.75">
      <c r="A140" s="1"/>
      <c r="B140" s="1"/>
      <c r="C140" s="1"/>
      <c r="D140" s="1"/>
      <c r="E140" s="35" t="s">
        <v>8</v>
      </c>
      <c r="F140" s="2"/>
    </row>
    <row r="141" spans="1:6" ht="12.75">
      <c r="A141" s="1" t="s">
        <v>46</v>
      </c>
      <c r="B141" s="1" t="s">
        <v>91</v>
      </c>
      <c r="C141" s="1" t="s">
        <v>147</v>
      </c>
      <c r="D141" s="1" t="s">
        <v>158</v>
      </c>
      <c r="E141" s="35" t="s">
        <v>289</v>
      </c>
      <c r="F141" s="2">
        <v>15</v>
      </c>
    </row>
    <row r="142" spans="1:6" ht="12.75">
      <c r="A142" s="1"/>
      <c r="B142" s="1"/>
      <c r="C142" s="1"/>
      <c r="D142" s="1"/>
      <c r="E142" s="35" t="s">
        <v>7</v>
      </c>
      <c r="F142" s="2"/>
    </row>
    <row r="143" spans="1:6" ht="12.75">
      <c r="A143" s="1"/>
      <c r="B143" s="1"/>
      <c r="C143" s="1"/>
      <c r="D143" s="1"/>
      <c r="E143" s="35" t="s">
        <v>290</v>
      </c>
      <c r="F143" s="2"/>
    </row>
    <row r="144" spans="1:6" ht="12.75">
      <c r="A144" s="1"/>
      <c r="B144" s="1"/>
      <c r="C144" s="1"/>
      <c r="D144" s="1"/>
      <c r="E144" s="35" t="s">
        <v>9</v>
      </c>
      <c r="F144" s="2"/>
    </row>
    <row r="145" spans="1:6" ht="12.75">
      <c r="A145" s="1"/>
      <c r="B145" s="1"/>
      <c r="C145" s="1"/>
      <c r="D145" s="1"/>
      <c r="E145" s="35" t="s">
        <v>291</v>
      </c>
      <c r="F145" s="2"/>
    </row>
    <row r="146" spans="1:6" ht="12.75">
      <c r="A146" s="1"/>
      <c r="B146" s="1"/>
      <c r="C146" s="1"/>
      <c r="D146" s="1"/>
      <c r="E146" s="35" t="s">
        <v>7</v>
      </c>
      <c r="F146" s="2"/>
    </row>
    <row r="147" spans="1:6" ht="12.75">
      <c r="A147" s="1"/>
      <c r="B147" s="1"/>
      <c r="C147" s="1"/>
      <c r="D147" s="1"/>
      <c r="E147" s="35" t="s">
        <v>292</v>
      </c>
      <c r="F147" s="2"/>
    </row>
    <row r="148" spans="1:6" ht="12.75">
      <c r="A148" s="1"/>
      <c r="B148" s="1"/>
      <c r="C148" s="1"/>
      <c r="D148" s="1"/>
      <c r="E148" s="35" t="s">
        <v>7</v>
      </c>
      <c r="F148" s="2"/>
    </row>
    <row r="149" spans="1:6" ht="12.75">
      <c r="A149" s="1"/>
      <c r="B149" s="1"/>
      <c r="C149" s="1"/>
      <c r="D149" s="1"/>
      <c r="E149" s="35" t="s">
        <v>293</v>
      </c>
      <c r="F149" s="2"/>
    </row>
    <row r="150" spans="1:6" ht="12.75">
      <c r="A150" s="1"/>
      <c r="B150" s="1"/>
      <c r="C150" s="1"/>
      <c r="D150" s="1"/>
      <c r="E150" s="35" t="s">
        <v>7</v>
      </c>
      <c r="F150" s="2"/>
    </row>
    <row r="151" spans="1:6" ht="12.75">
      <c r="A151" s="1"/>
      <c r="B151" s="1"/>
      <c r="C151" s="1"/>
      <c r="D151" s="1"/>
      <c r="E151" s="35" t="s">
        <v>294</v>
      </c>
      <c r="F151" s="2"/>
    </row>
    <row r="152" spans="1:6" ht="12.75">
      <c r="A152" s="1"/>
      <c r="B152" s="1"/>
      <c r="C152" s="1"/>
      <c r="D152" s="1"/>
      <c r="E152" s="35" t="s">
        <v>7</v>
      </c>
      <c r="F152" s="2"/>
    </row>
    <row r="153" spans="1:6" ht="12.75">
      <c r="A153" s="1"/>
      <c r="B153" s="1"/>
      <c r="C153" s="1"/>
      <c r="D153" s="1"/>
      <c r="E153" s="35" t="s">
        <v>295</v>
      </c>
      <c r="F153" s="2"/>
    </row>
    <row r="154" spans="1:6" ht="12.75">
      <c r="A154" s="1"/>
      <c r="B154" s="1"/>
      <c r="C154" s="1"/>
      <c r="D154" s="1"/>
      <c r="E154" s="35" t="s">
        <v>8</v>
      </c>
      <c r="F154" s="2"/>
    </row>
    <row r="155" spans="1:6" ht="12.75">
      <c r="A155" s="1"/>
      <c r="B155" s="1"/>
      <c r="C155" s="1"/>
      <c r="D155" s="1"/>
      <c r="E155" s="35" t="s">
        <v>296</v>
      </c>
      <c r="F155" s="2"/>
    </row>
    <row r="156" spans="1:6" ht="12.75">
      <c r="A156" s="1"/>
      <c r="B156" s="1"/>
      <c r="C156" s="1"/>
      <c r="D156" s="1"/>
      <c r="E156" s="35" t="s">
        <v>7</v>
      </c>
      <c r="F156" s="2"/>
    </row>
    <row r="157" spans="1:6" ht="12.75">
      <c r="A157" s="1"/>
      <c r="B157" s="1"/>
      <c r="C157" s="1"/>
      <c r="D157" s="1"/>
      <c r="E157" s="35" t="s">
        <v>297</v>
      </c>
      <c r="F157" s="2"/>
    </row>
    <row r="158" spans="1:6" ht="12.75">
      <c r="A158" s="1"/>
      <c r="B158" s="1"/>
      <c r="C158" s="1"/>
      <c r="D158" s="1"/>
      <c r="E158" s="35" t="s">
        <v>7</v>
      </c>
      <c r="F158" s="2"/>
    </row>
    <row r="159" spans="1:6" ht="12.75">
      <c r="A159" s="1"/>
      <c r="B159" s="1"/>
      <c r="C159" s="1"/>
      <c r="D159" s="1"/>
      <c r="E159" s="35" t="s">
        <v>298</v>
      </c>
      <c r="F159" s="2"/>
    </row>
    <row r="160" spans="1:6" ht="12.75">
      <c r="A160" s="1"/>
      <c r="B160" s="1"/>
      <c r="C160" s="1"/>
      <c r="D160" s="1"/>
      <c r="E160" s="35" t="s">
        <v>7</v>
      </c>
      <c r="F160" s="2"/>
    </row>
    <row r="161" spans="1:6" ht="12.75">
      <c r="A161" s="1"/>
      <c r="B161" s="1"/>
      <c r="C161" s="1"/>
      <c r="D161" s="1"/>
      <c r="E161" s="35" t="s">
        <v>299</v>
      </c>
      <c r="F161" s="2"/>
    </row>
    <row r="162" spans="1:6" ht="12.75">
      <c r="A162" s="1"/>
      <c r="B162" s="1"/>
      <c r="C162" s="1"/>
      <c r="D162" s="1"/>
      <c r="E162" s="35" t="s">
        <v>7</v>
      </c>
      <c r="F162" s="2"/>
    </row>
    <row r="163" spans="1:6" ht="12.75">
      <c r="A163" s="1"/>
      <c r="B163" s="1"/>
      <c r="C163" s="1"/>
      <c r="D163" s="1"/>
      <c r="E163" s="35" t="s">
        <v>300</v>
      </c>
      <c r="F163" s="2"/>
    </row>
    <row r="164" spans="1:6" ht="12.75">
      <c r="A164" s="1"/>
      <c r="B164" s="1"/>
      <c r="C164" s="1"/>
      <c r="D164" s="1"/>
      <c r="E164" s="35" t="s">
        <v>7</v>
      </c>
      <c r="F164" s="2"/>
    </row>
    <row r="165" spans="1:6" ht="12.75">
      <c r="A165" s="1" t="s">
        <v>47</v>
      </c>
      <c r="B165" s="1" t="s">
        <v>91</v>
      </c>
      <c r="C165" s="1" t="s">
        <v>148</v>
      </c>
      <c r="D165" s="1" t="s">
        <v>158</v>
      </c>
      <c r="E165" s="35" t="s">
        <v>301</v>
      </c>
      <c r="F165" s="2">
        <v>1</v>
      </c>
    </row>
    <row r="166" spans="1:6" ht="12.75">
      <c r="A166" s="1"/>
      <c r="B166" s="1"/>
      <c r="C166" s="1"/>
      <c r="D166" s="1"/>
      <c r="E166" s="35" t="s">
        <v>302</v>
      </c>
      <c r="F166" s="2"/>
    </row>
    <row r="167" spans="1:6" ht="12.75">
      <c r="A167" s="1"/>
      <c r="B167" s="1"/>
      <c r="C167" s="1"/>
      <c r="D167" s="1"/>
      <c r="E167" s="35" t="s">
        <v>303</v>
      </c>
      <c r="F167" s="2"/>
    </row>
    <row r="168" spans="1:6" ht="12.75">
      <c r="A168" s="1"/>
      <c r="B168" s="1"/>
      <c r="C168" s="1"/>
      <c r="D168" s="1"/>
      <c r="E168" s="35" t="s">
        <v>304</v>
      </c>
      <c r="F168" s="2"/>
    </row>
    <row r="169" spans="1:6" ht="12.75">
      <c r="A169" s="1"/>
      <c r="B169" s="1"/>
      <c r="C169" s="1"/>
      <c r="D169" s="1"/>
      <c r="E169" s="35" t="s">
        <v>305</v>
      </c>
      <c r="F169" s="2"/>
    </row>
    <row r="170" spans="1:6" ht="12.75">
      <c r="A170" s="1"/>
      <c r="B170" s="1"/>
      <c r="C170" s="1"/>
      <c r="D170" s="1"/>
      <c r="E170" s="35" t="s">
        <v>7</v>
      </c>
      <c r="F170" s="2"/>
    </row>
    <row r="171" spans="1:6" ht="12.75">
      <c r="A171" s="1" t="s">
        <v>48</v>
      </c>
      <c r="B171" s="1" t="s">
        <v>91</v>
      </c>
      <c r="C171" s="1" t="s">
        <v>149</v>
      </c>
      <c r="D171" s="1" t="s">
        <v>158</v>
      </c>
      <c r="E171" s="35"/>
      <c r="F171" s="2">
        <v>1</v>
      </c>
    </row>
    <row r="172" spans="1:6" ht="12.75">
      <c r="A172" s="1" t="s">
        <v>49</v>
      </c>
      <c r="B172" s="1" t="s">
        <v>91</v>
      </c>
      <c r="C172" s="1" t="s">
        <v>150</v>
      </c>
      <c r="D172" s="1" t="s">
        <v>158</v>
      </c>
      <c r="E172" s="35" t="s">
        <v>7</v>
      </c>
      <c r="F172" s="2">
        <v>1</v>
      </c>
    </row>
    <row r="173" ht="12.75">
      <c r="E173" s="36"/>
    </row>
  </sheetData>
  <sheetProtection/>
  <mergeCells count="17">
    <mergeCell ref="D4:D5"/>
    <mergeCell ref="D6:D7"/>
    <mergeCell ref="D8:D9"/>
    <mergeCell ref="E2:F3"/>
    <mergeCell ref="E4:F5"/>
    <mergeCell ref="E6:F7"/>
    <mergeCell ref="E8:F9"/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I18" sqref="I18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9.421875" style="0" customWidth="1"/>
    <col min="8" max="8" width="11.8515625" style="0" customWidth="1"/>
    <col min="9" max="9" width="18.8515625" style="0" customWidth="1"/>
  </cols>
  <sheetData>
    <row r="1" spans="1:9" ht="28.5" customHeight="1">
      <c r="A1" s="109" t="s">
        <v>306</v>
      </c>
      <c r="B1" s="110"/>
      <c r="C1" s="110"/>
      <c r="D1" s="110"/>
      <c r="E1" s="110"/>
      <c r="F1" s="110"/>
      <c r="G1" s="110"/>
      <c r="H1" s="110"/>
      <c r="I1" s="110"/>
    </row>
    <row r="2" spans="1:10" ht="12.75">
      <c r="A2" s="84" t="s">
        <v>1</v>
      </c>
      <c r="B2" s="85"/>
      <c r="C2" s="89" t="s">
        <v>96</v>
      </c>
      <c r="D2" s="93"/>
      <c r="E2" s="68" t="s">
        <v>166</v>
      </c>
      <c r="F2" s="68" t="s">
        <v>171</v>
      </c>
      <c r="G2" s="85"/>
      <c r="H2" s="68" t="s">
        <v>340</v>
      </c>
      <c r="I2" s="116" t="s">
        <v>344</v>
      </c>
      <c r="J2" s="4"/>
    </row>
    <row r="3" spans="1:10" ht="12.75">
      <c r="A3" s="86"/>
      <c r="B3" s="69"/>
      <c r="C3" s="90"/>
      <c r="D3" s="90"/>
      <c r="E3" s="69"/>
      <c r="F3" s="69"/>
      <c r="G3" s="69"/>
      <c r="H3" s="69"/>
      <c r="I3" s="117"/>
      <c r="J3" s="4"/>
    </row>
    <row r="4" spans="1:10" ht="12.75">
      <c r="A4" s="87" t="s">
        <v>2</v>
      </c>
      <c r="B4" s="69"/>
      <c r="C4" s="70"/>
      <c r="D4" s="69"/>
      <c r="E4" s="70" t="s">
        <v>167</v>
      </c>
      <c r="F4" s="70" t="s">
        <v>172</v>
      </c>
      <c r="G4" s="69"/>
      <c r="H4" s="70" t="s">
        <v>340</v>
      </c>
      <c r="I4" s="118" t="s">
        <v>345</v>
      </c>
      <c r="J4" s="4"/>
    </row>
    <row r="5" spans="1:10" ht="12.75">
      <c r="A5" s="86"/>
      <c r="B5" s="69"/>
      <c r="C5" s="69"/>
      <c r="D5" s="69"/>
      <c r="E5" s="69"/>
      <c r="F5" s="69"/>
      <c r="G5" s="69"/>
      <c r="H5" s="69"/>
      <c r="I5" s="117"/>
      <c r="J5" s="4"/>
    </row>
    <row r="6" spans="1:10" ht="12.75">
      <c r="A6" s="87" t="s">
        <v>3</v>
      </c>
      <c r="B6" s="69"/>
      <c r="C6" s="70" t="s">
        <v>97</v>
      </c>
      <c r="D6" s="69"/>
      <c r="E6" s="70" t="s">
        <v>168</v>
      </c>
      <c r="F6" s="70" t="s">
        <v>173</v>
      </c>
      <c r="G6" s="69"/>
      <c r="H6" s="70" t="s">
        <v>340</v>
      </c>
      <c r="I6" s="118"/>
      <c r="J6" s="4"/>
    </row>
    <row r="7" spans="1:10" ht="12.75">
      <c r="A7" s="86"/>
      <c r="B7" s="69"/>
      <c r="C7" s="69"/>
      <c r="D7" s="69"/>
      <c r="E7" s="69"/>
      <c r="F7" s="69"/>
      <c r="G7" s="69"/>
      <c r="H7" s="69"/>
      <c r="I7" s="117"/>
      <c r="J7" s="4"/>
    </row>
    <row r="8" spans="1:10" ht="12.75">
      <c r="A8" s="87" t="s">
        <v>151</v>
      </c>
      <c r="B8" s="69"/>
      <c r="C8" s="113"/>
      <c r="D8" s="69"/>
      <c r="E8" s="70" t="s">
        <v>152</v>
      </c>
      <c r="F8" s="69"/>
      <c r="G8" s="69"/>
      <c r="H8" s="70" t="s">
        <v>341</v>
      </c>
      <c r="I8" s="118" t="s">
        <v>49</v>
      </c>
      <c r="J8" s="4"/>
    </row>
    <row r="9" spans="1:10" ht="12.75">
      <c r="A9" s="86"/>
      <c r="B9" s="69"/>
      <c r="C9" s="69"/>
      <c r="D9" s="69"/>
      <c r="E9" s="69"/>
      <c r="F9" s="69"/>
      <c r="G9" s="69"/>
      <c r="H9" s="69"/>
      <c r="I9" s="117"/>
      <c r="J9" s="4"/>
    </row>
    <row r="10" spans="1:10" ht="12.75">
      <c r="A10" s="87" t="s">
        <v>4</v>
      </c>
      <c r="B10" s="69"/>
      <c r="C10" s="70"/>
      <c r="D10" s="69"/>
      <c r="E10" s="70" t="s">
        <v>169</v>
      </c>
      <c r="F10" s="70" t="s">
        <v>174</v>
      </c>
      <c r="G10" s="69"/>
      <c r="H10" s="70" t="s">
        <v>342</v>
      </c>
      <c r="I10" s="119"/>
      <c r="J10" s="4"/>
    </row>
    <row r="11" spans="1:10" ht="12.75">
      <c r="A11" s="111"/>
      <c r="B11" s="112"/>
      <c r="C11" s="112"/>
      <c r="D11" s="112"/>
      <c r="E11" s="112"/>
      <c r="F11" s="112"/>
      <c r="G11" s="112"/>
      <c r="H11" s="112"/>
      <c r="I11" s="120"/>
      <c r="J11" s="4"/>
    </row>
    <row r="12" spans="1:9" ht="23.25" customHeight="1">
      <c r="A12" s="121" t="s">
        <v>307</v>
      </c>
      <c r="B12" s="122"/>
      <c r="C12" s="122"/>
      <c r="D12" s="122"/>
      <c r="E12" s="122"/>
      <c r="F12" s="122"/>
      <c r="G12" s="122"/>
      <c r="H12" s="122"/>
      <c r="I12" s="122"/>
    </row>
    <row r="13" spans="1:10" ht="26.25" customHeight="1">
      <c r="A13" s="54" t="s">
        <v>308</v>
      </c>
      <c r="B13" s="123" t="s">
        <v>319</v>
      </c>
      <c r="C13" s="124"/>
      <c r="D13" s="54" t="s">
        <v>321</v>
      </c>
      <c r="E13" s="123" t="s">
        <v>329</v>
      </c>
      <c r="F13" s="124"/>
      <c r="G13" s="54" t="s">
        <v>330</v>
      </c>
      <c r="H13" s="123" t="s">
        <v>343</v>
      </c>
      <c r="I13" s="124"/>
      <c r="J13" s="4"/>
    </row>
    <row r="14" spans="1:10" ht="15" customHeight="1">
      <c r="A14" s="55" t="s">
        <v>309</v>
      </c>
      <c r="B14" s="41" t="s">
        <v>320</v>
      </c>
      <c r="C14" s="43">
        <f>SUM('Stavební rozpočet'!G12:G12)</f>
        <v>0</v>
      </c>
      <c r="D14" s="114" t="s">
        <v>322</v>
      </c>
      <c r="E14" s="115"/>
      <c r="F14" s="43">
        <v>0</v>
      </c>
      <c r="G14" s="114" t="s">
        <v>331</v>
      </c>
      <c r="H14" s="115"/>
      <c r="I14" s="134">
        <f>ROUND(C22*(1.3/100),2)</f>
        <v>0</v>
      </c>
      <c r="J14" s="4"/>
    </row>
    <row r="15" spans="1:10" ht="15" customHeight="1">
      <c r="A15" s="56"/>
      <c r="B15" s="41" t="s">
        <v>170</v>
      </c>
      <c r="C15" s="43"/>
      <c r="D15" s="114" t="s">
        <v>323</v>
      </c>
      <c r="E15" s="115"/>
      <c r="F15" s="43">
        <v>0</v>
      </c>
      <c r="G15" s="114" t="s">
        <v>332</v>
      </c>
      <c r="H15" s="115"/>
      <c r="I15" s="43">
        <v>0</v>
      </c>
      <c r="J15" s="4"/>
    </row>
    <row r="16" spans="1:10" ht="15" customHeight="1">
      <c r="A16" s="55" t="s">
        <v>310</v>
      </c>
      <c r="B16" s="41" t="s">
        <v>320</v>
      </c>
      <c r="C16" s="43">
        <f>SUM('Stavební rozpočet'!G53)+SUM('Stavební rozpočet'!G57)+SUM('Stavební rozpočet'!G81)+SUM('Stavební rozpočet'!G85)+SUM('Stavební rozpočet'!G87)+SUM('Stavební rozpočet'!G114)</f>
        <v>0</v>
      </c>
      <c r="D16" s="114" t="s">
        <v>324</v>
      </c>
      <c r="E16" s="115"/>
      <c r="F16" s="43">
        <v>0</v>
      </c>
      <c r="G16" s="114" t="s">
        <v>333</v>
      </c>
      <c r="H16" s="115"/>
      <c r="I16" s="43">
        <v>0</v>
      </c>
      <c r="J16" s="4"/>
    </row>
    <row r="17" spans="1:10" ht="15" customHeight="1">
      <c r="A17" s="56"/>
      <c r="B17" s="41" t="s">
        <v>170</v>
      </c>
      <c r="C17" s="43"/>
      <c r="D17" s="114"/>
      <c r="E17" s="115"/>
      <c r="F17" s="57"/>
      <c r="G17" s="114" t="s">
        <v>334</v>
      </c>
      <c r="H17" s="115"/>
      <c r="I17" s="43">
        <v>0</v>
      </c>
      <c r="J17" s="4"/>
    </row>
    <row r="18" spans="1:10" ht="15" customHeight="1">
      <c r="A18" s="55" t="s">
        <v>311</v>
      </c>
      <c r="B18" s="41" t="s">
        <v>320</v>
      </c>
      <c r="C18" s="43"/>
      <c r="D18" s="114"/>
      <c r="E18" s="115"/>
      <c r="F18" s="57"/>
      <c r="G18" s="114" t="s">
        <v>365</v>
      </c>
      <c r="H18" s="115"/>
      <c r="I18" s="134">
        <v>0</v>
      </c>
      <c r="J18" s="4"/>
    </row>
    <row r="19" spans="1:10" ht="15" customHeight="1">
      <c r="A19" s="56"/>
      <c r="B19" s="41" t="s">
        <v>170</v>
      </c>
      <c r="C19" s="43"/>
      <c r="D19" s="114"/>
      <c r="E19" s="115"/>
      <c r="F19" s="57"/>
      <c r="G19" s="114" t="s">
        <v>335</v>
      </c>
      <c r="H19" s="115"/>
      <c r="I19" s="43">
        <v>0</v>
      </c>
      <c r="J19" s="4"/>
    </row>
    <row r="20" spans="1:10" ht="15" customHeight="1">
      <c r="A20" s="123" t="s">
        <v>138</v>
      </c>
      <c r="B20" s="124"/>
      <c r="C20" s="43">
        <f>SUM('Stavební rozpočet'!G131:G131)</f>
        <v>0</v>
      </c>
      <c r="D20" s="114"/>
      <c r="E20" s="115"/>
      <c r="F20" s="57"/>
      <c r="G20" s="114"/>
      <c r="H20" s="115"/>
      <c r="I20" s="57"/>
      <c r="J20" s="4"/>
    </row>
    <row r="21" spans="1:10" ht="15" customHeight="1">
      <c r="A21" s="123" t="s">
        <v>312</v>
      </c>
      <c r="B21" s="124"/>
      <c r="C21" s="43">
        <f>SUM('Stavební rozpočet'!G120)+SUM('Stavební rozpočet'!G122)</f>
        <v>0</v>
      </c>
      <c r="D21" s="114"/>
      <c r="E21" s="115"/>
      <c r="F21" s="57"/>
      <c r="G21" s="114"/>
      <c r="H21" s="115"/>
      <c r="I21" s="57"/>
      <c r="J21" s="4"/>
    </row>
    <row r="22" spans="1:10" ht="16.5" customHeight="1">
      <c r="A22" s="123" t="s">
        <v>313</v>
      </c>
      <c r="B22" s="124"/>
      <c r="C22" s="43">
        <f>SUM(C14:C21)</f>
        <v>0</v>
      </c>
      <c r="D22" s="123" t="s">
        <v>325</v>
      </c>
      <c r="E22" s="124"/>
      <c r="F22" s="43">
        <f>SUM(F14:F21)</f>
        <v>0</v>
      </c>
      <c r="G22" s="123" t="s">
        <v>336</v>
      </c>
      <c r="H22" s="124"/>
      <c r="I22" s="43">
        <f>SUM(I14:I21)</f>
        <v>0</v>
      </c>
      <c r="J22" s="4"/>
    </row>
    <row r="23" spans="1:9" ht="12.75">
      <c r="A23" s="58"/>
      <c r="B23" s="58"/>
      <c r="C23" s="58"/>
      <c r="D23" s="27"/>
      <c r="E23" s="27"/>
      <c r="F23" s="27"/>
      <c r="G23" s="27"/>
      <c r="H23" s="27"/>
      <c r="I23" s="27"/>
    </row>
    <row r="24" spans="1:9" ht="15" customHeight="1">
      <c r="A24" s="125" t="s">
        <v>314</v>
      </c>
      <c r="B24" s="126"/>
      <c r="C24" s="59">
        <f>SUM('Stavební rozpočet'!T12:T216)</f>
        <v>0</v>
      </c>
      <c r="D24" s="60"/>
      <c r="E24" s="61"/>
      <c r="F24" s="61"/>
      <c r="G24" s="61"/>
      <c r="H24" s="61"/>
      <c r="I24" s="61"/>
    </row>
    <row r="25" spans="1:10" ht="15" customHeight="1">
      <c r="A25" s="125" t="s">
        <v>315</v>
      </c>
      <c r="B25" s="126"/>
      <c r="C25" s="59">
        <f>SUM('Stavební rozpočet'!U12:U216)</f>
        <v>0</v>
      </c>
      <c r="D25" s="125" t="s">
        <v>326</v>
      </c>
      <c r="E25" s="126"/>
      <c r="F25" s="59">
        <f>ROUND(C25*(15/100),2)</f>
        <v>0</v>
      </c>
      <c r="G25" s="125" t="s">
        <v>337</v>
      </c>
      <c r="H25" s="126"/>
      <c r="I25" s="59">
        <f>SUM(C24:C26)</f>
        <v>0</v>
      </c>
      <c r="J25" s="4"/>
    </row>
    <row r="26" spans="1:10" ht="15" customHeight="1">
      <c r="A26" s="125" t="s">
        <v>316</v>
      </c>
      <c r="B26" s="126"/>
      <c r="C26" s="59">
        <f>C22+F22+I22</f>
        <v>0</v>
      </c>
      <c r="D26" s="125" t="s">
        <v>327</v>
      </c>
      <c r="E26" s="126"/>
      <c r="F26" s="59">
        <f>ROUND(C26*(21/100),2)</f>
        <v>0</v>
      </c>
      <c r="G26" s="125" t="s">
        <v>338</v>
      </c>
      <c r="H26" s="126"/>
      <c r="I26" s="59">
        <f>SUM(F25:F26)+I25</f>
        <v>0</v>
      </c>
      <c r="J26" s="4"/>
    </row>
    <row r="27" spans="1:9" ht="12.75">
      <c r="A27" s="62"/>
      <c r="B27" s="62"/>
      <c r="C27" s="62"/>
      <c r="D27" s="62"/>
      <c r="E27" s="62"/>
      <c r="F27" s="62"/>
      <c r="G27" s="62"/>
      <c r="H27" s="62"/>
      <c r="I27" s="62"/>
    </row>
    <row r="28" spans="1:10" ht="14.25" customHeight="1">
      <c r="A28" s="127" t="s">
        <v>317</v>
      </c>
      <c r="B28" s="128"/>
      <c r="C28" s="129"/>
      <c r="D28" s="127" t="s">
        <v>328</v>
      </c>
      <c r="E28" s="128"/>
      <c r="F28" s="129"/>
      <c r="G28" s="127" t="s">
        <v>339</v>
      </c>
      <c r="H28" s="128"/>
      <c r="I28" s="129"/>
      <c r="J28" s="5"/>
    </row>
    <row r="29" spans="1:10" ht="14.25" customHeight="1">
      <c r="A29" s="130"/>
      <c r="B29" s="69"/>
      <c r="C29" s="131"/>
      <c r="D29" s="130"/>
      <c r="E29" s="69"/>
      <c r="F29" s="131"/>
      <c r="G29" s="130"/>
      <c r="H29" s="69"/>
      <c r="I29" s="131"/>
      <c r="J29" s="5"/>
    </row>
    <row r="30" spans="1:10" ht="14.25" customHeight="1">
      <c r="A30" s="130"/>
      <c r="B30" s="69"/>
      <c r="C30" s="131"/>
      <c r="D30" s="130"/>
      <c r="E30" s="69"/>
      <c r="F30" s="131"/>
      <c r="G30" s="130"/>
      <c r="H30" s="69"/>
      <c r="I30" s="131"/>
      <c r="J30" s="5"/>
    </row>
    <row r="31" spans="1:10" ht="14.25" customHeight="1">
      <c r="A31" s="130"/>
      <c r="B31" s="69"/>
      <c r="C31" s="131"/>
      <c r="D31" s="130"/>
      <c r="E31" s="69"/>
      <c r="F31" s="131"/>
      <c r="G31" s="130"/>
      <c r="H31" s="69"/>
      <c r="I31" s="131"/>
      <c r="J31" s="5"/>
    </row>
    <row r="32" spans="1:10" ht="14.25" customHeight="1">
      <c r="A32" s="132" t="s">
        <v>318</v>
      </c>
      <c r="B32" s="71"/>
      <c r="C32" s="133"/>
      <c r="D32" s="132" t="s">
        <v>318</v>
      </c>
      <c r="E32" s="71"/>
      <c r="F32" s="133"/>
      <c r="G32" s="132" t="s">
        <v>318</v>
      </c>
      <c r="H32" s="71"/>
      <c r="I32" s="133"/>
      <c r="J32" s="5"/>
    </row>
    <row r="33" spans="1:9" ht="12.75">
      <c r="A33" s="63"/>
      <c r="B33" s="63"/>
      <c r="C33" s="63"/>
      <c r="D33" s="63"/>
      <c r="E33" s="63"/>
      <c r="F33" s="63"/>
      <c r="G33" s="63"/>
      <c r="H33" s="63"/>
      <c r="I33" s="63"/>
    </row>
  </sheetData>
  <sheetProtection/>
  <mergeCells count="78"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2017-03-24T11:08:01Z</cp:lastPrinted>
  <dcterms:created xsi:type="dcterms:W3CDTF">2017-03-24T11:09:55Z</dcterms:created>
  <dcterms:modified xsi:type="dcterms:W3CDTF">2017-03-24T11:13:25Z</dcterms:modified>
  <cp:category/>
  <cp:version/>
  <cp:contentType/>
  <cp:contentStatus/>
</cp:coreProperties>
</file>