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390" yWindow="540" windowWidth="12135" windowHeight="8130" activeTab="1"/>
  </bookViews>
  <sheets>
    <sheet name="Rekapitulace stavby" sheetId="1" r:id="rId1"/>
    <sheet name="2016-10-21-Hum1 - SO 01 S..." sheetId="2" r:id="rId2"/>
    <sheet name="2016-10-22-Hum 3a - SO 02..." sheetId="3" r:id="rId3"/>
    <sheet name="2016-10-22-Hum3 - SO 03 -..." sheetId="4" r:id="rId4"/>
    <sheet name="2016-10-21-Hum2 - SO 02 -..." sheetId="5" r:id="rId5"/>
    <sheet name="2016-10-21-Hum4 - SO 04 -..." sheetId="6" r:id="rId6"/>
    <sheet name="2016-10-21-Hum5 - SO 05 -..." sheetId="7" r:id="rId7"/>
    <sheet name="2017-06-14-Hum6 - SO 06 -..." sheetId="8" r:id="rId8"/>
    <sheet name="2017-06-27-Hum - VON - Šk..." sheetId="9" r:id="rId9"/>
    <sheet name="Pokyny pro vyplnění" sheetId="10" r:id="rId10"/>
  </sheets>
  <definedNames>
    <definedName name="_xlnm._FilterDatabase" localSheetId="1" hidden="1">'2016-10-21-Hum1 - SO 01 S...'!$C$102:$K$473</definedName>
    <definedName name="_xlnm._FilterDatabase" localSheetId="4" hidden="1">'2016-10-21-Hum2 - SO 02 -...'!$C$82:$K$128</definedName>
    <definedName name="_xlnm._FilterDatabase" localSheetId="5" hidden="1">'2016-10-21-Hum4 - SO 04 -...'!$C$83:$K$176</definedName>
    <definedName name="_xlnm._FilterDatabase" localSheetId="6" hidden="1">'2016-10-21-Hum5 - SO 05 -...'!$C$79:$K$100</definedName>
    <definedName name="_xlnm._FilterDatabase" localSheetId="2" hidden="1">'2016-10-22-Hum 3a - SO 02...'!$C$83:$K$145</definedName>
    <definedName name="_xlnm._FilterDatabase" localSheetId="3" hidden="1">'2016-10-22-Hum3 - SO 03 -...'!$C$87:$K$130</definedName>
    <definedName name="_xlnm._FilterDatabase" localSheetId="7" hidden="1">'2017-06-14-Hum6 - SO 06 -...'!$C$78:$K$106</definedName>
    <definedName name="_xlnm._FilterDatabase" localSheetId="8" hidden="1">'2017-06-27-Hum - VON - Šk...'!$C$78:$K$171</definedName>
    <definedName name="_xlnm.Print_Area" localSheetId="1">'2016-10-21-Hum1 - SO 01 S...'!$C$4:$J$36,'2016-10-21-Hum1 - SO 01 S...'!$C$42:$J$84,'2016-10-21-Hum1 - SO 01 S...'!$C$90:$K$473</definedName>
    <definedName name="_xlnm.Print_Area" localSheetId="4">'2016-10-21-Hum2 - SO 02 -...'!$C$4:$J$36,'2016-10-21-Hum2 - SO 02 -...'!$C$42:$J$64,'2016-10-21-Hum2 - SO 02 -...'!$C$70:$K$128</definedName>
    <definedName name="_xlnm.Print_Area" localSheetId="5">'2016-10-21-Hum4 - SO 04 -...'!$C$4:$J$36,'2016-10-21-Hum4 - SO 04 -...'!$C$42:$J$65,'2016-10-21-Hum4 - SO 04 -...'!$C$71:$K$176</definedName>
    <definedName name="_xlnm.Print_Area" localSheetId="6">'2016-10-21-Hum5 - SO 05 -...'!$C$4:$J$36,'2016-10-21-Hum5 - SO 05 -...'!$C$42:$J$61,'2016-10-21-Hum5 - SO 05 -...'!$C$67:$K$100</definedName>
    <definedName name="_xlnm.Print_Area" localSheetId="2">'2016-10-22-Hum 3a - SO 02...'!$C$4:$J$36,'2016-10-22-Hum 3a - SO 02...'!$C$42:$J$65,'2016-10-22-Hum 3a - SO 02...'!$C$71:$K$145</definedName>
    <definedName name="_xlnm.Print_Area" localSheetId="3">'2016-10-22-Hum3 - SO 03 -...'!$C$4:$J$36,'2016-10-22-Hum3 - SO 03 -...'!$C$42:$J$69,'2016-10-22-Hum3 - SO 03 -...'!$C$75:$K$130</definedName>
    <definedName name="_xlnm.Print_Area" localSheetId="7">'2017-06-14-Hum6 - SO 06 -...'!$C$4:$J$36,'2017-06-14-Hum6 - SO 06 -...'!$C$42:$J$60,'2017-06-14-Hum6 - SO 06 -...'!$C$66:$K$106</definedName>
    <definedName name="_xlnm.Print_Area" localSheetId="8">'2017-06-27-Hum - VON - Šk...'!$C$4:$J$36,'2017-06-27-Hum - VON - Šk...'!$C$42:$J$60,'2017-06-27-Hum - VON - Šk...'!$C$66:$K$171</definedName>
    <definedName name="_xlnm.Print_Area" localSheetId="9">'Pokyny pro vyplnění'!$B$2:$K$69,'Pokyny pro vyplnění'!$B$72:$K$116,'Pokyny pro vyplnění'!$B$119:$K$188,'Pokyny pro vyplnění'!$B$196:$K$216</definedName>
    <definedName name="_xlnm.Print_Area" localSheetId="0">'Rekapitulace stavby'!$D$4:$AO$33,'Rekapitulace stavby'!$C$39:$AQ$60</definedName>
    <definedName name="_xlnm.Print_Titles" localSheetId="0">'Rekapitulace stavby'!$49:$49</definedName>
    <definedName name="_xlnm.Print_Titles" localSheetId="1">'2016-10-21-Hum1 - SO 01 S...'!$102:$102</definedName>
    <definedName name="_xlnm.Print_Titles" localSheetId="2">'2016-10-22-Hum 3a - SO 02...'!$83:$83</definedName>
    <definedName name="_xlnm.Print_Titles" localSheetId="3">'2016-10-22-Hum3 - SO 03 -...'!$87:$87</definedName>
    <definedName name="_xlnm.Print_Titles" localSheetId="4">'2016-10-21-Hum2 - SO 02 -...'!$82:$82</definedName>
    <definedName name="_xlnm.Print_Titles" localSheetId="5">'2016-10-21-Hum4 - SO 04 -...'!$83:$83</definedName>
    <definedName name="_xlnm.Print_Titles" localSheetId="6">'2016-10-21-Hum5 - SO 05 -...'!$79:$79</definedName>
    <definedName name="_xlnm.Print_Titles" localSheetId="7">'2017-06-14-Hum6 - SO 06 -...'!$78:$78</definedName>
    <definedName name="_xlnm.Print_Titles" localSheetId="8">'2017-06-27-Hum - VON - Šk...'!$78:$78</definedName>
  </definedNames>
  <calcPr calcId="152511"/>
</workbook>
</file>

<file path=xl/sharedStrings.xml><?xml version="1.0" encoding="utf-8"?>
<sst xmlns="http://schemas.openxmlformats.org/spreadsheetml/2006/main" count="10697" uniqueCount="2014">
  <si>
    <t>Export VZ</t>
  </si>
  <si>
    <t>List obsahuje:</t>
  </si>
  <si>
    <t>1) Rekapitulace stavby</t>
  </si>
  <si>
    <t>2) Rekapitulace objektů stavby a soupisů prací</t>
  </si>
  <si>
    <t>3.0</t>
  </si>
  <si>
    <t/>
  </si>
  <si>
    <t>False</t>
  </si>
  <si>
    <t>{0d3f7bc5-e6a0-4f5c-8847-93b2ab624057}</t>
  </si>
  <si>
    <t>&gt;&gt;  skryté sloupce  &lt;&lt;</t>
  </si>
  <si>
    <t>0,01</t>
  </si>
  <si>
    <t>21</t>
  </si>
  <si>
    <t>15</t>
  </si>
  <si>
    <t>REKAPITULACE STAVBY</t>
  </si>
  <si>
    <t>v ---  níže se nacházejí doplnkové a pomocné údaje k sestavám  --- v</t>
  </si>
  <si>
    <t>Návod na vyplnění</t>
  </si>
  <si>
    <t>0,001</t>
  </si>
  <si>
    <t>Kód:</t>
  </si>
  <si>
    <t>2016-10-21/Hum</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</si>
  <si>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</si>
  <si>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</si>
  <si>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Školní statek Humpolec - dostavba budov a areálu</t>
  </si>
  <si>
    <t>0,1</t>
  </si>
  <si>
    <t>KSO:</t>
  </si>
  <si>
    <t>CC-CZ:</t>
  </si>
  <si>
    <t>1</t>
  </si>
  <si>
    <t>Místo:</t>
  </si>
  <si>
    <t>Humpolec</t>
  </si>
  <si>
    <t>Datum:</t>
  </si>
  <si>
    <t>21. 10. 2016</t>
  </si>
  <si>
    <t>10</t>
  </si>
  <si>
    <t>100</t>
  </si>
  <si>
    <t>Zadavatel:</t>
  </si>
  <si>
    <t>IČ:</t>
  </si>
  <si>
    <t>70890749</t>
  </si>
  <si>
    <t>Kraj Vysočina, Jihlava, Žižkova 57/1882 PSČ 58733</t>
  </si>
  <si>
    <t>DIČ:</t>
  </si>
  <si>
    <t>CZ70890749</t>
  </si>
  <si>
    <t>Uchazeč:</t>
  </si>
  <si>
    <t>Vyplň údaj</t>
  </si>
  <si>
    <t>Projektant:</t>
  </si>
  <si>
    <t>25925881</t>
  </si>
  <si>
    <t>AG Komplet s.r.o.</t>
  </si>
  <si>
    <t>CZ25925881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</si>
  <si>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</si>
  <si>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</si>
  <si>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</si>
  <si>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</si>
  <si>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</si>
  <si>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</si>
  <si>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</si>
  <si>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</si>
  <si>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</si>
  <si>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</si>
  <si>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</si>
  <si>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</si>
  <si>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</si>
  <si>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</si>
  <si>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</si>
  <si>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</si>
  <si>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</si>
  <si>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</si>
  <si>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</si>
  <si>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</si>
  <si>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</si>
  <si>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</si>
  <si>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</si>
  <si>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</si>
  <si>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</si>
  <si>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</si>
  <si>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</si>
  <si>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</si>
  <si>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</si>
  <si>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</si>
  <si>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</si>
  <si>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</si>
  <si>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</si>
  <si>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</si>
  <si>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</si>
  <si>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</si>
  <si>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</si>
  <si>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</si>
  <si>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</si>
  <si>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</si>
  <si>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</si>
  <si>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2016-10-21/Hum1</t>
  </si>
  <si>
    <t>SO 01 Stavební úpravy stáje pro výkrm prasat</t>
  </si>
  <si>
    <t>STA</t>
  </si>
  <si>
    <t>{15d9c35b-c43d-4476-9f4a-a51384afd492}</t>
  </si>
  <si>
    <t>2</t>
  </si>
  <si>
    <t>2016-10-22/Hum 3a</t>
  </si>
  <si>
    <t>SO 02a Výdejní plocha</t>
  </si>
  <si>
    <t>{d9b355ae-6fc7-4b96-8cc8-04a6dcc66d2c}</t>
  </si>
  <si>
    <t>2016-10-22/Hum3</t>
  </si>
  <si>
    <t>SO 03 -Skladovací jímka</t>
  </si>
  <si>
    <t>{bebd07e0-2afe-4a4c-9471-a199aba0f69c}</t>
  </si>
  <si>
    <t>2016-10-21/Hum2</t>
  </si>
  <si>
    <t>SO 02 - Přečerpávací jímka</t>
  </si>
  <si>
    <t>{b8bbabd8-0f98-4fee-9005-f8622f31e334}</t>
  </si>
  <si>
    <t>2016-10-21/Hum4</t>
  </si>
  <si>
    <t>SO 04 - Splašková kanalizace</t>
  </si>
  <si>
    <t>{6735cf04-9aee-46fb-9878-ddde59c30390}</t>
  </si>
  <si>
    <t>2016-10-21/Hum5</t>
  </si>
  <si>
    <t>SO 05 - Komunikace a zpevněné plochy</t>
  </si>
  <si>
    <t>{5429b6dd-36a5-4258-b395-4e02557c1ceb}</t>
  </si>
  <si>
    <t>2017-06-14/Hum6</t>
  </si>
  <si>
    <t>SO 06 - Sadové úpravy</t>
  </si>
  <si>
    <t>{acedbc91-aade-4a84-9f0a-f1471562363f}</t>
  </si>
  <si>
    <t>2017-06-27/Hum</t>
  </si>
  <si>
    <t>VON - Školní statek Humpolec - dostavba budov v areálu - úprava stáje</t>
  </si>
  <si>
    <t>VON</t>
  </si>
  <si>
    <t>{23c42ec9-1417-419d-bf20-351f41cd166f}</t>
  </si>
  <si>
    <t>1) Krycí list soupisu</t>
  </si>
  <si>
    <t>2) Rekapitulace</t>
  </si>
  <si>
    <t>3) Soupis prací</t>
  </si>
  <si>
    <t>Zpět na list:</t>
  </si>
  <si>
    <t>Rekapitulace stavby</t>
  </si>
  <si>
    <t>KRYCÍ LIST SOUPISU</t>
  </si>
  <si>
    <t>Objekt:</t>
  </si>
  <si>
    <t>2016-10-21/Hum1 - SO 01 Stavební úpravy stáje pro výkrm prasat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</si>
  <si>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</si>
  <si>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</si>
  <si>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</si>
  <si>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</si>
  <si>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</si>
  <si>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</si>
  <si>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</si>
  <si>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</si>
  <si>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</si>
  <si>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</si>
  <si>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</si>
  <si>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</si>
  <si>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</si>
  <si>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</si>
  <si>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</si>
  <si>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</si>
  <si>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</si>
  <si>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</si>
  <si>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</si>
  <si>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</si>
  <si>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743 - Elektromontáže - hrubá montáž</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</si>
  <si>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</si>
  <si>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</si>
  <si>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</si>
  <si>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</si>
  <si>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</si>
  <si>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</si>
  <si>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</si>
  <si>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</si>
  <si>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</si>
  <si>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M - Práce a dodávky M</t>
  </si>
  <si>
    <t xml:space="preserve">    799 - Dodávka a montáž technologie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</si>
  <si>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</si>
  <si>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</si>
  <si>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</si>
  <si>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</si>
  <si>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</si>
  <si>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</si>
  <si>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</si>
  <si>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</si>
  <si>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</si>
  <si>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</si>
  <si>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</si>
  <si>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</si>
  <si>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</si>
  <si>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</si>
  <si>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</si>
  <si>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</si>
  <si>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</si>
  <si>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</si>
  <si>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</si>
  <si>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122201102</t>
  </si>
  <si>
    <t>Odkopávky a prokopávky nezapažené s přehozením výkopku na vzdálenost do 3 m nebo s naložením na dopravní prostředek v hornině tř. 3 přes 100 do 1 000 m3</t>
  </si>
  <si>
    <t>m3</t>
  </si>
  <si>
    <t>CS ÚRS 2016 02</t>
  </si>
  <si>
    <t>4</t>
  </si>
  <si>
    <t>-493263050</t>
  </si>
  <si>
    <t>VV</t>
  </si>
  <si>
    <t>13,3*44*1+33*3*1</t>
  </si>
  <si>
    <t>122201109</t>
  </si>
  <si>
    <t>Odkopávky a prokopávky nezapažené s přehozením výkopku na vzdálenost do 3 m nebo s naložením na dopravní prostředek v hornině tř. 3 Příplatek k cenám za lepivost horniny tř. 3</t>
  </si>
  <si>
    <t>-1992823418</t>
  </si>
  <si>
    <t>3</t>
  </si>
  <si>
    <t>131201102</t>
  </si>
  <si>
    <t>Hloubení nezapažených jam a zářezů s urovnáním dna do předepsaného profilu a spádu v hornině tř. 3 přes 100 do 1 000 m3</t>
  </si>
  <si>
    <t>-852561767</t>
  </si>
  <si>
    <t>2*45,1*1,4*1,35+5*7,65*1,55*1,15+6,5*1,55*1,15+2*13,8*1,55*1,35+2*5,95*1,55*1,35+3*44,85*1,55*1,35+13,8*1,55*1,35</t>
  </si>
  <si>
    <t>643,321/2</t>
  </si>
  <si>
    <t>131201109</t>
  </si>
  <si>
    <t>Hloubení nezapažených jam a zářezů s urovnáním dna do předepsaného profilu a spádu Příplatek k cenám za lepivost horniny tř. 3</t>
  </si>
  <si>
    <t>-846659470</t>
  </si>
  <si>
    <t>5</t>
  </si>
  <si>
    <t>131301102</t>
  </si>
  <si>
    <t>Hloubení nezapažených jam a zářezů s urovnáním dna do předepsaného profilu a spádu v hornině tř. 4 přes 100 do 1 000 m3</t>
  </si>
  <si>
    <t>1063162202</t>
  </si>
  <si>
    <t>6</t>
  </si>
  <si>
    <t>131301109</t>
  </si>
  <si>
    <t>Hloubení nezapažených jam a zářezů s urovnáním dna do předepsaného profilu a spádu Příplatek k cenám za lepivost horniny tř. 4</t>
  </si>
  <si>
    <t>25426515</t>
  </si>
  <si>
    <t>7</t>
  </si>
  <si>
    <t>161101101</t>
  </si>
  <si>
    <t>Svislé přemístění výkopku bez naložení do dopravní nádoby avšak s vyprázdněním dopravní nádoby na hromadu nebo do dopravního prostředku z horniny tř. 1 až 4, při hloubce výkopu přes 1 do 2,5 m</t>
  </si>
  <si>
    <t>1659711679</t>
  </si>
  <si>
    <t>321,661*2+58,824*2+684</t>
  </si>
  <si>
    <t>8</t>
  </si>
  <si>
    <t>162301101</t>
  </si>
  <si>
    <t>Vodorovné přemístění výkopku nebo sypaniny po suchu na obvyklém dopravním prostředku, bez naložení výkopku, avšak se složením bez rozhrnutí z horniny tř. 1 až 4 na vzdálenost přes 50 do 500 m</t>
  </si>
  <si>
    <t>457814319</t>
  </si>
  <si>
    <t>760,97+605,97</t>
  </si>
  <si>
    <t>9</t>
  </si>
  <si>
    <t>167101102</t>
  </si>
  <si>
    <t>Nakládání, skládání a překládání neulehlého výkopku nebo sypaniny nakládání, množství přes 100 m3, z hornin tř. 1 až 4</t>
  </si>
  <si>
    <t>-1818591443</t>
  </si>
  <si>
    <t>174101101</t>
  </si>
  <si>
    <t>Zásyp sypaninou z jakékoliv horniny s uložením výkopku ve vrstvách se zhutněním jam, šachet, rýh nebo kolem objektů v těchto vykopávkách</t>
  </si>
  <si>
    <t>972790952</t>
  </si>
  <si>
    <t>321,661+321,661+58,824*2-155</t>
  </si>
  <si>
    <t>11</t>
  </si>
  <si>
    <t>175111101</t>
  </si>
  <si>
    <t>Obsypání potrubí ručně sypaninou z vhodných hornin tř. 1 až 4 nebo materiálem připraveným podél výkopu ve vzdálenosti do 3 m od jeho kraje, pro jakoukoliv hloubku výkopu a míru zhutnění bez prohození sypaniny</t>
  </si>
  <si>
    <t>937068041</t>
  </si>
  <si>
    <t>85,6*0,3+77,8*0,3</t>
  </si>
  <si>
    <t>12</t>
  </si>
  <si>
    <t>M</t>
  </si>
  <si>
    <t>583312000</t>
  </si>
  <si>
    <t>štěrkopísek netříděný zásypový materiál</t>
  </si>
  <si>
    <t>t</t>
  </si>
  <si>
    <t>1979845432</t>
  </si>
  <si>
    <t>49,02*2 'Přepočtené koeficientem množství</t>
  </si>
  <si>
    <t>13</t>
  </si>
  <si>
    <t>181951102</t>
  </si>
  <si>
    <t>Úprava pláně vyrovnáním výškových rozdílů v hornině tř. 1 až 4 se zhutněním</t>
  </si>
  <si>
    <t>m2</t>
  </si>
  <si>
    <t>-101476149</t>
  </si>
  <si>
    <t>2*97*2+8,5*2+15,5*2+7*2</t>
  </si>
  <si>
    <t>Zakládání</t>
  </si>
  <si>
    <t>14</t>
  </si>
  <si>
    <t>271572211</t>
  </si>
  <si>
    <t>Podsyp pod základové konstrukce se zhutněním a urovnáním povrchu ze štěrkopísku netříděného</t>
  </si>
  <si>
    <t>1084704597</t>
  </si>
  <si>
    <t>7,85*44,55*0,15+14*44,4*0,15</t>
  </si>
  <si>
    <t>273313511</t>
  </si>
  <si>
    <t>Základy z betonu prostého desky z betonu kamenem neprokládaného tř. C 12/15</t>
  </si>
  <si>
    <t>209488487</t>
  </si>
  <si>
    <t>44,65*7,65*0,1+44,4*14*0,1+7,2</t>
  </si>
  <si>
    <t>16</t>
  </si>
  <si>
    <t>273321411</t>
  </si>
  <si>
    <t>Základy z betonu železového (bez výztuže) desky z betonu bez zvýšených nároků na prostředí tř. C 20/25</t>
  </si>
  <si>
    <t>591788475</t>
  </si>
  <si>
    <t>8,786*2,9*0,3</t>
  </si>
  <si>
    <t>17</t>
  </si>
  <si>
    <t>274313711</t>
  </si>
  <si>
    <t>Základy z betonu prostého pasy betonu kamenem neprokládaného tř. C 20/25</t>
  </si>
  <si>
    <t>-1252693253</t>
  </si>
  <si>
    <t>95,9*0,65*0,8+8,5*0,65*0,8+14,5*0,65*0,8+44*0,65*0,8+5,95*0,65*0,8+7*0,65*0,8+45,1*0,5*0,8+4*7,65*0,4*0,8+6,5*0,4*0,8+4*0,4*2,9*0,8+45,1*0,6*0,6</t>
  </si>
  <si>
    <t>44,4*0,4*0,8</t>
  </si>
  <si>
    <t>Součet</t>
  </si>
  <si>
    <t>18</t>
  </si>
  <si>
    <t>274321411</t>
  </si>
  <si>
    <t>Základy z betonu železového (bez výztuže) pasy z betonu bez zvýšených nároků na prostředí tř. C 20/25</t>
  </si>
  <si>
    <t>-988329271</t>
  </si>
  <si>
    <t>95,9*0,45*0,4+14,5*0,45*0,40+45,85*0,45*0,4+16,6+5,95*0,45*0,4+7*0,45*0,4</t>
  </si>
  <si>
    <t>19</t>
  </si>
  <si>
    <t>274322511</t>
  </si>
  <si>
    <t>Základy z betonu železového (bez výztuže) pasy z betonu se zvýšenými nároky na prostředí tř. C 25/30</t>
  </si>
  <si>
    <t>-1931038542</t>
  </si>
  <si>
    <t>17*12,85*0,2*0,6+2*44,4*0,2*0,8+45,1*0,3*0,3+4*7,85*0,3*0,3+6,85*0,3*0,3</t>
  </si>
  <si>
    <t>20</t>
  </si>
  <si>
    <t>274351215</t>
  </si>
  <si>
    <t>Bednění základových stěn pasů svislé nebo šikmé (odkloněné), půdorysně přímé nebo zalomené ve volných nebo zapažených jámách, rýhách, šachtách, včetně případných vzpěr zřízení</t>
  </si>
  <si>
    <t>1116281876</t>
  </si>
  <si>
    <t>4*95,9*1,2+14*1,2*7,85+4*14,05*1,2+6*44,85*1,2+2*5,95*1,2+2*7*1,2+35</t>
  </si>
  <si>
    <t>274351216</t>
  </si>
  <si>
    <t>Bednění základových stěn pasů svislé nebo šikmé (odkloněné), půdorysně přímé nebo zalomené ve volných nebo zapažených jámách, rýhách, šachtách, včetně případných vzpěr odstranění</t>
  </si>
  <si>
    <t>-1208806450</t>
  </si>
  <si>
    <t>22</t>
  </si>
  <si>
    <t>274361821</t>
  </si>
  <si>
    <t>Výztuž základů pasů z betonářské oceli 10 505 (R) nebo BSt 500</t>
  </si>
  <si>
    <t>-1337522480</t>
  </si>
  <si>
    <t>1,9771+2,069+1,9189+1,243</t>
  </si>
  <si>
    <t>23</t>
  </si>
  <si>
    <t>274362021</t>
  </si>
  <si>
    <t>Výztuž základů pasů ze svařovaných sítí z drátů typu KARI</t>
  </si>
  <si>
    <t>1800615227</t>
  </si>
  <si>
    <t>1,7071+0,9436+0,3675+0,776+0,0408+0,2375</t>
  </si>
  <si>
    <t>Svislé a kompletní konstrukce</t>
  </si>
  <si>
    <t>24</t>
  </si>
  <si>
    <t>311238144</t>
  </si>
  <si>
    <t>1460720399</t>
  </si>
  <si>
    <t>45,1*3,58-16*0,8*2+14*3,58</t>
  </si>
  <si>
    <t>25</t>
  </si>
  <si>
    <t>311238219</t>
  </si>
  <si>
    <t>-1268591</t>
  </si>
  <si>
    <t>95,8+8,05+50,8+2*14,9</t>
  </si>
  <si>
    <t>184,45*3,28-7-18-0,5-2*0,8*2-1,6*2-3*1*2</t>
  </si>
  <si>
    <t>26</t>
  </si>
  <si>
    <t>311238342</t>
  </si>
  <si>
    <t>703986541</t>
  </si>
  <si>
    <t>5*6,35*3,2</t>
  </si>
  <si>
    <t>27</t>
  </si>
  <si>
    <t>311321511</t>
  </si>
  <si>
    <t>Nadzákladové zdi z betonu železového (bez výztuže) nosné bez zvláštních nároků na vliv prostředí tř. C 20/25</t>
  </si>
  <si>
    <t>-599476927</t>
  </si>
  <si>
    <t>45,1*0,2*1,6</t>
  </si>
  <si>
    <t>28</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</si>
  <si>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</si>
  <si>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</si>
  <si>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447647776</t>
  </si>
  <si>
    <t>2*45,1*1,6</t>
  </si>
  <si>
    <t>29</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</si>
  <si>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</si>
  <si>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</si>
  <si>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-1929246905</t>
  </si>
  <si>
    <t>30</t>
  </si>
  <si>
    <t>311362021</t>
  </si>
  <si>
    <t>Výztuž nadzákladových zdí nosných svislých nebo odkloněných od svislice, rovných nebo oblých ze svařovaných sítí z drátů typu KARI</t>
  </si>
  <si>
    <t>756983232</t>
  </si>
  <si>
    <t>31</t>
  </si>
  <si>
    <t>317168121</t>
  </si>
  <si>
    <t>kus</t>
  </si>
  <si>
    <t>-2096111603</t>
  </si>
  <si>
    <t>32</t>
  </si>
  <si>
    <t>317168122</t>
  </si>
  <si>
    <t>-194764848</t>
  </si>
  <si>
    <t>2+8</t>
  </si>
  <si>
    <t>33</t>
  </si>
  <si>
    <t>317168128</t>
  </si>
  <si>
    <t>-728215565</t>
  </si>
  <si>
    <t>34</t>
  </si>
  <si>
    <t>317168130</t>
  </si>
  <si>
    <t>-2782496</t>
  </si>
  <si>
    <t>35</t>
  </si>
  <si>
    <t>317168131</t>
  </si>
  <si>
    <t>1977632377</t>
  </si>
  <si>
    <t>52+5*38</t>
  </si>
  <si>
    <t>36</t>
  </si>
  <si>
    <t>317168132</t>
  </si>
  <si>
    <t>1532532277</t>
  </si>
  <si>
    <t>37</t>
  </si>
  <si>
    <t>317168133</t>
  </si>
  <si>
    <t>980250476</t>
  </si>
  <si>
    <t>38</t>
  </si>
  <si>
    <t>317168134</t>
  </si>
  <si>
    <t>-1185866455</t>
  </si>
  <si>
    <t>39</t>
  </si>
  <si>
    <t>317168135</t>
  </si>
  <si>
    <t>-1220956914</t>
  </si>
  <si>
    <t>40</t>
  </si>
  <si>
    <t>317168137</t>
  </si>
  <si>
    <t>-1276840747</t>
  </si>
  <si>
    <t>41</t>
  </si>
  <si>
    <t>317168138</t>
  </si>
  <si>
    <t>-231737881</t>
  </si>
  <si>
    <t>42</t>
  </si>
  <si>
    <t>317168139</t>
  </si>
  <si>
    <t>1642022806</t>
  </si>
  <si>
    <t>43</t>
  </si>
  <si>
    <t>317998113</t>
  </si>
  <si>
    <t>Izolace tepelná mezi překlady z pěnového polystyrénu výšky 24 cm, tloušťky 80 mm</t>
  </si>
  <si>
    <t>m</t>
  </si>
  <si>
    <t>1037016675</t>
  </si>
  <si>
    <t>15*1,25+4+75*1,5+5*2,25+12*2,75+12*1,75</t>
  </si>
  <si>
    <t>44</t>
  </si>
  <si>
    <t>342248112</t>
  </si>
  <si>
    <t>-1492725351</t>
  </si>
  <si>
    <t>3*3+1,1+11,3*3-6*0,8*2+3,68*3+2*2,02*3</t>
  </si>
  <si>
    <t>45</t>
  </si>
  <si>
    <t>342248113</t>
  </si>
  <si>
    <t>-71897068</t>
  </si>
  <si>
    <t>8,5*3+3*4,1*3,2+5,46*3+2,3*3-2*0,6*2-3*0,8*2</t>
  </si>
  <si>
    <t>46</t>
  </si>
  <si>
    <t>342291111</t>
  </si>
  <si>
    <t>Ukotvení příček polyuretanovou pěnou, tl. příčky do 100 mm</t>
  </si>
  <si>
    <t>-600201785</t>
  </si>
  <si>
    <t>27*3</t>
  </si>
  <si>
    <t>47</t>
  </si>
  <si>
    <t>342291112</t>
  </si>
  <si>
    <t>Ukotvení příček polyuretanovou pěnou, tl. příčky přes 100 mm</t>
  </si>
  <si>
    <t>1047886796</t>
  </si>
  <si>
    <t>48</t>
  </si>
  <si>
    <t>388381132</t>
  </si>
  <si>
    <t>Kanály (suché) pro rozvody inženýrských sítí betonové nebo železobetonové včetně bednění a odbednění, s betonovou základovou deskou a se zatřením dna, s vyspravením vnitřních stěn cementovou maltou nebo s omítnutím vnitřních stěn zatřenou cementovou omítkou, bez úpravy vnějších stěn, bez zakrytí železobetonové včetně výztuže volné vnitřního průřezu (šířka x výška) přes 450x450 do 600x750 mm</t>
  </si>
  <si>
    <t>1195787216</t>
  </si>
  <si>
    <t>49</t>
  </si>
  <si>
    <t>388381133</t>
  </si>
  <si>
    <t>Kanály (suché) pro rozvody inženýrských sítí betonové nebo železobetonové včetně bednění a odbednění, s betonovou základovou deskou a se zatřením dna, s vyspravením vnitřních stěn cementovou maltou nebo s omítnutím vnitřních stěn zatřenou cementovou omítkou, bez úpravy vnějších stěn, bez zakrytí železobetonové včetně výztuže volné vnitřního průřezu (šířka x výška) přes 600x750 do 900x900 mm</t>
  </si>
  <si>
    <t>70003094</t>
  </si>
  <si>
    <t>Vodorovné konstrukce</t>
  </si>
  <si>
    <t>52</t>
  </si>
  <si>
    <t>411121243</t>
  </si>
  <si>
    <t>Montáž prefabrikovaných železobetonových stropů se zalitím spár, včetně podpěrné konstrukce, na cementovou maltu ze stropních desek, šířky do 600 mm a délky přes 1800 do 2700 mm</t>
  </si>
  <si>
    <t>1745943977</t>
  </si>
  <si>
    <t>53</t>
  </si>
  <si>
    <t>593412200</t>
  </si>
  <si>
    <t>deska stropní plná PZD 180x30x9 cm</t>
  </si>
  <si>
    <t>-1374700108</t>
  </si>
  <si>
    <t>54</t>
  </si>
  <si>
    <t>417321515</t>
  </si>
  <si>
    <t>Ztužující pásy a věnce z betonu železového (bez výztuže) tř. C 25/30</t>
  </si>
  <si>
    <t>-897004601</t>
  </si>
  <si>
    <t>184,45*0,25*0,44+0,5</t>
  </si>
  <si>
    <t>55</t>
  </si>
  <si>
    <t>417351115</t>
  </si>
  <si>
    <t>Bednění bočnic ztužujících pásů a věnců včetně vzpěr zřízení</t>
  </si>
  <si>
    <t>-37705142</t>
  </si>
  <si>
    <t>184,45*0,25+3,62</t>
  </si>
  <si>
    <t>56</t>
  </si>
  <si>
    <t>417351116</t>
  </si>
  <si>
    <t>Bednění bočnic ztužujících pásů a věnců včetně vzpěr odstranění</t>
  </si>
  <si>
    <t>1031670660</t>
  </si>
  <si>
    <t>57</t>
  </si>
  <si>
    <t>417351221</t>
  </si>
  <si>
    <t>1269670156</t>
  </si>
  <si>
    <t>58</t>
  </si>
  <si>
    <t>417361821</t>
  </si>
  <si>
    <t>Výztuž ztužujících pásů a věnců z betonářské oceli 10 505 (R) nebo BSt 500</t>
  </si>
  <si>
    <t>-1816631691</t>
  </si>
  <si>
    <t>0,4455+1,2996+0,088</t>
  </si>
  <si>
    <t>59</t>
  </si>
  <si>
    <t>444171111</t>
  </si>
  <si>
    <t>Montáž krytiny střech ocelových konstrukcí z tvarovaných ocelových plechů šroubovaných, výšky budovy do 6 m</t>
  </si>
  <si>
    <t>690807312</t>
  </si>
  <si>
    <t>45*9*1,4</t>
  </si>
  <si>
    <t>60</t>
  </si>
  <si>
    <t>444171112</t>
  </si>
  <si>
    <t>Montáž krytiny střech ocelových konstrukcí z tvarovaných ocelových plechů šroubovaných, výšky budovy přes 6 do 12 m</t>
  </si>
  <si>
    <t>822310240</t>
  </si>
  <si>
    <t>51*15,5*1,5</t>
  </si>
  <si>
    <t>230</t>
  </si>
  <si>
    <t>154851470</t>
  </si>
  <si>
    <t>profil trapézový 20/130/1040 PE tl.plechu 0,5 mm</t>
  </si>
  <si>
    <t>2134761509</t>
  </si>
  <si>
    <t>231</t>
  </si>
  <si>
    <t>283292330</t>
  </si>
  <si>
    <t>fólie univerzální parotěsná s proměnlivou difúzní propustností PA balení 60 m2</t>
  </si>
  <si>
    <t>1359008783</t>
  </si>
  <si>
    <t>P</t>
  </si>
  <si>
    <t>Poznámka k položce:
fólie na bázi polyamidu, která kromě parotěsné funkce má navíc proměnnou ekvivalentní difuzní tloušťku</t>
  </si>
  <si>
    <t>62</t>
  </si>
  <si>
    <t>553446600</t>
  </si>
  <si>
    <t>držák sněhové zábrany Al</t>
  </si>
  <si>
    <t>1271092289</t>
  </si>
  <si>
    <t>63</t>
  </si>
  <si>
    <t>553446620</t>
  </si>
  <si>
    <t>trubka 32x 6000 mm sněhové zábrany</t>
  </si>
  <si>
    <t>1454373399</t>
  </si>
  <si>
    <t>Komunikace pozemní</t>
  </si>
  <si>
    <t>64</t>
  </si>
  <si>
    <t>564851114</t>
  </si>
  <si>
    <t>Podklad ze štěrkodrti ŠD s rozprostřením a zhutněním, po zhutnění tl. 180 mm</t>
  </si>
  <si>
    <t>2013192524</t>
  </si>
  <si>
    <t>65</t>
  </si>
  <si>
    <t>581121115</t>
  </si>
  <si>
    <t>Kryt cementobetonový silničních komunikací skupiny CB I tl. 150 mm</t>
  </si>
  <si>
    <t>900866343</t>
  </si>
  <si>
    <t>Úpravy povrchů, podlahy a osazování výplní</t>
  </si>
  <si>
    <t>66</t>
  </si>
  <si>
    <t>612321121</t>
  </si>
  <si>
    <t>Omítka vápenocementová vnitřních ploch nanášená ručně jednovrstvá, tloušťky do 10 mm hladká svislých konstrukcí stěn</t>
  </si>
  <si>
    <t>1520959879</t>
  </si>
  <si>
    <t>567,096+185,978*2+142,6</t>
  </si>
  <si>
    <t>67</t>
  </si>
  <si>
    <t>612321141</t>
  </si>
  <si>
    <t>Omítka vápenocementová vnitřních ploch nanášená ručně dvouvrstvá, tloušťky jádrové omítky do 10 mm a tloušťky štuku do 3 mm štuková svislých konstrukcí stěn</t>
  </si>
  <si>
    <t>778825380</t>
  </si>
  <si>
    <t>14*3*2+5,6*3</t>
  </si>
  <si>
    <t>68</t>
  </si>
  <si>
    <t>612325301</t>
  </si>
  <si>
    <t>Vápenocementová nebo vápenná omítka ostění nebo nadpraží hladká</t>
  </si>
  <si>
    <t>-912743296</t>
  </si>
  <si>
    <t>98,75*2+50*0,3*2+74*1*0,37</t>
  </si>
  <si>
    <t>69</t>
  </si>
  <si>
    <t>622142001</t>
  </si>
  <si>
    <t>Potažení vnějších ploch pletivem v ploše nebo pruzích, na plném podkladu sklovláknitým vtlačením do tmelu stěn</t>
  </si>
  <si>
    <t>-1159351209</t>
  </si>
  <si>
    <t>70</t>
  </si>
  <si>
    <t>622211011</t>
  </si>
  <si>
    <t>Montáž kontaktního zateplení z polystyrenových desek nebo z kombinovaných desek na vnější stěny, tloušťky desek přes 40 do 80 mm</t>
  </si>
  <si>
    <t>1439427880</t>
  </si>
  <si>
    <t>2*95,8*1,2+2*14,9*1,2</t>
  </si>
  <si>
    <t>71</t>
  </si>
  <si>
    <t>283763710</t>
  </si>
  <si>
    <t>deska z polystyrénu XPS, hrana rovná, polo či pero drážka a hladký povrch 1250 x 600 x 80 mm</t>
  </si>
  <si>
    <t>-1025042481</t>
  </si>
  <si>
    <t>Poznámka k položce:
lambda=0,036 [W / m K]</t>
  </si>
  <si>
    <t>265,68*1,02 'Přepočtené koeficientem množství</t>
  </si>
  <si>
    <t>72</t>
  </si>
  <si>
    <t>622321131</t>
  </si>
  <si>
    <t>Potažení vnějších ploch štukem aktivovaným, tloušťky do 3 mm stěn</t>
  </si>
  <si>
    <t>-1622523205</t>
  </si>
  <si>
    <t>232</t>
  </si>
  <si>
    <t>622321141</t>
  </si>
  <si>
    <t>Omítka vápenocementová vnějších ploch nanášená ručně dvouvrstvá, tloušťky jádrové omítky do 15 mm a tloušťky štuku do 3 mm štuková stěn</t>
  </si>
  <si>
    <t>379980565</t>
  </si>
  <si>
    <t>95,8*2,88-31*1*1+50,8*2,88-6-12*1,5*0,4+2*14,9*2,88-1,75*2-1,15*2-0,95*2</t>
  </si>
  <si>
    <t>235</t>
  </si>
  <si>
    <t>629991011</t>
  </si>
  <si>
    <t>Zakrytí vnějších ploch před znečištěním včetně pozdějšího odkrytí výplní otvorů a svislých ploch fólií přilepenou lepící páskou</t>
  </si>
  <si>
    <t>220016637</t>
  </si>
  <si>
    <t>39+12*1,5*0,4</t>
  </si>
  <si>
    <t>73</t>
  </si>
  <si>
    <t>631311125</t>
  </si>
  <si>
    <t>Mazanina z betonu prostého bez zvýšených nároků na prostředí tl. přes 80 do 120 mm tř. C 20/25</t>
  </si>
  <si>
    <t>-899784493</t>
  </si>
  <si>
    <t>2,63+10,96+4,18+2+3,92+2,35+13,26+10,73+6,84</t>
  </si>
  <si>
    <t>56,87*0,12</t>
  </si>
  <si>
    <t>74</t>
  </si>
  <si>
    <t>631311234</t>
  </si>
  <si>
    <t>Mazanina z betonu prostého se zvýšenými nároky na prostředí tl. přes 120 do 240 mm tř. C 25/30</t>
  </si>
  <si>
    <t>1228898440</t>
  </si>
  <si>
    <t>44,4*14*0,15</t>
  </si>
  <si>
    <t>75</t>
  </si>
  <si>
    <t>631311136</t>
  </si>
  <si>
    <t>1026236229</t>
  </si>
  <si>
    <t>68,59+8,78+34,81+26,63+17,08+54,37+34,87+18,88+17,08+17,52+15,86+15,87</t>
  </si>
  <si>
    <t>330,34*0,17</t>
  </si>
  <si>
    <t>76</t>
  </si>
  <si>
    <t>631319012</t>
  </si>
  <si>
    <t>Příplatek k cenám mazanin za úpravu povrchu mazaniny přehlazením, mazanina tl. přes 80 do 120 mm</t>
  </si>
  <si>
    <t>2104436266</t>
  </si>
  <si>
    <t>77</t>
  </si>
  <si>
    <t>631319013</t>
  </si>
  <si>
    <t>Příplatek k cenám mazanin za úpravu povrchu mazaniny přehlazením, mazanina tl. přes 120 do 240 mm</t>
  </si>
  <si>
    <t>202498373</t>
  </si>
  <si>
    <t>78</t>
  </si>
  <si>
    <t>631319023</t>
  </si>
  <si>
    <t>Příplatek k cenám mazanin za úpravu povrchu mazaniny přehlazením s poprášením cementem pro konečnou úpravu, mazanina tl. přes 120 do 240 mm (10 kg/m3)</t>
  </si>
  <si>
    <t>1485085970</t>
  </si>
  <si>
    <t>79</t>
  </si>
  <si>
    <t>631319173</t>
  </si>
  <si>
    <t>Příplatek k cenám mazanin za stržení povrchu spodní vrstvy mazaniny latí před vložením výztuže nebo pletiva pro tl. obou vrstev mazaniny přes 80 do 120 mm</t>
  </si>
  <si>
    <t>53875486</t>
  </si>
  <si>
    <t>80</t>
  </si>
  <si>
    <t>631319175</t>
  </si>
  <si>
    <t>Příplatek k cenám mazanin za stržení povrchu spodní vrstvy mazaniny latí před vložením výztuže nebo pletiva pro tl. obou vrstev mazaniny přes 120 do 240 mm</t>
  </si>
  <si>
    <t>1742942841</t>
  </si>
  <si>
    <t>93,24+56,158</t>
  </si>
  <si>
    <t>81</t>
  </si>
  <si>
    <t>631362021</t>
  </si>
  <si>
    <t>Výztuž mazanin ze svařovaných sítí z drátů typu KARI</t>
  </si>
  <si>
    <t>-1941063299</t>
  </si>
  <si>
    <t>5,6677+0,6098+0,2732+2,6975</t>
  </si>
  <si>
    <t>82</t>
  </si>
  <si>
    <t>642944121</t>
  </si>
  <si>
    <t>Osazení ocelových dveřních zárubní lisovaných nebo z úhelníků dodatečně s vybetonováním prahu, plochy do 2,5 m2</t>
  </si>
  <si>
    <t>373318278</t>
  </si>
  <si>
    <t>83</t>
  </si>
  <si>
    <t>553311260</t>
  </si>
  <si>
    <t>zárubeň ocelová pro běžné zdění hranatý profil 125 600 L/P</t>
  </si>
  <si>
    <t>1489334433</t>
  </si>
  <si>
    <t>84</t>
  </si>
  <si>
    <t>553311300</t>
  </si>
  <si>
    <t>zárubeň ocelová pro běžné zdění hranatý profil 125 800 L/P</t>
  </si>
  <si>
    <t>-930880653</t>
  </si>
  <si>
    <t>243</t>
  </si>
  <si>
    <t>1726380879</t>
  </si>
  <si>
    <t>244</t>
  </si>
  <si>
    <t>553311390</t>
  </si>
  <si>
    <t>zárubeň ocelová pro běžné zdění hranatý profil 145 600 L/P</t>
  </si>
  <si>
    <t>1734643869</t>
  </si>
  <si>
    <t>245</t>
  </si>
  <si>
    <t>553311430</t>
  </si>
  <si>
    <t>zárubeň ocelová pro běžné zdění hranatý profil 145 800 L/P</t>
  </si>
  <si>
    <t>-391906091</t>
  </si>
  <si>
    <t>246</t>
  </si>
  <si>
    <t>553311770</t>
  </si>
  <si>
    <t>zárubeň ocelová pro běžné zdění hranatý profil 190 800 L/P</t>
  </si>
  <si>
    <t>-1508662947</t>
  </si>
  <si>
    <t>247</t>
  </si>
  <si>
    <t>553315R</t>
  </si>
  <si>
    <t>Zárubeň rohová ocelová   800/1970 m L/P</t>
  </si>
  <si>
    <t>1752204866</t>
  </si>
  <si>
    <t>Ostatní konstrukce a práce, bourání</t>
  </si>
  <si>
    <t>85</t>
  </si>
  <si>
    <t>916131113</t>
  </si>
  <si>
    <t>Osazení silničního obrubníku betonového se zřízením lože, s vyplněním a zatřením spár cementovou maltou ležatého s boční opěrou z betonu prostého tř. C 12/15, do lože z betonu prostého téže značky</t>
  </si>
  <si>
    <t>1668021564</t>
  </si>
  <si>
    <t>86</t>
  </si>
  <si>
    <t>592174650</t>
  </si>
  <si>
    <t>obrubník betonový silniční vibrolisovaný 100x15x25 cm</t>
  </si>
  <si>
    <t>946490615</t>
  </si>
  <si>
    <t>87</t>
  </si>
  <si>
    <t>941211111</t>
  </si>
  <si>
    <t>Montáž lešení řadového rámového lehkého pracovního s podlahami s provozním zatížením tř. 3 do 200 kg/m2 šířky tř. SW06 přes 0,6 do 0,9 m, výšky do 10 m</t>
  </si>
  <si>
    <t>1436754612</t>
  </si>
  <si>
    <t>95,8*2*3,5+7*3,5</t>
  </si>
  <si>
    <t>88</t>
  </si>
  <si>
    <t>941211211</t>
  </si>
  <si>
    <t>Montáž lešení řadového rámového lehkého pracovního s podlahami s provozním zatížením tř. 3 do 200 kg/m2 Příplatek za první a každý další den použití lešení k ceně -1111 nebo -1112</t>
  </si>
  <si>
    <t>-1472271160</t>
  </si>
  <si>
    <t>89</t>
  </si>
  <si>
    <t>941211811</t>
  </si>
  <si>
    <t>Demontáž lešení řadového rámového lehkého pracovního s provozním zatížením tř. 3 do 200 kg/m2 šířky tř. SW06 přes 0,6 do 0,9 m, výšky do 10 m</t>
  </si>
  <si>
    <t>-93571615</t>
  </si>
  <si>
    <t>90</t>
  </si>
  <si>
    <t>949101111</t>
  </si>
  <si>
    <t>Lešení pomocné pracovní pro objekty pozemních staveb pro zatížení do 150 kg/m2, o výšce lešeňové podlahy do 1,9 m</t>
  </si>
  <si>
    <t>-1714476654</t>
  </si>
  <si>
    <t>91</t>
  </si>
  <si>
    <t>952902121</t>
  </si>
  <si>
    <t>Čištění budov při provádění oprav a udržovacích prací podlah drsných nebo chodníků zametením</t>
  </si>
  <si>
    <t>162450254</t>
  </si>
  <si>
    <t>92</t>
  </si>
  <si>
    <t>95394 R</t>
  </si>
  <si>
    <t>Osazování ručních hasicích přístrojů</t>
  </si>
  <si>
    <t>-1726981555</t>
  </si>
  <si>
    <t>93</t>
  </si>
  <si>
    <t>449321130</t>
  </si>
  <si>
    <t>přístroj hasicí ruční práškový 6 kg</t>
  </si>
  <si>
    <t>-2018233585</t>
  </si>
  <si>
    <t>94</t>
  </si>
  <si>
    <t>961044111</t>
  </si>
  <si>
    <t>Bourání základů z betonu prostého</t>
  </si>
  <si>
    <t>1328138032</t>
  </si>
  <si>
    <t>0,6*0,6*8,5*3*0,6*0,6*14*2</t>
  </si>
  <si>
    <t>95</t>
  </si>
  <si>
    <t>961055111</t>
  </si>
  <si>
    <t>Bourání základů z betonu železového</t>
  </si>
  <si>
    <t>-1605221252</t>
  </si>
  <si>
    <t>2*45,4*0,8*0,6+2*50,6*0,8*0,6+2*0,6*0,8*8+2*0,6*0,8*14</t>
  </si>
  <si>
    <t>96</t>
  </si>
  <si>
    <t>965041341</t>
  </si>
  <si>
    <t>Bourání mazanin škvárobetonových tl. do 100 mm, plochy přes 4 m2</t>
  </si>
  <si>
    <t>-930662263</t>
  </si>
  <si>
    <t>45,4*8,5*0,15+50,6*14,9*0,15</t>
  </si>
  <si>
    <t>97</t>
  </si>
  <si>
    <t>965049112</t>
  </si>
  <si>
    <t>Bourání mazanin Příplatek k cenám za bourání mazanin betonových se svařovanou sítí, tl. přes 100 mm</t>
  </si>
  <si>
    <t>-1909278820</t>
  </si>
  <si>
    <t>98</t>
  </si>
  <si>
    <t>981131413</t>
  </si>
  <si>
    <t>Demolice hal průmyslových, zemědělských nebo občanské výstavby postupným rozebíráním z cihel, tvárnic nebo kamene na maltu cementovou nebo z betonu prostého s podílem konstrukcí přes 15 do 20 %</t>
  </si>
  <si>
    <t>-1742192860</t>
  </si>
  <si>
    <t>45,4*8,5*4,2+50,6*14,9*4,2</t>
  </si>
  <si>
    <t>997</t>
  </si>
  <si>
    <t>Přesun sutě</t>
  </si>
  <si>
    <t>99</t>
  </si>
  <si>
    <t>997006005</t>
  </si>
  <si>
    <t>Drcení stavebního odpadu z demolic s dopravou na vzdálenost do 100 m a naložením do drtícího zařízení ze zdiva cihelného, kamenného a smíšeného</t>
  </si>
  <si>
    <t>2054972522</t>
  </si>
  <si>
    <t>2506,771-185,068-271,872-273,562-4,958</t>
  </si>
  <si>
    <t>997006006</t>
  </si>
  <si>
    <t>Drcení stavebního odpadu z demolic s dopravou na vzdálenost do 100 m a naložením do drtícího zařízení ze zdiva betonového</t>
  </si>
  <si>
    <t>-1335185824</t>
  </si>
  <si>
    <t>185,068+273,562</t>
  </si>
  <si>
    <t>101</t>
  </si>
  <si>
    <t>997006007</t>
  </si>
  <si>
    <t>Drcení stavebního odpadu z demolic s dopravou na vzdálenost do 100 m a naložením do drtícího zařízení ze zdiva železobetonového</t>
  </si>
  <si>
    <t>-874084028</t>
  </si>
  <si>
    <t>102</t>
  </si>
  <si>
    <t>997013111</t>
  </si>
  <si>
    <t>Vnitrostaveništní doprava suti a vybouraných hmot vodorovně do 50 m svisle s použitím mechanizace pro budovy a haly výšky do 6 m</t>
  </si>
  <si>
    <t>-587678539</t>
  </si>
  <si>
    <t>103</t>
  </si>
  <si>
    <t>997013501</t>
  </si>
  <si>
    <t>Odvoz suti a vybouraných hmot na skládku nebo meziskládku se složením, na vzdálenost do 1 km</t>
  </si>
  <si>
    <t>-1946195114</t>
  </si>
  <si>
    <t>104</t>
  </si>
  <si>
    <t>997013509</t>
  </si>
  <si>
    <t>Odvoz suti a vybouraných hmot na skládku nebo meziskládku se složením, na vzdálenost Příplatek k ceně za každý další i započatý 1 km přes 1 km</t>
  </si>
  <si>
    <t>710044785</t>
  </si>
  <si>
    <t>106</t>
  </si>
  <si>
    <t>997013831</t>
  </si>
  <si>
    <t>Poplatek za uložení stavebního odpadu na skládce (skládkovné) směsného</t>
  </si>
  <si>
    <t>495151268</t>
  </si>
  <si>
    <t>425</t>
  </si>
  <si>
    <t>998</t>
  </si>
  <si>
    <t>Přesun hmot</t>
  </si>
  <si>
    <t>107</t>
  </si>
  <si>
    <t>998011002</t>
  </si>
  <si>
    <t>Přesun hmot pro budovy občanské výstavby, bydlení, výrobu a služby s nosnou svislou konstrukcí zděnou z cihel, tvárnic nebo kamene vodorovná dopravní vzdálenost do 100 m pro budovy výšky přes 6 do 12 m</t>
  </si>
  <si>
    <t>-1186907879</t>
  </si>
  <si>
    <t>PSV</t>
  </si>
  <si>
    <t>Práce a dodávky PSV</t>
  </si>
  <si>
    <t>711</t>
  </si>
  <si>
    <t>Izolace proti vodě, vlhkosti a plynům</t>
  </si>
  <si>
    <t>108</t>
  </si>
  <si>
    <t>711111001</t>
  </si>
  <si>
    <t>Provedení izolace proti zemní vlhkosti natěradly a tmely za studena na ploše vodorovné V nátěrem penetračním</t>
  </si>
  <si>
    <t>1436251169</t>
  </si>
  <si>
    <t>50,8*12+45*8,5</t>
  </si>
  <si>
    <t>109</t>
  </si>
  <si>
    <t>711112001</t>
  </si>
  <si>
    <t>Provedení izolace proti zemní vlhkosti natěradly a tmely za studena na ploše svislé S nátěrem penetračním</t>
  </si>
  <si>
    <t>1484817055</t>
  </si>
  <si>
    <t>4*0,55*32,5+6,2</t>
  </si>
  <si>
    <t>110</t>
  </si>
  <si>
    <t>111631500</t>
  </si>
  <si>
    <t>lak asfaltový penetrační (MJ t) bal 9 kg</t>
  </si>
  <si>
    <t>-1230028734</t>
  </si>
  <si>
    <t>Poznámka k položce:
Spotřeba 0,3-0,4kg/m2 dle povrchu, ředidlo technický benzín</t>
  </si>
  <si>
    <t>77+992</t>
  </si>
  <si>
    <t>1069*0,00035 'Přepočtené koeficientem množství</t>
  </si>
  <si>
    <t>111</t>
  </si>
  <si>
    <t>711141559</t>
  </si>
  <si>
    <t>Provedení izolace proti zemní vlhkosti pásy přitavením NAIP na ploše vodorovné V</t>
  </si>
  <si>
    <t>-1251355383</t>
  </si>
  <si>
    <t>112</t>
  </si>
  <si>
    <t>711142559</t>
  </si>
  <si>
    <t>Provedení izolace proti zemní vlhkosti pásy přitavením NAIP na ploše svislé S</t>
  </si>
  <si>
    <t>-998132771</t>
  </si>
  <si>
    <t>113</t>
  </si>
  <si>
    <t>628522640</t>
  </si>
  <si>
    <t>pásy s modifikovaným asfaltem vložka skelná tkanina minerální posyp</t>
  </si>
  <si>
    <t>-1381339938</t>
  </si>
  <si>
    <t>77,7+992,1</t>
  </si>
  <si>
    <t>1069,8*1,2 'Přepočtené koeficientem množství</t>
  </si>
  <si>
    <t>114</t>
  </si>
  <si>
    <t>998711202</t>
  </si>
  <si>
    <t>Přesun hmot pro izolace proti vodě, vlhkosti a plynům stanovený procentní sazbou (%) z ceny vodorovná dopravní vzdálenost do 50 m v objektech výšky přes 6 do 12 m</t>
  </si>
  <si>
    <t>%</t>
  </si>
  <si>
    <t>-1204391198</t>
  </si>
  <si>
    <t>721</t>
  </si>
  <si>
    <t>Zdravotechnika - vnitřní kanalizace</t>
  </si>
  <si>
    <t>115</t>
  </si>
  <si>
    <t>721211611</t>
  </si>
  <si>
    <t>Podlahové vpusti dvorní vtoky (vpusti) se svislým odtokem a zápachovou klapkou DN 110/160 [HL 606] mříž litina 226x226</t>
  </si>
  <si>
    <t>-446817638</t>
  </si>
  <si>
    <t>722</t>
  </si>
  <si>
    <t>Zdravotechnika - vnitřní vodovod</t>
  </si>
  <si>
    <t>116</t>
  </si>
  <si>
    <t>722174003</t>
  </si>
  <si>
    <t>Potrubí z plastových trubek z polypropylenu (PPR) svařovaných polyfuzně PN 16 (SDR 7,4) D 25 x 3,5</t>
  </si>
  <si>
    <t>296460897</t>
  </si>
  <si>
    <t>117</t>
  </si>
  <si>
    <t>722174004</t>
  </si>
  <si>
    <t>Potrubí z plastových trubek z polypropylenu (PPR) svařovaných polyfuzně PN 16 (SDR 7,4) D 32 x 4,4</t>
  </si>
  <si>
    <t>-1848284949</t>
  </si>
  <si>
    <t>118</t>
  </si>
  <si>
    <t>722174005</t>
  </si>
  <si>
    <t>Potrubí z plastových trubek z polypropylenu (PPR) svařovaných polyfuzně PN 16 (SDR 7,4) D 40 x 5,5</t>
  </si>
  <si>
    <t>1860499499</t>
  </si>
  <si>
    <t>119</t>
  </si>
  <si>
    <t>722174006</t>
  </si>
  <si>
    <t>Potrubí z plastových trubek z polypropylenu (PPR) svařovaných polyfuzně PN 16 (SDR 7,4) D 50 x 6,9</t>
  </si>
  <si>
    <t>2133581938</t>
  </si>
  <si>
    <t>120</t>
  </si>
  <si>
    <t>722176113</t>
  </si>
  <si>
    <t>Montáž potrubí z plastových trub svařovaných polyfuzně D přes 20 do 25 mm</t>
  </si>
  <si>
    <t>409640642</t>
  </si>
  <si>
    <t>121</t>
  </si>
  <si>
    <t>286131090</t>
  </si>
  <si>
    <t>potrubí vodovodní PE100 PN16 SDR11 6 m, 100 m, 25 x 2,3 mm</t>
  </si>
  <si>
    <t>-1180007987</t>
  </si>
  <si>
    <t>122</t>
  </si>
  <si>
    <t>722176114</t>
  </si>
  <si>
    <t>Montáž potrubí z plastových trub svařovaných polyfuzně D přes 25 do 32 mm</t>
  </si>
  <si>
    <t>1562237164</t>
  </si>
  <si>
    <t>123</t>
  </si>
  <si>
    <t>286131100</t>
  </si>
  <si>
    <t>potrubí vodovodní PE100 PN16 SDR11 6 m, 100 m, 32 x 3,0 mm</t>
  </si>
  <si>
    <t>-1949722900</t>
  </si>
  <si>
    <t>124</t>
  </si>
  <si>
    <t>722176115</t>
  </si>
  <si>
    <t>Montáž potrubí z plastových trub svařovaných polyfuzně D přes 32 do 40 mm</t>
  </si>
  <si>
    <t>-1043832081</t>
  </si>
  <si>
    <t>125</t>
  </si>
  <si>
    <t>286131110</t>
  </si>
  <si>
    <t>potrubí vodovodní PE100 PN16 SDR11 6 m, 100 m, 40 x 3,7 mm</t>
  </si>
  <si>
    <t>82263502</t>
  </si>
  <si>
    <t>126</t>
  </si>
  <si>
    <t>722176116</t>
  </si>
  <si>
    <t>Montáž potrubí z plastových trub svařovaných polyfuzně D přes 40 do 50 mm</t>
  </si>
  <si>
    <t>-1448762318</t>
  </si>
  <si>
    <t>127</t>
  </si>
  <si>
    <t>286131120</t>
  </si>
  <si>
    <t>potrubí vodovodní PE100 PN16 SDR11 6 m, 100 m, 50 x 4,6 mm</t>
  </si>
  <si>
    <t>-2098083571</t>
  </si>
  <si>
    <t>128</t>
  </si>
  <si>
    <t>722181212</t>
  </si>
  <si>
    <t>Ochrana potrubí tepelně izolačními trubicemi z pěnového polyetylenu PE přilepenými v příčných a podélných spojích, tloušťky izolace do 6 mm, vnitřního průměru izolace DN přes 22 do 32 mm</t>
  </si>
  <si>
    <t>-1749545539</t>
  </si>
  <si>
    <t>60,7+18+2,7+51</t>
  </si>
  <si>
    <t>129</t>
  </si>
  <si>
    <t>722181213</t>
  </si>
  <si>
    <t>Ochrana potrubí tepelně izolačními trubicemi z pěnového polyetylenu PE přilepenými v příčných a podélných spojích, tloušťky izolace do 6 mm, vnitřního průměru izolace DN přes 32 mm</t>
  </si>
  <si>
    <t>-1772907792</t>
  </si>
  <si>
    <t>20,5+5+53,9+61,1</t>
  </si>
  <si>
    <t>130</t>
  </si>
  <si>
    <t>722220111</t>
  </si>
  <si>
    <t>Armatury s jedním závitem nástěnky pro výtokový ventil G 1/2</t>
  </si>
  <si>
    <t>1997196680</t>
  </si>
  <si>
    <t>131</t>
  </si>
  <si>
    <t>722220121</t>
  </si>
  <si>
    <t>Armatury s jedním závitem nástěnky pro baterii G 1/2</t>
  </si>
  <si>
    <t>pár</t>
  </si>
  <si>
    <t>-1419986771</t>
  </si>
  <si>
    <t>132</t>
  </si>
  <si>
    <t>722229101</t>
  </si>
  <si>
    <t>Armatury s jedním závitem montáž vodovodních armatur s jedním závitem ostatních typů G 1/2</t>
  </si>
  <si>
    <t>1296395717</t>
  </si>
  <si>
    <t>133</t>
  </si>
  <si>
    <t>551119960</t>
  </si>
  <si>
    <t>ventil pračkový kulový s filtrem 1/2" x 3/4"</t>
  </si>
  <si>
    <t>1399415791</t>
  </si>
  <si>
    <t>Poznámka k položce:
IVAR, ceníkový kód: art.240</t>
  </si>
  <si>
    <t>134</t>
  </si>
  <si>
    <t>722229102</t>
  </si>
  <si>
    <t>Armatury s jedním závitem montáž vodovodních armatur s jedním závitem ostatních typů G 3/4</t>
  </si>
  <si>
    <t>-1942525625</t>
  </si>
  <si>
    <t>135</t>
  </si>
  <si>
    <t>551101580</t>
  </si>
  <si>
    <t>ventil výtokový mosazný s hadicovou přípojkou DN20 3/4"</t>
  </si>
  <si>
    <t>1573774878</t>
  </si>
  <si>
    <t>136</t>
  </si>
  <si>
    <t>722232043</t>
  </si>
  <si>
    <t>1483509625</t>
  </si>
  <si>
    <t>137</t>
  </si>
  <si>
    <t>722232044</t>
  </si>
  <si>
    <t>422957754</t>
  </si>
  <si>
    <t>138</t>
  </si>
  <si>
    <t>722232045</t>
  </si>
  <si>
    <t>1063980321</t>
  </si>
  <si>
    <t>139</t>
  </si>
  <si>
    <t>722232047</t>
  </si>
  <si>
    <t>-1783500594</t>
  </si>
  <si>
    <t>140</t>
  </si>
  <si>
    <t>722232048</t>
  </si>
  <si>
    <t>-1482063065</t>
  </si>
  <si>
    <t>141</t>
  </si>
  <si>
    <t>722239103</t>
  </si>
  <si>
    <t>Armatury se dvěma závity montáž vodovodních armatur se dvěma závity ostatních typů G 1</t>
  </si>
  <si>
    <t>528411177</t>
  </si>
  <si>
    <t>142</t>
  </si>
  <si>
    <t>422105160</t>
  </si>
  <si>
    <t>ventil zpětný přímý samočinný ze šedé litiny, PN16 DN32x180 mm</t>
  </si>
  <si>
    <t>-344731079</t>
  </si>
  <si>
    <t>143</t>
  </si>
  <si>
    <t>551212730</t>
  </si>
  <si>
    <t>ventil pojistný 1" x 6</t>
  </si>
  <si>
    <t>-2116528743</t>
  </si>
  <si>
    <t>Poznámka k položce:
Giacomini, kód: R140Y049</t>
  </si>
  <si>
    <t>144</t>
  </si>
  <si>
    <t>722290234</t>
  </si>
  <si>
    <t>Zkoušky, proplach a desinfekce vodovodního potrubí proplach a desinfekce vodovodního potrubí do DN 80</t>
  </si>
  <si>
    <t>225421382</t>
  </si>
  <si>
    <t>145</t>
  </si>
  <si>
    <t>272331150</t>
  </si>
  <si>
    <t>hadice pro průmyslovou vodu přetlak 0,63 MPa D 25/34 mm</t>
  </si>
  <si>
    <t>-101854865</t>
  </si>
  <si>
    <t>146</t>
  </si>
  <si>
    <t>722291 R17</t>
  </si>
  <si>
    <t>Stavební přípomoce</t>
  </si>
  <si>
    <t>kpl</t>
  </si>
  <si>
    <t>1743262606</t>
  </si>
  <si>
    <t>147</t>
  </si>
  <si>
    <t>998722201</t>
  </si>
  <si>
    <t>Přesun hmot pro vnitřní vodovod stanovený procentní sazbou (%) z ceny vodorovná dopravní vzdálenost do 50 m v objektech výšky do 6 m</t>
  </si>
  <si>
    <t>398624661</t>
  </si>
  <si>
    <t>725</t>
  </si>
  <si>
    <t>Zdravotechnika - zařizovací předměty</t>
  </si>
  <si>
    <t>148</t>
  </si>
  <si>
    <t>725532126</t>
  </si>
  <si>
    <t>Elektrické ohřívače zásobníkové beztlakové přepadové akumulační s pojistným ventilem závěsné svislé 200 l (2,2 kW) objem nádrže (příkon)</t>
  </si>
  <si>
    <t>soubor</t>
  </si>
  <si>
    <t>-123221069</t>
  </si>
  <si>
    <t>149</t>
  </si>
  <si>
    <t>725829101</t>
  </si>
  <si>
    <t>Baterie dřezové montáž ostatních typů nástěnných pákových nebo klasických</t>
  </si>
  <si>
    <t>-1055938373</t>
  </si>
  <si>
    <t>150</t>
  </si>
  <si>
    <t>551431690</t>
  </si>
  <si>
    <t>baterie dřezová páková nástěnná s ústím 300 mm</t>
  </si>
  <si>
    <t>461135692</t>
  </si>
  <si>
    <t>151</t>
  </si>
  <si>
    <t>725829121</t>
  </si>
  <si>
    <t>Baterie umyvadlové montáž ostatních typů nástěnných pákových nebo klasických</t>
  </si>
  <si>
    <t>-2073649649</t>
  </si>
  <si>
    <t>152</t>
  </si>
  <si>
    <t>551456150</t>
  </si>
  <si>
    <t>baterie umyvadlová nástěnná páková 150 mm chrom</t>
  </si>
  <si>
    <t>-511589643</t>
  </si>
  <si>
    <t>Poznámka k položce:
Otočné výtokové rameno o délce 200 mm. Včetně krytek a etážek.Dvojčinná ovládací páka je vybavena integrovaným eko-tlačítkem pro omezení maximálního průtoku a zároveň i teploty vody, které lze zrušit stiskem tohoto tlačítka.</t>
  </si>
  <si>
    <t>153</t>
  </si>
  <si>
    <t>998725201</t>
  </si>
  <si>
    <t>Přesun hmot pro zařizovací předměty stanovený procentní sazbou (%) z ceny vodorovná dopravní vzdálenost do 50 m v objektech výšky do 6 m</t>
  </si>
  <si>
    <t>-195862743</t>
  </si>
  <si>
    <t>743</t>
  </si>
  <si>
    <t>Elektromontáže - hrubá montáž</t>
  </si>
  <si>
    <t>154</t>
  </si>
  <si>
    <t>74311 R17</t>
  </si>
  <si>
    <t>Dodávka a montáž elektroinstalace stavební včetně zemnění a hromosvodů viz samostatný rozpočet</t>
  </si>
  <si>
    <t>-693015287</t>
  </si>
  <si>
    <t>762</t>
  </si>
  <si>
    <t>Konstrukce tesařské</t>
  </si>
  <si>
    <t>155</t>
  </si>
  <si>
    <t>76233 R15</t>
  </si>
  <si>
    <t>Dodávka montáž dřevěných střešních vazníků dle nabídky dodavatele</t>
  </si>
  <si>
    <t>-360701427</t>
  </si>
  <si>
    <t>156</t>
  </si>
  <si>
    <t>762342216</t>
  </si>
  <si>
    <t>Bednění a laťování montáž laťování střech jednoduchých sklonu do 60 st. při osové vzdálenosti latí přes 360 do 600 mm</t>
  </si>
  <si>
    <t>-1250751891</t>
  </si>
  <si>
    <t>157</t>
  </si>
  <si>
    <t>605141140</t>
  </si>
  <si>
    <t>řezivo jehličnaté,střešní latě impregnované dl 4 - 5 m</t>
  </si>
  <si>
    <t>1662570164</t>
  </si>
  <si>
    <t>158</t>
  </si>
  <si>
    <t>762395000</t>
  </si>
  <si>
    <t>Spojovací prostředky krovů, bednění a laťování, nadstřešních konstrukcí svory, prkna, hřebíky, pásová ocel, vruty</t>
  </si>
  <si>
    <t>289909232</t>
  </si>
  <si>
    <t>159</t>
  </si>
  <si>
    <t>998762202</t>
  </si>
  <si>
    <t>Přesun hmot pro konstrukce tesařské stanovený procentní sazbou (%) z ceny vodorovná dopravní vzdálenost do 50 m v objektech výšky přes 6 do 12 m</t>
  </si>
  <si>
    <t>1870364123</t>
  </si>
  <si>
    <t>764</t>
  </si>
  <si>
    <t>Konstrukce klempířské</t>
  </si>
  <si>
    <t>240</t>
  </si>
  <si>
    <t>764011611</t>
  </si>
  <si>
    <t>Podkladní plech z pozinkovaného plechu s povrchovou úpravou rš 150 mm</t>
  </si>
  <si>
    <t>-1507415750</t>
  </si>
  <si>
    <t>236</t>
  </si>
  <si>
    <t>764211416</t>
  </si>
  <si>
    <t>Oplechování střešních prvků z pozinkovaného plechu hřebene nevětraného s použitím hřebenového plechu rš 500 mm</t>
  </si>
  <si>
    <t>-719650796</t>
  </si>
  <si>
    <t>161</t>
  </si>
  <si>
    <t>764226401</t>
  </si>
  <si>
    <t>Oplechování parapetů z hliníkového plechu rovných mechanicky kotvené, bez rohů rš 160 mm</t>
  </si>
  <si>
    <t>-1633563487</t>
  </si>
  <si>
    <t>95,8*2+7+14,9+8,5</t>
  </si>
  <si>
    <t>162</t>
  </si>
  <si>
    <t>764226404</t>
  </si>
  <si>
    <t>Oplechování parapetů z hliníkového plechu rovných mechanicky kotvené, bez rohů rš 330 mm</t>
  </si>
  <si>
    <t>1461387309</t>
  </si>
  <si>
    <t>163</t>
  </si>
  <si>
    <t>764521405</t>
  </si>
  <si>
    <t>Žlab podokapní z hliníkového plechu včetně háků a čel půlkruhový rš 400 mm</t>
  </si>
  <si>
    <t>1647255089</t>
  </si>
  <si>
    <t>164</t>
  </si>
  <si>
    <t>764521446</t>
  </si>
  <si>
    <t>Žlab podokapní z hliníkového plechu včetně háků a čel kotlík oválný (trychtýřový), rš žlabu/průměr svodu 400/150 mm</t>
  </si>
  <si>
    <t>1719231813</t>
  </si>
  <si>
    <t>165</t>
  </si>
  <si>
    <t>764528424</t>
  </si>
  <si>
    <t>Svod z hliníkového plechu včetně objímek, kolen a odskoků kruhový, průměru 150 mm</t>
  </si>
  <si>
    <t>2004756702</t>
  </si>
  <si>
    <t>8*3,2</t>
  </si>
  <si>
    <t>166</t>
  </si>
  <si>
    <t>76455 R14</t>
  </si>
  <si>
    <t>Oplechování štítů hliníkovým profilovým plechem</t>
  </si>
  <si>
    <t>-1083519934</t>
  </si>
  <si>
    <t>9*2,189/2+15*3,589/2</t>
  </si>
  <si>
    <t>167</t>
  </si>
  <si>
    <t>998764202</t>
  </si>
  <si>
    <t>Přesun hmot pro konstrukce klempířské stanovený procentní sazbou (%) z ceny vodorovná dopravní vzdálenost do 50 m v objektech výšky přes 6 do 12 m</t>
  </si>
  <si>
    <t>1556036350</t>
  </si>
  <si>
    <t>765</t>
  </si>
  <si>
    <t>Krytina skládaná</t>
  </si>
  <si>
    <t>237</t>
  </si>
  <si>
    <t>765111201</t>
  </si>
  <si>
    <t>Montáž krytiny keramické okapové hrany s okapním větracím pásem</t>
  </si>
  <si>
    <t>-1562387879</t>
  </si>
  <si>
    <t>239</t>
  </si>
  <si>
    <t>596602020</t>
  </si>
  <si>
    <t>mřížka ochranná větrací jednoduchá 100/5,5 cm (černá)</t>
  </si>
  <si>
    <t>533279333</t>
  </si>
  <si>
    <t>168</t>
  </si>
  <si>
    <t>765131851</t>
  </si>
  <si>
    <t>Demontáž vláknocementové krytiny vlnité sklonu do 30 st. do suti</t>
  </si>
  <si>
    <t>-38896641</t>
  </si>
  <si>
    <t>45,4*8,9*1,45+50,6*15,4*1,35</t>
  </si>
  <si>
    <t>169</t>
  </si>
  <si>
    <t>765131871</t>
  </si>
  <si>
    <t>Demontáž vláknocementové krytiny vlnité sklonu do 30 st. hřebene nebo nároží do suti</t>
  </si>
  <si>
    <t>1183033753</t>
  </si>
  <si>
    <t>766</t>
  </si>
  <si>
    <t>Konstrukce truhlářské</t>
  </si>
  <si>
    <t>170</t>
  </si>
  <si>
    <t>766423113</t>
  </si>
  <si>
    <t>Montáž obložení podhledů členitých palubkami na pero a drážku z měkkého dřeva, šířky přes 80 do 100 mm</t>
  </si>
  <si>
    <t>1680302737</t>
  </si>
  <si>
    <t>0,75*2*50,8+0,6*2*45</t>
  </si>
  <si>
    <t>171</t>
  </si>
  <si>
    <t>611911550</t>
  </si>
  <si>
    <t>palubky obkladové SM profil klasický 19 x 116 mm A/B</t>
  </si>
  <si>
    <t>1307861342</t>
  </si>
  <si>
    <t>130,2*1,1 'Přepočtené koeficientem množství</t>
  </si>
  <si>
    <t>172</t>
  </si>
  <si>
    <t>766622115</t>
  </si>
  <si>
    <t>Montáž oken plastových včetně montáže rámu na polyuretanovou pěnu plochy přes 1 m2 pevných do zdiva, výšky do 1,5 m</t>
  </si>
  <si>
    <t>-1720310621</t>
  </si>
  <si>
    <t>173</t>
  </si>
  <si>
    <t>611400020</t>
  </si>
  <si>
    <t>okno plastové pevné zasklení 90 x 90 cm</t>
  </si>
  <si>
    <t>-1311134472</t>
  </si>
  <si>
    <t>174</t>
  </si>
  <si>
    <t>61140 R13</t>
  </si>
  <si>
    <t xml:space="preserve">okno plastové pevné 100/250 cm </t>
  </si>
  <si>
    <t>1623116301</t>
  </si>
  <si>
    <t>229</t>
  </si>
  <si>
    <t>61140 R16</t>
  </si>
  <si>
    <t>-1011040654</t>
  </si>
  <si>
    <t>175</t>
  </si>
  <si>
    <t>766622131</t>
  </si>
  <si>
    <t>Montáž oken plastových včetně montáže rámu na polyuretanovou pěnu plochy přes 1 m2 otevíravých nebo sklápěcích do zdiva, výšky do 1,5 m</t>
  </si>
  <si>
    <t>1203789523</t>
  </si>
  <si>
    <t>176</t>
  </si>
  <si>
    <t>61140 R12</t>
  </si>
  <si>
    <t>Okno plastové sklopné 100/100 cm 11/OP</t>
  </si>
  <si>
    <t>-2023047917</t>
  </si>
  <si>
    <t>177</t>
  </si>
  <si>
    <t>766660001</t>
  </si>
  <si>
    <t>Montáž dveřních křídel dřevěných nebo plastových otevíravých do ocelové zárubně povrchově upravených jednokřídlových, šířky do 800 mm</t>
  </si>
  <si>
    <t>1182412372</t>
  </si>
  <si>
    <t>178</t>
  </si>
  <si>
    <t>61141 R6</t>
  </si>
  <si>
    <t>Dveře vnější plastové 600/1970 mm s otvorem pro průchod drůbeže 2DP</t>
  </si>
  <si>
    <t>511933368</t>
  </si>
  <si>
    <t>227</t>
  </si>
  <si>
    <t>61141R11</t>
  </si>
  <si>
    <t>dveře vnitřní plastové otevíravé 80/197   7/DP</t>
  </si>
  <si>
    <t>-217208643</t>
  </si>
  <si>
    <t>228</t>
  </si>
  <si>
    <t>611617130</t>
  </si>
  <si>
    <t>dveře vnitřní hladké dýhované plné 1křídlové 60x197 cm dub</t>
  </si>
  <si>
    <t>1032947406</t>
  </si>
  <si>
    <t>179</t>
  </si>
  <si>
    <t>61141 R7</t>
  </si>
  <si>
    <t>Dveře vnitřní plastové 800/1970 mm s otvorem a mřížkou 5DP</t>
  </si>
  <si>
    <t>-1359868467</t>
  </si>
  <si>
    <t>180</t>
  </si>
  <si>
    <t>61141 R8</t>
  </si>
  <si>
    <t>Dveře vnější kovové 800/1970 mm zateplené 8/DP protipožární EI 30 DP 1</t>
  </si>
  <si>
    <t>1077390104</t>
  </si>
  <si>
    <t>182</t>
  </si>
  <si>
    <t>61141 R11</t>
  </si>
  <si>
    <t>Dveře plastové dvoukřídlé 1600/2000 mm 6/DP</t>
  </si>
  <si>
    <t>-582896647</t>
  </si>
  <si>
    <t>183</t>
  </si>
  <si>
    <t>766660002</t>
  </si>
  <si>
    <t>Montáž dveřních křídel dřevěných nebo plastových otevíravých do ocelové zárubně povrchově upravených jednokřídlových, šířky přes 800 mm</t>
  </si>
  <si>
    <t>1163764917</t>
  </si>
  <si>
    <t>184</t>
  </si>
  <si>
    <t>61141 R9</t>
  </si>
  <si>
    <t>Dveře vnější plastové 1000/1970 mm zateplené 3/DP</t>
  </si>
  <si>
    <t>-1391045523</t>
  </si>
  <si>
    <t>185</t>
  </si>
  <si>
    <t>61141 R10</t>
  </si>
  <si>
    <t>Dveře plastové vnitřní 1000/1970 mm 4/DP</t>
  </si>
  <si>
    <t>-585815613</t>
  </si>
  <si>
    <t>186</t>
  </si>
  <si>
    <t>76669 R18</t>
  </si>
  <si>
    <t xml:space="preserve">Dodávka a montáž kuchyňské linky včetně spotřebičů a vybavení dle TS </t>
  </si>
  <si>
    <t>1231878435</t>
  </si>
  <si>
    <t>187</t>
  </si>
  <si>
    <t>766694111</t>
  </si>
  <si>
    <t>Montáž ostatních truhlářských konstrukcí parapetních desek dřevěných nebo plastových šířky do 300 mm, délky do 1000 mm</t>
  </si>
  <si>
    <t>-417815582</t>
  </si>
  <si>
    <t>188</t>
  </si>
  <si>
    <t>611444010</t>
  </si>
  <si>
    <t>parapet plastový vnitřní - komůrkový 25 x 2 x 100 cm</t>
  </si>
  <si>
    <t>1770163213</t>
  </si>
  <si>
    <t>189</t>
  </si>
  <si>
    <t>998766201</t>
  </si>
  <si>
    <t>Přesun hmot pro konstrukce truhlářské stanovený procentní sazbou (%) z ceny vodorovná dopravní vzdálenost do 50 m v objektech výšky do 6 m</t>
  </si>
  <si>
    <t>-659596139</t>
  </si>
  <si>
    <t>767</t>
  </si>
  <si>
    <t>Konstrukce zámečnické</t>
  </si>
  <si>
    <t>190</t>
  </si>
  <si>
    <t>767584702</t>
  </si>
  <si>
    <t>Montáž kovových podhledů ostatních z tvarovaných plechů, připevněných šroubováním</t>
  </si>
  <si>
    <t>CS ÚRS 2016 01</t>
  </si>
  <si>
    <t>-377623077</t>
  </si>
  <si>
    <t>14*44+5,6*14+7,85*44,55</t>
  </si>
  <si>
    <t>191</t>
  </si>
  <si>
    <t>55324 R4</t>
  </si>
  <si>
    <t>Podhledový vnitřní panel  tl. 80 mm</t>
  </si>
  <si>
    <t>1286828593</t>
  </si>
  <si>
    <t>192</t>
  </si>
  <si>
    <t>767640111</t>
  </si>
  <si>
    <t>Montáž dveří ocelových vchodových jednokřídlových bez nadsvětlíku</t>
  </si>
  <si>
    <t>787583157</t>
  </si>
  <si>
    <t>193</t>
  </si>
  <si>
    <t>553411550</t>
  </si>
  <si>
    <t>dveře ocelové exteriérové zateplené  jednokřídlé 80 x 197 cm</t>
  </si>
  <si>
    <t>463976369</t>
  </si>
  <si>
    <t>194</t>
  </si>
  <si>
    <t>76791 R5</t>
  </si>
  <si>
    <t>Úprava podhledových desek kolem odvětrání - vzduchotechniky</t>
  </si>
  <si>
    <t>-1747635088</t>
  </si>
  <si>
    <t>195</t>
  </si>
  <si>
    <t>767995111</t>
  </si>
  <si>
    <t>Montáž ostatních atypických zámečnických konstrukcí hmotnosti do 5 kg</t>
  </si>
  <si>
    <t>kg</t>
  </si>
  <si>
    <t>-1230939760</t>
  </si>
  <si>
    <t>196</t>
  </si>
  <si>
    <t>136112100</t>
  </si>
  <si>
    <t>plech tlustý hladký jakost S 235 JR, 3x1000x2000 mm</t>
  </si>
  <si>
    <t>-141071876</t>
  </si>
  <si>
    <t>Poznámka k položce:
Hmotnost 48 kg/kus</t>
  </si>
  <si>
    <t>197</t>
  </si>
  <si>
    <t>767995112</t>
  </si>
  <si>
    <t>Montáž ostatních atypických zámečnických konstrukcí hmotnosti přes 5 do 10 kg</t>
  </si>
  <si>
    <t>1024226838</t>
  </si>
  <si>
    <t>198</t>
  </si>
  <si>
    <t>13010 R</t>
  </si>
  <si>
    <t>Dvířka pro únik prasat D + M 80/100 cm ozn. 6/Z</t>
  </si>
  <si>
    <t>499823394</t>
  </si>
  <si>
    <t>199</t>
  </si>
  <si>
    <t>767995113</t>
  </si>
  <si>
    <t>Montáž ostatních atypických zámečnických konstrukcí hmotnosti přes 10 do 20 kg</t>
  </si>
  <si>
    <t>-1350652402</t>
  </si>
  <si>
    <t>488,59+19,44+43,66+1,74</t>
  </si>
  <si>
    <t>200</t>
  </si>
  <si>
    <t>130101620</t>
  </si>
  <si>
    <t>tyč ocelová plochá, v jakosti 11 375, 20 x 5 mm</t>
  </si>
  <si>
    <t>-754479533</t>
  </si>
  <si>
    <t>Poznámka k položce:
Hmotnost: 0,79 kg/m</t>
  </si>
  <si>
    <t>201</t>
  </si>
  <si>
    <t>130104200</t>
  </si>
  <si>
    <t>úhelník ocelový rovnostranný, v jakosti 11 375, 50 x 50 x 5 mm</t>
  </si>
  <si>
    <t>1445304829</t>
  </si>
  <si>
    <t>Poznámka k položce:
Hmotnost: 4,03 kg/m</t>
  </si>
  <si>
    <t>202</t>
  </si>
  <si>
    <t>767995114</t>
  </si>
  <si>
    <t>Montáž ostatních atypických zámečnických konstrukcí hmotnosti přes 20 do 50 kg</t>
  </si>
  <si>
    <t>380741851</t>
  </si>
  <si>
    <t>2,08*11,1*16</t>
  </si>
  <si>
    <t>203</t>
  </si>
  <si>
    <t>140110920</t>
  </si>
  <si>
    <t>trubka ocelová bezešvá hladká jakost 11 353, 133 x 4,0 mm</t>
  </si>
  <si>
    <t>-931469322</t>
  </si>
  <si>
    <t>16*2,08</t>
  </si>
  <si>
    <t>204</t>
  </si>
  <si>
    <t>767995115</t>
  </si>
  <si>
    <t>Montáž ostatních atypických zámečnických konstrukcí hmotnosti přes 50 do 100 kg</t>
  </si>
  <si>
    <t>1676868594</t>
  </si>
  <si>
    <t>45,1*18,72</t>
  </si>
  <si>
    <t>205</t>
  </si>
  <si>
    <t>130109780</t>
  </si>
  <si>
    <t>ocel profilová HE-B, v jakosti 11 375, h=180 mm</t>
  </si>
  <si>
    <t>2073721506</t>
  </si>
  <si>
    <t>Poznámka k položce:
Hmotnost: 52,60 kg/m</t>
  </si>
  <si>
    <t>206</t>
  </si>
  <si>
    <t>998767201</t>
  </si>
  <si>
    <t>Přesun hmot pro zámečnické konstrukce stanovený procentní sazbou (%) z ceny vodorovná dopravní vzdálenost do 50 m v objektech výšky do 6 m</t>
  </si>
  <si>
    <t>1464752190</t>
  </si>
  <si>
    <t>771</t>
  </si>
  <si>
    <t>Podlahy z dlaždic</t>
  </si>
  <si>
    <t>207</t>
  </si>
  <si>
    <t>771474112</t>
  </si>
  <si>
    <t>Montáž soklíků z dlaždic keramických lepených flexibilním lepidlem rovných výšky přes 65 do 90 mm</t>
  </si>
  <si>
    <t>150356073</t>
  </si>
  <si>
    <t>14+6,5+7,6+2,1</t>
  </si>
  <si>
    <t>208</t>
  </si>
  <si>
    <t>597613120</t>
  </si>
  <si>
    <t>sokl - podlahy (barevné) 30 x 8 x 0,8 cm I. j.</t>
  </si>
  <si>
    <t>1853922917</t>
  </si>
  <si>
    <t>30,2*3,4 'Přepočtené koeficientem množství</t>
  </si>
  <si>
    <t>209</t>
  </si>
  <si>
    <t>771574113</t>
  </si>
  <si>
    <t>Montáž podlah z dlaždic keramických lepených flexibilním lepidlem režných nebo glazovaných hladkých přes 9 do 12 ks/ m2</t>
  </si>
  <si>
    <t>1914570288</t>
  </si>
  <si>
    <t>2,63+4,182+3,92+2,35+13,26+10,73</t>
  </si>
  <si>
    <t>210</t>
  </si>
  <si>
    <t>597611350</t>
  </si>
  <si>
    <t>dlaždice keramické - koupelny (barevné) 30 x 30 x 0,8 cm I. j.</t>
  </si>
  <si>
    <t>-1951283098</t>
  </si>
  <si>
    <t>37,072*1,1 'Přepočtené koeficientem množství</t>
  </si>
  <si>
    <t>211</t>
  </si>
  <si>
    <t>998771202</t>
  </si>
  <si>
    <t>Přesun hmot pro podlahy z dlaždic stanovený procentní sazbou (%) z ceny vodorovná dopravní vzdálenost do 50 m v objektech výšky přes 6 do 12 m</t>
  </si>
  <si>
    <t>-960910969</t>
  </si>
  <si>
    <t>781</t>
  </si>
  <si>
    <t>Dokončovací práce - obklady</t>
  </si>
  <si>
    <t>212</t>
  </si>
  <si>
    <t>781414112</t>
  </si>
  <si>
    <t>Montáž obkladů vnitřních stěn z obkladaček a dekorů (listel) pórovinových lepených flexibilním lepidlem z obkladaček pravoúhlých přes 22 do 25 ks/m2</t>
  </si>
  <si>
    <t>397609229</t>
  </si>
  <si>
    <t>7*4,05*3+2*5,43*3+6*2,2*3+3*0,9*3-4*0,6*2+2,75*3+1,6*2*3-2*0,8*2</t>
  </si>
  <si>
    <t>213</t>
  </si>
  <si>
    <t>597610280</t>
  </si>
  <si>
    <t>obkládačky keramické - koupelny (barevné) 25 x 33 x 0,7 cm I. j.</t>
  </si>
  <si>
    <t>604860333</t>
  </si>
  <si>
    <t>175,18*1,1 'Přepočtené koeficientem množství</t>
  </si>
  <si>
    <t>214</t>
  </si>
  <si>
    <t>781419192</t>
  </si>
  <si>
    <t>Montáž obkladů vnitřních stěn z obkladaček a dekorů (listel) pórovinových Příplatek k cenám obkladaček za obklady v omezeném prostoru</t>
  </si>
  <si>
    <t>-740064073</t>
  </si>
  <si>
    <t>215</t>
  </si>
  <si>
    <t>781474112</t>
  </si>
  <si>
    <t>Montáž obkladů vnitřních stěn z dlaždic keramických lepených flexibilním lepidlem režných nebo glazovaných hladkých přes 6 do 12 ks/m2</t>
  </si>
  <si>
    <t>1480767596</t>
  </si>
  <si>
    <t>2*14*3+2*44*3-12*1*1</t>
  </si>
  <si>
    <t>45*3+2*4,6*3+2,975*3+2*2,95*1,2++2*2,975*1,2+11,8*3+3,4*3+2*3,4*3+5,79*3+2,95*2*1,2+2*5,79*1,2+2*3,4*3+2*11,82*1,2+2*2,95*1,2-10*0,8*1,2-2*0,8*2</t>
  </si>
  <si>
    <t>2*3,4*3+5,79*3-3*0,8*2+2*3,4*3+5,375*3-3*0,8*2+5,6*3-3*1*1</t>
  </si>
  <si>
    <t>216</t>
  </si>
  <si>
    <t>-1441221087</t>
  </si>
  <si>
    <t>747,634*1,1 'Přepočtené koeficientem množství</t>
  </si>
  <si>
    <t>217</t>
  </si>
  <si>
    <t>998781202</t>
  </si>
  <si>
    <t>Přesun hmot pro obklady keramické stanovený procentní sazbou (%) z ceny vodorovná dopravní vzdálenost do 50 m v objektech výšky přes 6 do 12 m</t>
  </si>
  <si>
    <t>-299141537</t>
  </si>
  <si>
    <t>783</t>
  </si>
  <si>
    <t>Dokončovací práce - nátěry</t>
  </si>
  <si>
    <t>241</t>
  </si>
  <si>
    <t>783124101</t>
  </si>
  <si>
    <t>Základní nátěr truhlářských konstrukcí jednonásobný akrylátový</t>
  </si>
  <si>
    <t>-1607901598</t>
  </si>
  <si>
    <t>242</t>
  </si>
  <si>
    <t>783127101</t>
  </si>
  <si>
    <t>Krycí nátěr truhlářských konstrukcí jednonásobný akrylátový</t>
  </si>
  <si>
    <t>1833609297</t>
  </si>
  <si>
    <t>218</t>
  </si>
  <si>
    <t>783301303</t>
  </si>
  <si>
    <t>Příprava podkladu zámečnických konstrukcí před provedením nátěru odrezivění odrezovačem bezoplachovým</t>
  </si>
  <si>
    <t>-116501167</t>
  </si>
  <si>
    <t>13*2*0,9*2+68+22+3,6</t>
  </si>
  <si>
    <t>219</t>
  </si>
  <si>
    <t>783334101</t>
  </si>
  <si>
    <t>Základní nátěr zámečnických konstrukcí jednonásobný epoxidový</t>
  </si>
  <si>
    <t>838969593</t>
  </si>
  <si>
    <t>220</t>
  </si>
  <si>
    <t>783335101</t>
  </si>
  <si>
    <t>Mezinátěr zámečnických konstrukcí jednonásobný syntetický epoxidový</t>
  </si>
  <si>
    <t>709844594</t>
  </si>
  <si>
    <t>221</t>
  </si>
  <si>
    <t>783337101</t>
  </si>
  <si>
    <t>Krycí nátěr (email) zámečnických konstrukcí jednonásobný syntetický epoxidový</t>
  </si>
  <si>
    <t>-1021497638</t>
  </si>
  <si>
    <t>222</t>
  </si>
  <si>
    <t>783823101</t>
  </si>
  <si>
    <t>Penetrační nátěr omítek hladkých betonových povrchů akrylátový</t>
  </si>
  <si>
    <t>639739030</t>
  </si>
  <si>
    <t>233</t>
  </si>
  <si>
    <t>783823131</t>
  </si>
  <si>
    <t>Penetrační nátěr omítek hladkých omítek hladkých, zrnitých tenkovrstvých nebo štukových stupně členitosti 1 a 2 akrylátový</t>
  </si>
  <si>
    <t>-595016859</t>
  </si>
  <si>
    <t>456,2+121,4</t>
  </si>
  <si>
    <t>223</t>
  </si>
  <si>
    <t>783827101</t>
  </si>
  <si>
    <t>Krycí (ochranný ) nátěr omítek jednonásobný hladkých betonových povrchů nebo povrchů z desek na bázi dřeva (dřevovláknitých apod.) akrylátový</t>
  </si>
  <si>
    <t>156531635</t>
  </si>
  <si>
    <t>234</t>
  </si>
  <si>
    <t>783827121</t>
  </si>
  <si>
    <t>Krycí (ochranný ) nátěr omítek jednonásobný hladkých omítek hladkých, zrnitých tenkovrstvých nebo štukových stupně členitosti 1 a 2 akrylátový</t>
  </si>
  <si>
    <t>-2010753641</t>
  </si>
  <si>
    <t>784</t>
  </si>
  <si>
    <t>Dokončovací práce - malby a tapety</t>
  </si>
  <si>
    <t>224</t>
  </si>
  <si>
    <t>784111001</t>
  </si>
  <si>
    <t>Oprášení (ometení) podkladu v místnostech výšky do 3,80 m</t>
  </si>
  <si>
    <t>727827799</t>
  </si>
  <si>
    <t>225</t>
  </si>
  <si>
    <t>784312021</t>
  </si>
  <si>
    <t>Malby vápenné dvojnásobné, bílé v místnostech výšky do 3,80 m</t>
  </si>
  <si>
    <t>502917709</t>
  </si>
  <si>
    <t>45*2+45*1,8+14*3*2+2*5,3*3+2*3,1*3+4,2*3+12,3*3+3,2*3+26*3</t>
  </si>
  <si>
    <t>Práce a dodávky M</t>
  </si>
  <si>
    <t>799</t>
  </si>
  <si>
    <t>Dodávka a montáž technologie</t>
  </si>
  <si>
    <t>226</t>
  </si>
  <si>
    <t>799 RT</t>
  </si>
  <si>
    <t>Dodávka montáž technologie - viz samostatnáý rozpočet</t>
  </si>
  <si>
    <t>-571499355</t>
  </si>
  <si>
    <t>2016-10-22/Hum 3a - SO 02a Výdejní plocha</t>
  </si>
  <si>
    <t xml:space="preserve">    8 - Trubní vedení</t>
  </si>
  <si>
    <t>121101103</t>
  </si>
  <si>
    <t>Sejmutí ornice nebo lesní půdy s vodorovným přemístěním na hromady v místě upotřebení nebo na dočasné či trvalé skládky se složením, na vzdálenost přes 100 do 250 m</t>
  </si>
  <si>
    <t>-284516714</t>
  </si>
  <si>
    <t>8,5*4,5*0,15</t>
  </si>
  <si>
    <t>-226053059</t>
  </si>
  <si>
    <t>8,5*4,5*0,75</t>
  </si>
  <si>
    <t>44342672</t>
  </si>
  <si>
    <t>132201101</t>
  </si>
  <si>
    <t>Hloubení zapažených i nezapažených rýh šířky do 600 mm s urovnáním dna do předepsaného profilu a spádu v hornině tř. 3 do 100 m3</t>
  </si>
  <si>
    <t>1458867469</t>
  </si>
  <si>
    <t>2*8*0,5*0,25</t>
  </si>
  <si>
    <t>132201109</t>
  </si>
  <si>
    <t>Hloubení zapažených i nezapažených rýh šířky do 600 mm s urovnáním dna do předepsaného profilu a spádu v hornině tř. 3 Příplatek k cenám za lepivost horniny tř. 3</t>
  </si>
  <si>
    <t>-1155542293</t>
  </si>
  <si>
    <t>161101102</t>
  </si>
  <si>
    <t>Svislé přemístění výkopku bez naložení do dopravní nádoby avšak s vyprázdněním dopravní nádoby na hromadu nebo do dopravního prostředku z horniny tř. 1 až 4, při hloubce výkopu přes 2,5 do 4 m</t>
  </si>
  <si>
    <t>335901178</t>
  </si>
  <si>
    <t>1185872874</t>
  </si>
  <si>
    <t>-8297101</t>
  </si>
  <si>
    <t>171201201</t>
  </si>
  <si>
    <t>Uložení sypaniny na skládky</t>
  </si>
  <si>
    <t>-1496698067</t>
  </si>
  <si>
    <t>582857898</t>
  </si>
  <si>
    <t>181301102</t>
  </si>
  <si>
    <t>Rozprostření a urovnání ornice v rovině nebo ve svahu sklonu do 1:5 při souvislé ploše do 500 m2, tl. vrstvy přes 100 do 150 mm</t>
  </si>
  <si>
    <t>14011436</t>
  </si>
  <si>
    <t>-1199847467</t>
  </si>
  <si>
    <t>8*4</t>
  </si>
  <si>
    <t>271532212</t>
  </si>
  <si>
    <t>Podsyp pod základové konstrukce se zhutněním a urovnáním povrchu z kameniva hrubého, frakce 16 - 32 mm</t>
  </si>
  <si>
    <t>234475382</t>
  </si>
  <si>
    <t>8*4*0,25</t>
  </si>
  <si>
    <t>235824930</t>
  </si>
  <si>
    <t>8*4*0,15</t>
  </si>
  <si>
    <t>177234310</t>
  </si>
  <si>
    <t>8*4*0,1</t>
  </si>
  <si>
    <t>1569491334</t>
  </si>
  <si>
    <t>8*3,5*0,25</t>
  </si>
  <si>
    <t>273362021</t>
  </si>
  <si>
    <t>Výztuž základů desek ze svařovaných sítí z drátů typu KARI</t>
  </si>
  <si>
    <t>1665553330</t>
  </si>
  <si>
    <t>7*0,05</t>
  </si>
  <si>
    <t>-1227342966</t>
  </si>
  <si>
    <t>2*3,5*0,5*0,9+2*8*1,35*0,5-2*8*0,45*0,25</t>
  </si>
  <si>
    <t>1131361175</t>
  </si>
  <si>
    <t>4*1,35*8+4*3,5*0,9+1,75</t>
  </si>
  <si>
    <t>1709911267</t>
  </si>
  <si>
    <t>346244821</t>
  </si>
  <si>
    <t>Přizdívky izolační a ochranné z cihel pálených na maltu MC-10 včetně vytvoření požlábku v ohybu izolace vodorovné na svislou, se zatřenou cementovou omítkou z malty min. MC 10 tl. 20 mm pod izolaci z cihel plných dl. 290 mm, P 10 až P 20 tl. 140 mm</t>
  </si>
  <si>
    <t>-1413798657</t>
  </si>
  <si>
    <t>4*1,15*0,6</t>
  </si>
  <si>
    <t>386381111</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</si>
  <si>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600x600x600 mm (0,216 m3)</t>
  </si>
  <si>
    <t>-1077652594</t>
  </si>
  <si>
    <t>Trubní vedení</t>
  </si>
  <si>
    <t>871315211</t>
  </si>
  <si>
    <t>Kanalizační potrubí z tvrdého PVC [KG systém] v otevřeném výkopu ve sklonu do 20 %, tuhost třídy SN 4 DN 150</t>
  </si>
  <si>
    <t>1690812149</t>
  </si>
  <si>
    <t>899211112</t>
  </si>
  <si>
    <t>Osazení litinových mříží s rámem na šachtách tunelové stoky hmotnosti jednotlivě přes 50 do 100 kg</t>
  </si>
  <si>
    <t>-1958451563</t>
  </si>
  <si>
    <t>552423210</t>
  </si>
  <si>
    <t>mříž čtvercová D 400- konkávní 500x500mm</t>
  </si>
  <si>
    <t>1730891011</t>
  </si>
  <si>
    <t>998142251</t>
  </si>
  <si>
    <t>Přesun hmot pro nádrže, jímky, zásobníky a jámy pozemní mimo zemědělství se svislou nosnou konstrukcí monolitickou betonovou tyčovou nebo plošnou vodorovná dopravní vzdálenost do 50 m výšky do 25 m</t>
  </si>
  <si>
    <t>-1306908941</t>
  </si>
  <si>
    <t>-1399487207</t>
  </si>
  <si>
    <t>-1196993258</t>
  </si>
  <si>
    <t>32*0,0003 'Přepočtené koeficientem množství</t>
  </si>
  <si>
    <t>225007001</t>
  </si>
  <si>
    <t>-1681608591</t>
  </si>
  <si>
    <t>2,76*0,00035 'Přepočtené koeficientem množství</t>
  </si>
  <si>
    <t>-248577352</t>
  </si>
  <si>
    <t>628321340</t>
  </si>
  <si>
    <t>pás těžký asfaltovaný V60 S40</t>
  </si>
  <si>
    <t>-180014859</t>
  </si>
  <si>
    <t>32*1,15 'Přepočtené koeficientem množství</t>
  </si>
  <si>
    <t>1571675510</t>
  </si>
  <si>
    <t>87846057</t>
  </si>
  <si>
    <t>2,76*1,2 'Přepočtené koeficientem množství</t>
  </si>
  <si>
    <t>-376727708</t>
  </si>
  <si>
    <t>2016-10-22/Hum3 - SO 03 -Skladovací jímka</t>
  </si>
  <si>
    <t>Ostatní - Ostatní</t>
  </si>
  <si>
    <t xml:space="preserve">    999 - Ostatní práce</t>
  </si>
  <si>
    <t>-918128863</t>
  </si>
  <si>
    <t>3,14*11*11*0,15</t>
  </si>
  <si>
    <t>-541403570</t>
  </si>
  <si>
    <t>3,14*9*9*3,9/2</t>
  </si>
  <si>
    <t>-40312000</t>
  </si>
  <si>
    <t>991,926/2</t>
  </si>
  <si>
    <t>1126518336</t>
  </si>
  <si>
    <t>1652848749</t>
  </si>
  <si>
    <t>-65646561</t>
  </si>
  <si>
    <t>29053547</t>
  </si>
  <si>
    <t>495,963*2+245,5</t>
  </si>
  <si>
    <t>2094434606</t>
  </si>
  <si>
    <t>716565517</t>
  </si>
  <si>
    <t>-943417848</t>
  </si>
  <si>
    <t>55861148</t>
  </si>
  <si>
    <t>3,14*16,2*1,85</t>
  </si>
  <si>
    <t>-123714594</t>
  </si>
  <si>
    <t>3,14*9*9</t>
  </si>
  <si>
    <t>-1888720813</t>
  </si>
  <si>
    <t>3,14*8*8*0,2</t>
  </si>
  <si>
    <t>360917570</t>
  </si>
  <si>
    <t>3,14*8,2*8,2*0,1</t>
  </si>
  <si>
    <t>38032 RN</t>
  </si>
  <si>
    <t>Zhotovení ŽB nádrže dle nabídky zhotovitele</t>
  </si>
  <si>
    <t>279639390</t>
  </si>
  <si>
    <t>380321442</t>
  </si>
  <si>
    <t>Kompletní konstrukce čistíren odpadních vod, nádrží, vodojemů, kanálů z betonu železového bez výztuže a bednění bez zvýšených nároků na prostředí tř. C 25/30, tl. přes 150 do 300 mm</t>
  </si>
  <si>
    <t>-1772721571</t>
  </si>
  <si>
    <t>637211112</t>
  </si>
  <si>
    <t>Okapový chodník z dlaždic betonových se zalitím spár cementovou maltou do cementové malty MC-10, tl. dlaždic 60 mm</t>
  </si>
  <si>
    <t>-16928996</t>
  </si>
  <si>
    <t>371182620</t>
  </si>
  <si>
    <t>Dodávka a montáž elektroinstalace stavební včetně zemnění a hromosvodů viz samostattný rozpočet</t>
  </si>
  <si>
    <t>1371236413</t>
  </si>
  <si>
    <t>458754811</t>
  </si>
  <si>
    <t>Ostatní</t>
  </si>
  <si>
    <t>999</t>
  </si>
  <si>
    <t>Ostatní práce</t>
  </si>
  <si>
    <t>9991 R1</t>
  </si>
  <si>
    <t>Dodávka a montáž zastřešení jímky včetně kontrolního otvoru -dle nabídky dodavatele</t>
  </si>
  <si>
    <t>512</t>
  </si>
  <si>
    <t>537746717</t>
  </si>
  <si>
    <t>9992 R2</t>
  </si>
  <si>
    <t>Manipulace při montáži zastřešení</t>
  </si>
  <si>
    <t>459007625</t>
  </si>
  <si>
    <t>2016-10-21/Hum2 - SO 02 - Přečerpávací jímka</t>
  </si>
  <si>
    <t>1886850227</t>
  </si>
  <si>
    <t>3,14*7*7*0,15+32*0,15</t>
  </si>
  <si>
    <t>577781120</t>
  </si>
  <si>
    <t>3,14*3,8*3,8*3,6/2</t>
  </si>
  <si>
    <t>1957651280</t>
  </si>
  <si>
    <t>673106080</t>
  </si>
  <si>
    <t>1379654905</t>
  </si>
  <si>
    <t>-1837479127</t>
  </si>
  <si>
    <t>950011842</t>
  </si>
  <si>
    <t>38,6+163,3</t>
  </si>
  <si>
    <t>76581728</t>
  </si>
  <si>
    <t>1246422800</t>
  </si>
  <si>
    <t>32,669+32,669</t>
  </si>
  <si>
    <t>-531699478</t>
  </si>
  <si>
    <t>-1059721149</t>
  </si>
  <si>
    <t>2082960863</t>
  </si>
  <si>
    <t>3,14*2,5*2,5</t>
  </si>
  <si>
    <t>-620943166</t>
  </si>
  <si>
    <t>3,14*2,5*2,5*0,2</t>
  </si>
  <si>
    <t>1472191053</t>
  </si>
  <si>
    <t>3,14*2,3*2,3*0,1</t>
  </si>
  <si>
    <t>-432261686</t>
  </si>
  <si>
    <t>3,14*2*2*0,15</t>
  </si>
  <si>
    <t>3,14*4*4,1*0,2</t>
  </si>
  <si>
    <t>380356241</t>
  </si>
  <si>
    <t>Bednění kompletních konstrukcí čistíren odpadních vod, nádrží, vodojemů, kanálů konstrukcí neomítaných z betonu prostého nebo železového ploch zaoblených zřízení</t>
  </si>
  <si>
    <t>-1783990394</t>
  </si>
  <si>
    <t>3,14*4*4,1*2</t>
  </si>
  <si>
    <t>380356242</t>
  </si>
  <si>
    <t>Bednění kompletních konstrukcí čistíren odpadních vod, nádrží, vodojemů, kanálů konstrukcí neomítaných z betonu prostého nebo železového ploch zaoblených odstranění</t>
  </si>
  <si>
    <t>1958294856</t>
  </si>
  <si>
    <t>38036 R1</t>
  </si>
  <si>
    <t>Zákrytová deska atyp</t>
  </si>
  <si>
    <t>-896011263</t>
  </si>
  <si>
    <t>380361011</t>
  </si>
  <si>
    <t>Výztuž kompletních konstrukcí čistíren odpadních vod, nádrží, vodojemů, kanálů ze svařovaných sítí z drátů typu KARI</t>
  </si>
  <si>
    <t>1100463136</t>
  </si>
  <si>
    <t>12,183*0,12</t>
  </si>
  <si>
    <t>564231111</t>
  </si>
  <si>
    <t>Podklad nebo podsyp ze štěrkopísku ŠP s rozprostřením, vlhčením a zhutněním, po zhutnění tl. 100 mm</t>
  </si>
  <si>
    <t>-1021797971</t>
  </si>
  <si>
    <t>564861111</t>
  </si>
  <si>
    <t>Podklad ze štěrkodrti ŠD s rozprostřením a zhutněním, po zhutnění tl. 200 mm</t>
  </si>
  <si>
    <t>726852013</t>
  </si>
  <si>
    <t>311212641</t>
  </si>
  <si>
    <t>916921113</t>
  </si>
  <si>
    <t>Monolitické příkopové žlaby, rigoly, krajníky nebo obrubníky z betonové směsi pro cementobetonové vozovky a letištní plochy v přímce nebo v oblouku o poloměru přes 20 m, průřezových ploch přes 0,15 do 0,20 m2</t>
  </si>
  <si>
    <t>-359747323</t>
  </si>
  <si>
    <t>2*8+4</t>
  </si>
  <si>
    <t>1601446847</t>
  </si>
  <si>
    <t>2016-10-21/Hum4 - SO 04 - Splašková kanalizace</t>
  </si>
  <si>
    <t>-16592958</t>
  </si>
  <si>
    <t>132201202</t>
  </si>
  <si>
    <t>Hloubení zapažených i nezapažených rýh šířky přes 600 do 2 000 mm s urovnáním dna do předepsaného profilu a spádu v hornině tř. 3 přes 100 do 1 000 m3</t>
  </si>
  <si>
    <t>-823605350</t>
  </si>
  <si>
    <t>1,3+8,3+3,57+1,3+373,82</t>
  </si>
  <si>
    <t>388,29/2</t>
  </si>
  <si>
    <t>132201209</t>
  </si>
  <si>
    <t>Hloubení zapažených i nezapažených rýh šířky přes 600 do 2 000 mm s urovnáním dna do předepsaného profilu a spádu v hornině tř. 3 Příplatek k cenám za lepivost horniny tř. 3</t>
  </si>
  <si>
    <t>1779303380</t>
  </si>
  <si>
    <t>132301202</t>
  </si>
  <si>
    <t>Hloubení zapažených i nezapažených rýh šířky přes 600 do 2 000 mm s urovnáním dna do předepsaného profilu a spádu v hornině tř. 4 přes 100 do 1 000 m3</t>
  </si>
  <si>
    <t>-672660786</t>
  </si>
  <si>
    <t>132301209</t>
  </si>
  <si>
    <t>Hloubení zapažených i nezapažených rýh šířky přes 600 do 2 000 mm s urovnáním dna do předepsaného profilu a spádu v hornině tř. 4 Příplatek k cenám za lepivost horniny tř. 4</t>
  </si>
  <si>
    <t>732602476</t>
  </si>
  <si>
    <t>151101101</t>
  </si>
  <si>
    <t>Zřízení pažení a rozepření stěn rýh pro podzemní vedení pro všechny šířky rýhy příložné pro jakoukoliv mezerovitost, hloubky do 2 m</t>
  </si>
  <si>
    <t>-2012914904</t>
  </si>
  <si>
    <t>1,9*191,7</t>
  </si>
  <si>
    <t>151101111</t>
  </si>
  <si>
    <t>Odstranění pažení a rozepření stěn rýh pro podzemní vedení s uložením materiálu na vzdálenost do 3 m od kraje výkopu příložné, hloubky do 2 m</t>
  </si>
  <si>
    <t>-1505894917</t>
  </si>
  <si>
    <t>-498509349</t>
  </si>
  <si>
    <t>-2121108962</t>
  </si>
  <si>
    <t>388,29-293,12+36</t>
  </si>
  <si>
    <t>167101101</t>
  </si>
  <si>
    <t>Nakládání, skládání a překládání neulehlého výkopku nebo sypaniny nakládání, množství do 100 m3, z hornin tř. 1 až 4</t>
  </si>
  <si>
    <t>1324401204</t>
  </si>
  <si>
    <t>1555983544</t>
  </si>
  <si>
    <t>131,17-36</t>
  </si>
  <si>
    <t>1222071507</t>
  </si>
  <si>
    <t>388,29-18,58-74,49-2,1</t>
  </si>
  <si>
    <t>-1208690311</t>
  </si>
  <si>
    <t>0,61+5,4+2,31+0,92+0,51+2,16+0,95+0,29+61,34</t>
  </si>
  <si>
    <t>583312900</t>
  </si>
  <si>
    <t xml:space="preserve">kamenivo těžené drobné frakce 0-2 </t>
  </si>
  <si>
    <t>1155820668</t>
  </si>
  <si>
    <t>74,49*2 'Přepočtené koeficientem množství</t>
  </si>
  <si>
    <t>451573111</t>
  </si>
  <si>
    <t>Lože pod potrubí, stoky a drobné objekty v otevřeném výkopu z písku a štěrkopísku do 63 mm</t>
  </si>
  <si>
    <t>-1301555959</t>
  </si>
  <si>
    <t>0,18+0,75+0,31+0,09+17,25</t>
  </si>
  <si>
    <t>871265211</t>
  </si>
  <si>
    <t>Kanalizační potrubí z tvrdého PVC [KG systém] v otevřeném výkopu ve sklonu do 20 %, tuhost třídy SN 4 DN 100</t>
  </si>
  <si>
    <t>1762960972</t>
  </si>
  <si>
    <t>871275211</t>
  </si>
  <si>
    <t>Kanalizační potrubí z tvrdého PVC [KG systém] v otevřeném výkopu ve sklonu do 20 %, tuhost třídy SN 4 DN 125</t>
  </si>
  <si>
    <t>1602968266</t>
  </si>
  <si>
    <t>-111663139</t>
  </si>
  <si>
    <t>871355211</t>
  </si>
  <si>
    <t>Kanalizační potrubí z tvrdého PVC [KG systém] v otevřeném výkopu ve sklonu do 20 %, tuhost třídy SN 4 DN 200</t>
  </si>
  <si>
    <t>-31653208</t>
  </si>
  <si>
    <t>877265211</t>
  </si>
  <si>
    <t>Montáž tvarovek na kanalizačním potrubí z trub z plastu z tvrdého PVC [systém KG] nebo z polypropylenu [systém KG 2000] v otevřeném výkopu jednoosých DN 100</t>
  </si>
  <si>
    <t>-1596529349</t>
  </si>
  <si>
    <t>877265221</t>
  </si>
  <si>
    <t>Montáž tvarovek na kanalizačním potrubí z trub z plastu z tvrdého PVC [systém KG] nebo z polypropylenu [systém KG 2000] v otevřeném výkopu dvouosých DN 100</t>
  </si>
  <si>
    <t>71013403</t>
  </si>
  <si>
    <t>286113870</t>
  </si>
  <si>
    <t>odbočka kanalizační plastová s hrdlem KG 100/100/45°</t>
  </si>
  <si>
    <t>-1348690790</t>
  </si>
  <si>
    <t>877275221</t>
  </si>
  <si>
    <t>Montáž tvarovek na kanalizačním potrubí z trub z plastu z tvrdého PVC [systém KG] nebo z polypropylenu [systém KG 2000] v otevřeném výkopu dvouosých DN 125</t>
  </si>
  <si>
    <t>-322849334</t>
  </si>
  <si>
    <t>286113890</t>
  </si>
  <si>
    <t>odbočka kanalizační plastová s hrdlem KG 125/125/45°</t>
  </si>
  <si>
    <t>1081879686</t>
  </si>
  <si>
    <t>877315211</t>
  </si>
  <si>
    <t>Montáž tvarovek na kanalizačním potrubí z trub z plastu z tvrdého PVC [systém KG] nebo z polypropylenu [systém KG 2000] v otevřeném výkopu jednoosých DN 150</t>
  </si>
  <si>
    <t>-531538948</t>
  </si>
  <si>
    <t>286115060</t>
  </si>
  <si>
    <t>redukce kanalizace plastová KG 160/125</t>
  </si>
  <si>
    <t>1081639566</t>
  </si>
  <si>
    <t>-1535881522</t>
  </si>
  <si>
    <t>28611 R1</t>
  </si>
  <si>
    <t>Zpětná klapka profil 150 mm KGRE</t>
  </si>
  <si>
    <t>-937867853</t>
  </si>
  <si>
    <t>877315221</t>
  </si>
  <si>
    <t>Montáž tvarovek na kanalizačním potrubí z trub z plastu z tvrdého PVC [systém KG] nebo z polypropylenu [systém KG 2000] v otevřeném výkopu dvouosých DN 150</t>
  </si>
  <si>
    <t>279120720</t>
  </si>
  <si>
    <t>286113900</t>
  </si>
  <si>
    <t>odbočka kanalizační plastová s hrdlem KG 150/110/45°</t>
  </si>
  <si>
    <t>487320413</t>
  </si>
  <si>
    <t>286113510</t>
  </si>
  <si>
    <t>koleno kanalizace plastové KG 110x45°</t>
  </si>
  <si>
    <t>1844885672</t>
  </si>
  <si>
    <t>286113530</t>
  </si>
  <si>
    <t>koleno kanalizace plastové KG 110x87°</t>
  </si>
  <si>
    <t>2016824600</t>
  </si>
  <si>
    <t>286115020</t>
  </si>
  <si>
    <t>redukce kanalizace plastová KG 125/110</t>
  </si>
  <si>
    <t>2142022131</t>
  </si>
  <si>
    <t>877355211</t>
  </si>
  <si>
    <t>Montáž tvarovek na kanalizačním potrubí z trub z plastu z tvrdého PVC [systém KG] nebo z polypropylenu [systém KG 2000] v otevřeném výkopu jednoosých DN 200</t>
  </si>
  <si>
    <t>-1779453133</t>
  </si>
  <si>
    <t>286113660</t>
  </si>
  <si>
    <t>koleno kanalizace plastové KG 200x45°</t>
  </si>
  <si>
    <t>1044329111</t>
  </si>
  <si>
    <t>-1985890236</t>
  </si>
  <si>
    <t>28611 R2</t>
  </si>
  <si>
    <t>Zpětná klapka profil 200 mm KGRE</t>
  </si>
  <si>
    <t>-732456431</t>
  </si>
  <si>
    <t>877355221</t>
  </si>
  <si>
    <t>Montáž tvarovek na kanalizačním potrubí z trub z plastu z tvrdého PVC [systém KG] nebo z polypropylenu [systém KG 2000] v otevřeném výkopu dvouosých DN 200</t>
  </si>
  <si>
    <t>-833618257</t>
  </si>
  <si>
    <t>286113960</t>
  </si>
  <si>
    <t>odbočka kanalizační plastová s hrdlem KG 200/200/45°</t>
  </si>
  <si>
    <t>2054448004</t>
  </si>
  <si>
    <t>893312111</t>
  </si>
  <si>
    <t>Šachty armaturní ze železového betonu se stropem z dílců, vnitřní půdorysné plochy do 1,50 m2</t>
  </si>
  <si>
    <t>-2090749059</t>
  </si>
  <si>
    <t>89331 R</t>
  </si>
  <si>
    <t>Kejdová uzávěra (špunt)</t>
  </si>
  <si>
    <t>928328691</t>
  </si>
  <si>
    <t>721173723</t>
  </si>
  <si>
    <t>Potrubí z plastových trub polyetylenové svařované připojovací DN 50</t>
  </si>
  <si>
    <t>-1929356627</t>
  </si>
  <si>
    <t>721174004</t>
  </si>
  <si>
    <t>Potrubí z plastových trub polypropylenové [HT systém] svodné (ležaté) DN 70</t>
  </si>
  <si>
    <t>703322355</t>
  </si>
  <si>
    <t>721263103</t>
  </si>
  <si>
    <t>Zpětné klapky z polypropylenu (PP) s automatickým uzávěrem DN 160 [HL 715]</t>
  </si>
  <si>
    <t>-1881181934</t>
  </si>
  <si>
    <t>721263104</t>
  </si>
  <si>
    <t>Zpětné klapky z polypropylenu (PP) s automatickým uzávěrem DN 200 [HL 720]</t>
  </si>
  <si>
    <t>-1682168355</t>
  </si>
  <si>
    <t>721273153</t>
  </si>
  <si>
    <t>Ventilační hlavice z polypropylenu (PP) DN 110 [HL 810]</t>
  </si>
  <si>
    <t>810363203</t>
  </si>
  <si>
    <t>721290112</t>
  </si>
  <si>
    <t>Zkouška těsnosti kanalizace v objektech vodou DN 150 nebo DN 200</t>
  </si>
  <si>
    <t>-1958970205</t>
  </si>
  <si>
    <t>998721202</t>
  </si>
  <si>
    <t>Přesun hmot pro vnitřní kanalizace stanovený procentní sazbou (%) z ceny vodorovná dopravní vzdálenost do 50 m v objektech výšky přes 6 do 12 m</t>
  </si>
  <si>
    <t>1118799761</t>
  </si>
  <si>
    <t>722174002</t>
  </si>
  <si>
    <t>Potrubí z plastových trubek z polypropylenu (PPR) svařovaných polyfuzně PN 16 (SDR 7,4) D 20 x 2,8</t>
  </si>
  <si>
    <t>-1831767570</t>
  </si>
  <si>
    <t>1251998069</t>
  </si>
  <si>
    <t>50</t>
  </si>
  <si>
    <t>722174062</t>
  </si>
  <si>
    <t>Potrubí z plastových trubek z polypropylenu (PPR) svařovaných polyfuzně křížení potrubí (PPR) PN 20 (SDR 6) D 20 x 3,4</t>
  </si>
  <si>
    <t>-237140638</t>
  </si>
  <si>
    <t>51</t>
  </si>
  <si>
    <t>722174064</t>
  </si>
  <si>
    <t>Potrubí z plastových trubek z polypropylenu (PPR) svařovaných polyfuzně křížení potrubí (PPR) PN 20 (SDR 6) D 32 x 5,4</t>
  </si>
  <si>
    <t>122180457</t>
  </si>
  <si>
    <t>722179192</t>
  </si>
  <si>
    <t>Příplatek k ceně rozvody vody z plastů za práce malého rozsahu na zakázce při průměru trubek do 32 mm, do 15 svarů</t>
  </si>
  <si>
    <t>403545303</t>
  </si>
  <si>
    <t>722181111</t>
  </si>
  <si>
    <t>Ochrana potrubí plstěnými pásy DN do 20 mm</t>
  </si>
  <si>
    <t>1910015797</t>
  </si>
  <si>
    <t>722181114</t>
  </si>
  <si>
    <t>Ochrana potrubí plstěnými pásy DN 32 a DN 40</t>
  </si>
  <si>
    <t>-1406411756</t>
  </si>
  <si>
    <t>722190401</t>
  </si>
  <si>
    <t>Zřízení přípojek na potrubí vyvedení a upevnění výpustek do DN 25</t>
  </si>
  <si>
    <t>124675425</t>
  </si>
  <si>
    <t>998722202</t>
  </si>
  <si>
    <t>Přesun hmot pro vnitřní vodovod stanovený procentní sazbou (%) z ceny vodorovná dopravní vzdálenost do 50 m v objektech výšky přes 6 do 12 m</t>
  </si>
  <si>
    <t>274946137</t>
  </si>
  <si>
    <t>725112182</t>
  </si>
  <si>
    <t>Zařízení záchodů kombi klozety s úspornou armaturou odpad svislý</t>
  </si>
  <si>
    <t>1538073474</t>
  </si>
  <si>
    <t>725121529</t>
  </si>
  <si>
    <t>Pisoárové záchodky keramické automatické s teplotním snímačem</t>
  </si>
  <si>
    <t>-990341665</t>
  </si>
  <si>
    <t>725211641</t>
  </si>
  <si>
    <t>Umyvadla keramická bez výtokových armatur se zápachovou uzávěrkou připevněná na stěnu šrouby s odkládacími plochami 670 mm bílá</t>
  </si>
  <si>
    <t>319131536</t>
  </si>
  <si>
    <t>725311121</t>
  </si>
  <si>
    <t>Dřezy bez výtokových armatur jednoduché se zápachovou uzávěrkou nerezové s odkapávací plochou 560x480 mm a miskou</t>
  </si>
  <si>
    <t>-718110637</t>
  </si>
  <si>
    <t>725331111</t>
  </si>
  <si>
    <t>Výlevky bez výtokových armatur a splachovací nádrže keramické se sklopnou plastovou mřížkou 425 mm</t>
  </si>
  <si>
    <t>-253577106</t>
  </si>
  <si>
    <t>725821322</t>
  </si>
  <si>
    <t>Baterie dřezové nástěnné klasické s otáčivým kulatým ústím a délkou ramínka 300 mm</t>
  </si>
  <si>
    <t>1936235807</t>
  </si>
  <si>
    <t>-351471041</t>
  </si>
  <si>
    <t>551456140</t>
  </si>
  <si>
    <t>-635063642</t>
  </si>
  <si>
    <t>Poznámka k položce:
Nástěnná umyvadlová (dřezová) baterie  (rameno 150 mm)</t>
  </si>
  <si>
    <t>725841311</t>
  </si>
  <si>
    <t>Baterie sprchové nástěnné pákové</t>
  </si>
  <si>
    <t>676400434</t>
  </si>
  <si>
    <t>725861101</t>
  </si>
  <si>
    <t>Zápachové uzávěrky zařizovacích předmětů pro umyvadla DN 32 [HL 132/30]</t>
  </si>
  <si>
    <t>-1792080021</t>
  </si>
  <si>
    <t>725862103</t>
  </si>
  <si>
    <t>Zápachové uzávěrky zařizovacích předmětů pro dřezy DN 40/50 [HL 100G]</t>
  </si>
  <si>
    <t>1372391834</t>
  </si>
  <si>
    <t>725865311</t>
  </si>
  <si>
    <t>Zápachové uzávěrky zařizovacích předmětů pro vany sprchových koutů s kulovým kloubem na odtoku DN 40/50 [HL 514]</t>
  </si>
  <si>
    <t>827160735</t>
  </si>
  <si>
    <t>725865411</t>
  </si>
  <si>
    <t>Zápachové uzávěrky zařizovacích předmětů pro pisoáry DN 32/40 [HL 130]</t>
  </si>
  <si>
    <t>-1016355666</t>
  </si>
  <si>
    <t>998725202</t>
  </si>
  <si>
    <t>Přesun hmot pro zařizovací předměty stanovený procentní sazbou (%) z ceny vodorovná dopravní vzdálenost do 50 m v objektech výšky přes 6 do 12 m</t>
  </si>
  <si>
    <t>1651513177</t>
  </si>
  <si>
    <t>2016-10-21/Hum5 - SO 05 - Komunikace a zpevněné plochy</t>
  </si>
  <si>
    <t>-758049476</t>
  </si>
  <si>
    <t>373,5*0,15</t>
  </si>
  <si>
    <t>1315306208</t>
  </si>
  <si>
    <t>373,5*0,44</t>
  </si>
  <si>
    <t>164,3/2</t>
  </si>
  <si>
    <t>967916096</t>
  </si>
  <si>
    <t>122301102</t>
  </si>
  <si>
    <t>Odkopávky a prokopávky nezapažené s přehozením výkopku na vzdálenost do 3 m nebo s naložením na dopravní prostředek v hornině tř. 4 přes 100 do 1 000 m3</t>
  </si>
  <si>
    <t>2031302653</t>
  </si>
  <si>
    <t>122301109</t>
  </si>
  <si>
    <t>Odkopávky a prokopávky nezapažené s přehozením výkopku na vzdálenost do 3 m nebo s naložením na dopravní prostředek v hornině tř. 4 Příplatek k cenám za lepivost horniny tř. 4</t>
  </si>
  <si>
    <t>310692539</t>
  </si>
  <si>
    <t>-1909613294</t>
  </si>
  <si>
    <t>1315232006</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</si>
  <si>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</si>
  <si>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</si>
  <si>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1221390148</t>
  </si>
  <si>
    <t>564762111</t>
  </si>
  <si>
    <t>Podklad nebo kryt z vibrovaného štěrku VŠ s rozprostřením, vlhčením a zhutněním, po zhutnění tl. 200 mm</t>
  </si>
  <si>
    <t>552656213</t>
  </si>
  <si>
    <t>564831111</t>
  </si>
  <si>
    <t>Podklad ze štěrkodrti ŠD s rozprostřením a zhutněním, po zhutnění tl. 100 mm</t>
  </si>
  <si>
    <t>895060154</t>
  </si>
  <si>
    <t>565135111</t>
  </si>
  <si>
    <t>Asfaltový beton vrstva podkladní ACP 16 (obalované kamenivo střednězrnné - OKS) s rozprostřením a zhutněním v pruhu šířky do 3 m, po zhutnění tl. 50 mm</t>
  </si>
  <si>
    <t>-132409872</t>
  </si>
  <si>
    <t>577134111</t>
  </si>
  <si>
    <t>Asfaltový beton vrstva obrusná ACO 11 (ABS) s rozprostřením a se zhutněním z nemodifikovaného asfaltu v pruhu šířky do 3 m tř. I, po zhutnění tl. 40 mm</t>
  </si>
  <si>
    <t>-1719640988</t>
  </si>
  <si>
    <t>998225111</t>
  </si>
  <si>
    <t>Přesun hmot pro komunikace s krytem z kameniva, monolitickým betonovým nebo živičným dopravní vzdálenost do 200 m jakékoliv délky objektu</t>
  </si>
  <si>
    <t>1039306050</t>
  </si>
  <si>
    <t>2017-06-14/Hum6 - SO 06 - Sadové úpravy</t>
  </si>
  <si>
    <t>2007305454</t>
  </si>
  <si>
    <t>428*0,15</t>
  </si>
  <si>
    <t>-1437399328</t>
  </si>
  <si>
    <t>529183276</t>
  </si>
  <si>
    <t>181411131</t>
  </si>
  <si>
    <t>Založení trávníku na půdě předem připravené plochy do 1000 m2 výsevem včetně utažení parkového v rovině nebo na svahu do 1:5</t>
  </si>
  <si>
    <t>-1114519350</t>
  </si>
  <si>
    <t>005724100</t>
  </si>
  <si>
    <t>osivo směs travní parková</t>
  </si>
  <si>
    <t>709398368</t>
  </si>
  <si>
    <t>428*0,015 'Přepočtené koeficientem množství</t>
  </si>
  <si>
    <t>184004614</t>
  </si>
  <si>
    <t>Výsadba sazenic bez vykopání jamek a bez donesení hlíny stromů nebo keřů s kořenovým balem v jutovém obalu, o průměru balu přes 400 do 500 mm, do jamky o průměru 600 mm, hl. 600 mm</t>
  </si>
  <si>
    <t>1083685922</t>
  </si>
  <si>
    <t>026604150</t>
  </si>
  <si>
    <t>Smrk Pančičův /Picea omorika/ 100 - 125 cm, KK</t>
  </si>
  <si>
    <t>-437546599</t>
  </si>
  <si>
    <t>026604190</t>
  </si>
  <si>
    <t>Smrk pichlavý /Picea pungens/ 125 - 150 cm, KK</t>
  </si>
  <si>
    <t>-1795894031</t>
  </si>
  <si>
    <t>026603210</t>
  </si>
  <si>
    <t>Borovice kleč /Pinus mugo-Pumilio/ 30 - 40 cm, ZB</t>
  </si>
  <si>
    <t>-1591861696</t>
  </si>
  <si>
    <t>0266 R</t>
  </si>
  <si>
    <t>Borovice osinatá</t>
  </si>
  <si>
    <t>873352494</t>
  </si>
  <si>
    <t>0266 R1</t>
  </si>
  <si>
    <t>Borovice Limba (pinus cembra) 100-125 cm</t>
  </si>
  <si>
    <t>-625516181</t>
  </si>
  <si>
    <t>0266 R2</t>
  </si>
  <si>
    <t>Smrk černý (picea mariana) 100-125 cm</t>
  </si>
  <si>
    <t xml:space="preserve">kus </t>
  </si>
  <si>
    <t>-1847938188</t>
  </si>
  <si>
    <t>184215132</t>
  </si>
  <si>
    <t>Ukotvení dřeviny kůly třemi kůly, délky přes 1 do 2 m</t>
  </si>
  <si>
    <t>647628096</t>
  </si>
  <si>
    <t xml:space="preserve">0521 R </t>
  </si>
  <si>
    <t>Kůly tyčové dl. 2 m smrk</t>
  </si>
  <si>
    <t>-696218168</t>
  </si>
  <si>
    <t>184801121</t>
  </si>
  <si>
    <t>Ošetření vysazených dřevin solitérních v rovině nebo na svahu do 1:5</t>
  </si>
  <si>
    <t>-573333457</t>
  </si>
  <si>
    <t>184911421</t>
  </si>
  <si>
    <t>Mulčování vysazených rostlin mulčovací kůrou, tl. do 100 mm v rovině nebo na svahu do 1:5</t>
  </si>
  <si>
    <t>765572244</t>
  </si>
  <si>
    <t>103911000</t>
  </si>
  <si>
    <t>kůra mulčovací VL</t>
  </si>
  <si>
    <t>1878324008</t>
  </si>
  <si>
    <t>16*0,103 'Přepočtené koeficientem množství</t>
  </si>
  <si>
    <t>185802113</t>
  </si>
  <si>
    <t>Hnojení půdy nebo trávníku v rovině nebo na svahu do 1:5 umělým hnojivem na široko</t>
  </si>
  <si>
    <t>-1296481990</t>
  </si>
  <si>
    <t>251911550</t>
  </si>
  <si>
    <t>2034020814</t>
  </si>
  <si>
    <t>185851121</t>
  </si>
  <si>
    <t>Dovoz vody pro zálivku rostlin na vzdálenost do 1000 m</t>
  </si>
  <si>
    <t>1305760619</t>
  </si>
  <si>
    <t>998231311</t>
  </si>
  <si>
    <t>Přesun hmot pro sadovnické a krajinářské úpravy dopravní vzdálenost do 5000 m</t>
  </si>
  <si>
    <t>-757531931</t>
  </si>
  <si>
    <t>2017-06-27/Hum - VON - Školní statek Humpolec - dostavba budov v areálu - úprava stáje</t>
  </si>
  <si>
    <t>OST - Ostatní</t>
  </si>
  <si>
    <t xml:space="preserve">    OST - Ostatní</t>
  </si>
  <si>
    <t xml:space="preserve">    O02 - Vedlejší náklady</t>
  </si>
  <si>
    <t>OST</t>
  </si>
  <si>
    <t>R10001</t>
  </si>
  <si>
    <t>geodetické vytyčení</t>
  </si>
  <si>
    <t>vytyčení nově budovaných inženýrských sítí a stavebních objektů, vytyčení hranice pozemku,</t>
  </si>
  <si>
    <t>vytyčení stávajících inženýrských sítí, kontrolní měřění</t>
  </si>
  <si>
    <t>R10002</t>
  </si>
  <si>
    <t>projektová dokumentace skutečného provedení</t>
  </si>
  <si>
    <t>"náklady na vyhotovení dokumentace skutečného provedení stavby"</t>
  </si>
  <si>
    <t>"předání objednateli v 3 x v tištěné podobě, 1 x v digitální podobě na CD - formát xls, doc, pdf a zároveň dwg"</t>
  </si>
  <si>
    <t>R10003</t>
  </si>
  <si>
    <t>geometrický plán</t>
  </si>
  <si>
    <t>geometrický plán objektů podléhající vkladu do katastru nemovitostí (budovy, inženýrské sítě, věcná břemena k částem pozemků</t>
  </si>
  <si>
    <t>v 6ti tištěných vyhotoveních + 1 x elektronicky CD</t>
  </si>
  <si>
    <t>R10004</t>
  </si>
  <si>
    <t>geodetické  zaměření řešených stavebních objektů po dokončení díla</t>
  </si>
  <si>
    <t>geodetické zaměření řešených stavebních objektů (zpevněné plochy, parkoviště, chodníky...)</t>
  </si>
  <si>
    <t>ve 3 tištěných vyhotoveních + 1 x elektronicky CD</t>
  </si>
  <si>
    <t>R100041</t>
  </si>
  <si>
    <t>geodetické  zaměření řešených inženýrských objektů po dokončení díla</t>
  </si>
  <si>
    <t>geodetické zaměření řešených inženýrských objektů</t>
  </si>
  <si>
    <t>R100071</t>
  </si>
  <si>
    <t>publicita projektu dle podmínek dotačního titulu</t>
  </si>
  <si>
    <t>"náklady na zhotovení a osazení dočasného billboardu dle Obecných pravidel IROP (kapitola 13, Publicita), dostupné na http://www.strukturalni-fondy.</t>
  </si>
  <si>
    <t>"zhotovení grafického návrhu vč. návrhu materiálového pojetí - možné využít generátor na stránce https://publicita.dotaceeu.cz/gen/krok1 "</t>
  </si>
  <si>
    <t>"billboard bude mít minimální rozměry 2,1 x 2,2 m (š x v)"</t>
  </si>
  <si>
    <t>R1000711</t>
  </si>
  <si>
    <t>"náklady na zhotovení a osazení stálé pamětní desky dle Obecných pravidel IROP (kapitola 13, Publicita), dostupné na http://www.strukturalni-fondy.c</t>
  </si>
  <si>
    <t>"montáž na žulovou desku o rozměrech nejméně 0,4 x 0,5 m, tloušťky min. 8 cm; místo montáže bude upřesněno objednatelem"</t>
  </si>
  <si>
    <t>R100072</t>
  </si>
  <si>
    <t>kompletace dokladové části stavby k předání a převzetí a kolaudaci</t>
  </si>
  <si>
    <t>doklady o vlastnostech materiálů, o provedených zkouškách a měření, o výchozích kontrolách provozuschopnosti</t>
  </si>
  <si>
    <t>o zaškolení obsluhy, revizní zprávy - bez závad, doklady o oprávnění k provádění prací, doklady o likvidaci odpadů</t>
  </si>
  <si>
    <t>návody k obsluze, kopie záručních listů</t>
  </si>
  <si>
    <t>3 x tištěné + 1 x na CD nosiči</t>
  </si>
  <si>
    <t>R100073</t>
  </si>
  <si>
    <t>zpracování a předložení harmonogramů před podpisem smlouvy</t>
  </si>
  <si>
    <t>"náklady na předložení podrobného časového harmonogramu prací a plnění, termín před podpisem smlouvy"</t>
  </si>
  <si>
    <t>R100074</t>
  </si>
  <si>
    <t>měření radonu v budovách</t>
  </si>
  <si>
    <t>měření radonu v budovách po dokončení stavby, před kolaudací</t>
  </si>
  <si>
    <t>R1000741</t>
  </si>
  <si>
    <t>měření intenzity umělého osvětlení</t>
  </si>
  <si>
    <t>náklady spojené s ověrením navržených parametrů intenzity umělého osvětlení  po dokončení stavby, před kolaudací</t>
  </si>
  <si>
    <t>v případě, že bude vyžadováno toto ověrení krajskou hygienickou stanicí u kolaudace</t>
  </si>
  <si>
    <t>R100075</t>
  </si>
  <si>
    <t>zábory veřejných prostranství, vč. komunikací</t>
  </si>
  <si>
    <t>náklady spojené se zábory veřejných prostranství, vč. komunikací (poplatky za zřízení záboru a nájemné za užívání veřejných ploch)</t>
  </si>
  <si>
    <t>R100076</t>
  </si>
  <si>
    <t>soubor zimních opatření</t>
  </si>
  <si>
    <t>náklady spojené s prováděním prací v zimním období (přísady do malt a betonů, ochrana proti zamrznutí malt a betonů - dosažení zmrazovacích pevností</t>
  </si>
  <si>
    <t>zakrývání konstrukcí, zazimování stavby, temperování staveb, odklízení sněhu</t>
  </si>
  <si>
    <t>nedestruktivní a destruktivní zkoušky konstrukcí</t>
  </si>
  <si>
    <t>O02</t>
  </si>
  <si>
    <t>Vedlejší náklady</t>
  </si>
  <si>
    <t>R20001</t>
  </si>
  <si>
    <t>zařízení staveniště</t>
  </si>
  <si>
    <t>"veškeré náklady a činnosti související s vybudováním a likvidací staveniště"</t>
  </si>
  <si>
    <t>"včetně zajištění připojení na elektrickou energii, vodu a odvodnění staveniště"</t>
  </si>
  <si>
    <t>"včetně provádění každodenního hrubého úklidu staveniště"</t>
  </si>
  <si>
    <t>"včetně průběžné likvidace vznikajících odpadů oprávněnou osobou"</t>
  </si>
  <si>
    <t>"jedná se standartní prvky BOZP (mobilní oplocení, výstražné označení, přechody výkopů, vč. oplocení, zábradlí atd,"</t>
  </si>
  <si>
    <t>"včetně jejich dodávky, montáže, údržby a demontáže, resp. likvidace a povinosti vyplývající z plánu BOZP, vč. připomínek příslušných úřadů"</t>
  </si>
  <si>
    <t>R20002</t>
  </si>
  <si>
    <t>poskytnutí zařízení staveniště (jeho části) pro umožnění činnosti TDS, AD, SÚ pro konání</t>
  </si>
  <si>
    <t xml:space="preserve">poskytnutí krytého, čistého prostoru včetně vybavení pracovním stolem a 4 židlemi </t>
  </si>
  <si>
    <t>(např. stavební buňka - kancelář stavby, místnost objektu ...)</t>
  </si>
  <si>
    <t>R20005</t>
  </si>
  <si>
    <t>dočasná dopravní opatření</t>
  </si>
  <si>
    <t>náklady na vyhotovení návrhu dočasného dopravního značení a zvláštního užívání komunikace, jeho projednání s dotčenými orgány a organizacemi</t>
  </si>
  <si>
    <t>zajištění správních rozhodnutí</t>
  </si>
  <si>
    <t>dodání dopravních značek a světelné signal., jejich rozmístění, přemisťování a údržba v průběhu stavby vč. následného odstranění po skončení stavby</t>
  </si>
  <si>
    <t>poplatky za správní řízení, splnění podmínek správních rozhodnutí a orgánů DOSS</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</si>
  <si>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</si>
  <si>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</si>
  <si>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</si>
  <si>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</si>
  <si>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</si>
  <si>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</si>
  <si>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</si>
  <si>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</si>
  <si>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</si>
  <si>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</si>
  <si>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</si>
  <si>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</si>
  <si>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</si>
  <si>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</si>
  <si>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</si>
  <si>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</si>
  <si>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</si>
  <si>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</si>
  <si>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</si>
  <si>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</si>
  <si>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</si>
  <si>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</si>
  <si>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</si>
  <si>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</si>
  <si>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</si>
  <si>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</si>
  <si>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</si>
  <si>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</si>
  <si>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</si>
  <si>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</si>
  <si>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</si>
  <si>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</si>
  <si>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</si>
  <si>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</si>
  <si>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</si>
  <si>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</si>
  <si>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</si>
  <si>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</si>
  <si>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</si>
  <si>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</si>
  <si>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</si>
  <si>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</si>
  <si>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</si>
  <si>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</si>
  <si>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</si>
  <si>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</si>
  <si>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</si>
  <si>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</si>
  <si>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</si>
  <si>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</si>
  <si>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</si>
  <si>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</si>
  <si>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</si>
  <si>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</si>
  <si>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</si>
  <si>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</si>
  <si>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</si>
  <si>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</si>
  <si>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</si>
  <si>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</si>
  <si>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</si>
  <si>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</si>
  <si>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</si>
  <si>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</si>
  <si>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</si>
  <si>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</si>
  <si>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</si>
  <si>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</si>
  <si>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</si>
  <si>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</si>
  <si>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</si>
  <si>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</si>
  <si>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</si>
  <si>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</si>
  <si>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</si>
  <si>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</si>
  <si>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</si>
  <si>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</si>
  <si>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</si>
  <si>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</si>
  <si>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</si>
  <si>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</si>
  <si>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</si>
  <si>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</si>
  <si>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</si>
  <si>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</si>
  <si>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</si>
  <si>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</si>
  <si>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</si>
  <si>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</si>
  <si>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</si>
  <si>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</si>
  <si>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</si>
  <si>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</si>
  <si>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</si>
  <si>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</si>
  <si>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</si>
  <si>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</si>
  <si>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</si>
  <si>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</si>
  <si>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</si>
  <si>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</si>
  <si>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</si>
  <si>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</si>
  <si>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</si>
  <si>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</si>
  <si>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</si>
  <si>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</si>
  <si>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</si>
  <si>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</si>
  <si>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</si>
  <si>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</si>
  <si>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</si>
  <si>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</si>
  <si>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</si>
  <si>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</si>
  <si>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</si>
  <si>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</si>
  <si>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</si>
  <si>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</si>
  <si>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</si>
  <si>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</si>
  <si>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</si>
  <si>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</si>
  <si>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</si>
  <si>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</si>
  <si>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</si>
  <si>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</si>
  <si>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</si>
  <si>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</si>
  <si>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</si>
  <si>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</si>
  <si>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</si>
  <si>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</si>
  <si>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</si>
  <si>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</si>
  <si>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</si>
  <si>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</si>
  <si>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</si>
  <si>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</si>
  <si>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</si>
  <si>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</si>
  <si>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</si>
  <si>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</si>
  <si>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</si>
  <si>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</si>
  <si>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</si>
  <si>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</si>
  <si>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</si>
  <si>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</si>
  <si>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</si>
  <si>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</si>
  <si>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</si>
  <si>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</si>
  <si>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</si>
  <si>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</si>
  <si>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</si>
  <si>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</si>
  <si>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</si>
  <si>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</si>
  <si>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</si>
  <si>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</si>
  <si>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</si>
  <si>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</si>
  <si>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</si>
  <si>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</si>
  <si>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</si>
  <si>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</si>
  <si>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</si>
  <si>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</si>
  <si>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</si>
  <si>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</si>
  <si>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</si>
  <si>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</si>
  <si>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</si>
  <si>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</si>
  <si>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</si>
  <si>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</si>
  <si>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</si>
  <si>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</si>
  <si>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Ztracené bednění věnců ze štěpkocementových desek jednostranné (pro věnce se stropní konstrukcí), výšky do 250 mm s tepelnou izolací, tloušťky zdiva 300 až 440 mm, tloušťky izolace 80 mm</t>
  </si>
  <si>
    <t>Zdivo nosné jednovrstvé z cihel děrovaných vnitřní  broušené, spojené na pero a drážku, lepené tenkovrstvou maltou, pevnost cihel P10, tl. zdiva 300 mm</t>
  </si>
  <si>
    <t>Zdivo nosné jednovrstvé z cihel děrovaných vnější  klasické, spojené na pero a drážku na maltu MC, pevnost cihel P15, tl. zdiva 440 mm</t>
  </si>
  <si>
    <t>Zdivo nosné jednovrstvé z cihel děrovaných vnitřní , spojené na pero a drážku broušené, lepené tenkovrstvou maltou, pevnost cihel P10, tl. zdiva 200 mm</t>
  </si>
  <si>
    <t>Překlady keramické ploché  osazené do maltového lože, výšky překladu 7,1 cm šířky 14,5 cm, délky 100 cm</t>
  </si>
  <si>
    <t>Překlady keramické ploché  osazené do maltového lože, výšky překladu 7,1 cm šířky 14,5 cm, délky 125 cm</t>
  </si>
  <si>
    <t>Překlady keramické ploché osazené do maltového lože, výšky překladu 7,1 cm šířky 14,5 cm, délky 275 cm</t>
  </si>
  <si>
    <t>Překlady keramické vysoké  osazené do maltového lože, šířky překladu 7 cm výšky 23,8 cm, délky 100 cm</t>
  </si>
  <si>
    <t>Překlady keramické vysoké  osazené do maltového lože, šířky překladu 7 cm výšky 23,8 cm, délky 125 cm</t>
  </si>
  <si>
    <t>Překlady keramické vysoké  osazené do maltového lože, šířky překladu 7 cm výšky 23,8 cm, délky 150 cm</t>
  </si>
  <si>
    <t>Překlady keramické vysoké  osazené do maltového lože, šířky překladu 7 cm výšky 23,8 cm, délky 175 cm</t>
  </si>
  <si>
    <t>Překlady keramické vysoké  osazené do maltového lože, šířky překladu 7 cm výšky 23,8 cm, délky 200 cm</t>
  </si>
  <si>
    <t>Překlady keramické vysoké  osazené do maltového lože, šířky překladu 7 cm výšky 23,8 cm, délky 225 cm</t>
  </si>
  <si>
    <t>Překlady keramické vysoké  osazené do maltového lože, šířky překladu 7 cm výšky 23,8 cm, délky 275 cm</t>
  </si>
  <si>
    <t>Překlady keramické vysoké osazené do maltového lože, šířky překladu 7 cm výšky 23,8 cm, délky 300 cm</t>
  </si>
  <si>
    <t>Překlady keramické vysoké osazené do maltového lože, šířky překladu 7 cm výšky 23,8 cm, délky 325 cm</t>
  </si>
  <si>
    <t>Příčky jednoduché z cihel děrovaných spojených na pero a drážku klasických na maltu MVC, pevnost cihel P 10, tl. příčky 115 mm</t>
  </si>
  <si>
    <t>Příčky jednoduché z cihel děrovaných spojených na pero a drážku klasických na maltu MVC, pevnost cihel P 10, tl. příčky 140 mm</t>
  </si>
  <si>
    <t>Armatury se dvěma závity kulové kohouty PN 42 do 185  st.C přímé vnitřní závit  G 1/2</t>
  </si>
  <si>
    <t>Armatury se dvěma závity kulové kohouty PN 42 do 185  st.C přímé vnitřní závit  G 3/4</t>
  </si>
  <si>
    <t>Armatury se dvěma závity kulové kohouty PN 42 do 185  st.C přímé vnitřní závit  G 1</t>
  </si>
  <si>
    <t>Armatury se dvěma závity kulové kohouty PN 42 do 185  st.C přímé vnitřní závit G 6/4</t>
  </si>
  <si>
    <t>Armatury se dvěma závity kulové kohouty PN 42 do 185  st.C přímé vnitřní závit G 2</t>
  </si>
  <si>
    <t>hnojivo průmyslové (bal. 5 kg)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</si>
</sst>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4"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6"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vertical="center"/>
    </xf>
    <xf numFmtId="0" fontId="36"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167" fontId="37" fillId="0" borderId="27" xfId="0" applyNumberFormat="1" applyFont="1" applyBorder="1" applyAlignment="1" applyProtection="1">
      <alignment vertical="center"/>
      <protection locked="0"/>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0" fillId="0" borderId="4"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38" fillId="0" borderId="0" xfId="0" applyFont="1" applyBorder="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8" fillId="0" borderId="0" xfId="0" applyFont="1" applyAlignment="1">
      <alignment vertical="center" wrapText="1"/>
    </xf>
    <xf numFmtId="167" fontId="0" fillId="3" borderId="27" xfId="0" applyNumberFormat="1" applyFont="1" applyFill="1" applyBorder="1" applyAlignment="1" applyProtection="1">
      <alignment vertical="center"/>
      <protection locked="0"/>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6"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21" t="s">
        <v>8</v>
      </c>
      <c r="AS2" s="322"/>
      <c r="AT2" s="322"/>
      <c r="AU2" s="322"/>
      <c r="AV2" s="322"/>
      <c r="AW2" s="322"/>
      <c r="AX2" s="322"/>
      <c r="AY2" s="322"/>
      <c r="AZ2" s="322"/>
      <c r="BA2" s="322"/>
      <c r="BB2" s="322"/>
      <c r="BC2" s="322"/>
      <c r="BD2" s="322"/>
      <c r="BE2" s="322"/>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5" customHeight="1">
      <c r="B5" s="27"/>
      <c r="C5" s="28"/>
      <c r="D5" s="33" t="s">
        <v>16</v>
      </c>
      <c r="E5" s="28"/>
      <c r="F5" s="28"/>
      <c r="G5" s="28"/>
      <c r="H5" s="28"/>
      <c r="I5" s="28"/>
      <c r="J5" s="28"/>
      <c r="K5" s="347" t="s">
        <v>17</v>
      </c>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28"/>
      <c r="AQ5" s="30"/>
      <c r="BE5" s="345" t="s">
        <v>18</v>
      </c>
      <c r="BS5" s="23" t="s">
        <v>9</v>
      </c>
    </row>
    <row r="6" spans="2:71" ht="36.95" customHeight="1">
      <c r="B6" s="27"/>
      <c r="C6" s="28"/>
      <c r="D6" s="35" t="s">
        <v>19</v>
      </c>
      <c r="E6" s="28"/>
      <c r="F6" s="28"/>
      <c r="G6" s="28"/>
      <c r="H6" s="28"/>
      <c r="I6" s="28"/>
      <c r="J6" s="28"/>
      <c r="K6" s="349" t="s">
        <v>20</v>
      </c>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28"/>
      <c r="AQ6" s="30"/>
      <c r="BE6" s="346"/>
      <c r="BS6" s="23" t="s">
        <v>21</v>
      </c>
    </row>
    <row r="7" spans="2:71" ht="14.45" customHeight="1">
      <c r="B7" s="27"/>
      <c r="C7" s="28"/>
      <c r="D7" s="36" t="s">
        <v>22</v>
      </c>
      <c r="E7" s="28"/>
      <c r="F7" s="28"/>
      <c r="G7" s="28"/>
      <c r="H7" s="28"/>
      <c r="I7" s="28"/>
      <c r="J7" s="28"/>
      <c r="K7" s="34" t="s">
        <v>5</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5</v>
      </c>
      <c r="AO7" s="28"/>
      <c r="AP7" s="28"/>
      <c r="AQ7" s="30"/>
      <c r="BE7" s="346"/>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46"/>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6"/>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46"/>
      <c r="BS10" s="23" t="s">
        <v>21</v>
      </c>
    </row>
    <row r="11" spans="2:71" ht="18.4"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36</v>
      </c>
      <c r="AO11" s="28"/>
      <c r="AP11" s="28"/>
      <c r="AQ11" s="30"/>
      <c r="BE11" s="346"/>
      <c r="BS11" s="23" t="s">
        <v>21</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6"/>
      <c r="BS12" s="23" t="s">
        <v>21</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38</v>
      </c>
      <c r="AO13" s="28"/>
      <c r="AP13" s="28"/>
      <c r="AQ13" s="30"/>
      <c r="BE13" s="346"/>
      <c r="BS13" s="23" t="s">
        <v>21</v>
      </c>
    </row>
    <row r="14" spans="2:71" ht="15">
      <c r="B14" s="27"/>
      <c r="C14" s="28"/>
      <c r="D14" s="28"/>
      <c r="E14" s="350" t="s">
        <v>38</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6" t="s">
        <v>35</v>
      </c>
      <c r="AL14" s="28"/>
      <c r="AM14" s="28"/>
      <c r="AN14" s="38" t="s">
        <v>38</v>
      </c>
      <c r="AO14" s="28"/>
      <c r="AP14" s="28"/>
      <c r="AQ14" s="30"/>
      <c r="BE14" s="346"/>
      <c r="BS14" s="23" t="s">
        <v>21</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6"/>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40</v>
      </c>
      <c r="AO16" s="28"/>
      <c r="AP16" s="28"/>
      <c r="AQ16" s="30"/>
      <c r="BE16" s="346"/>
      <c r="BS16" s="23" t="s">
        <v>6</v>
      </c>
    </row>
    <row r="17" spans="2:71" ht="18.4" customHeight="1">
      <c r="B17" s="27"/>
      <c r="C17" s="28"/>
      <c r="D17" s="28"/>
      <c r="E17" s="34" t="s">
        <v>41</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42</v>
      </c>
      <c r="AO17" s="28"/>
      <c r="AP17" s="28"/>
      <c r="AQ17" s="30"/>
      <c r="BE17" s="346"/>
      <c r="BS17" s="23" t="s">
        <v>43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6"/>
      <c r="BS18" s="23" t="s">
        <v>9</v>
      </c>
    </row>
    <row r="19" spans="2:71" ht="14.45" customHeight="1">
      <c r="B19" s="27"/>
      <c r="C19" s="28"/>
      <c r="D19" s="36" t="s">
        <v>44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6"/>
      <c r="BS19" s="23" t="s">
        <v>9</v>
      </c>
    </row>
    <row r="20" spans="2:71" ht="16.5" customHeight="1">
      <c r="B20" s="27"/>
      <c r="C20" s="28"/>
      <c r="D20" s="28"/>
      <c r="E20" s="352" t="s">
        <v>5</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28"/>
      <c r="AP20" s="28"/>
      <c r="AQ20" s="30"/>
      <c r="BE20" s="346"/>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6"/>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6"/>
    </row>
    <row r="23" spans="2:57" s="1" customFormat="1" ht="25.9" customHeight="1">
      <c r="B23" s="40"/>
      <c r="C23" s="41"/>
      <c r="D23" s="42" t="s">
        <v>45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3">
        <f>ROUND(AG51,2)</f>
        <v>0</v>
      </c>
      <c r="AL23" s="354"/>
      <c r="AM23" s="354"/>
      <c r="AN23" s="354"/>
      <c r="AO23" s="354"/>
      <c r="AP23" s="41"/>
      <c r="AQ23" s="44"/>
      <c r="BE23" s="346"/>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6"/>
    </row>
    <row r="25" spans="2:57" s="1" customFormat="1" ht="13.5">
      <c r="B25" s="40"/>
      <c r="C25" s="41"/>
      <c r="D25" s="41"/>
      <c r="E25" s="41"/>
      <c r="F25" s="41"/>
      <c r="G25" s="41"/>
      <c r="H25" s="41"/>
      <c r="I25" s="41"/>
      <c r="J25" s="41"/>
      <c r="K25" s="41"/>
      <c r="L25" s="355" t="s">
        <v>46</v>
      </c>
      <c r="M25" s="355"/>
      <c r="N25" s="355"/>
      <c r="O25" s="355"/>
      <c r="P25" s="41"/>
      <c r="Q25" s="41"/>
      <c r="R25" s="41"/>
      <c r="S25" s="41"/>
      <c r="T25" s="41"/>
      <c r="U25" s="41"/>
      <c r="V25" s="41"/>
      <c r="W25" s="355" t="s">
        <v>47</v>
      </c>
      <c r="X25" s="355"/>
      <c r="Y25" s="355"/>
      <c r="Z25" s="355"/>
      <c r="AA25" s="355"/>
      <c r="AB25" s="355"/>
      <c r="AC25" s="355"/>
      <c r="AD25" s="355"/>
      <c r="AE25" s="355"/>
      <c r="AF25" s="41"/>
      <c r="AG25" s="41"/>
      <c r="AH25" s="41"/>
      <c r="AI25" s="41"/>
      <c r="AJ25" s="41"/>
      <c r="AK25" s="355" t="s">
        <v>48</v>
      </c>
      <c r="AL25" s="355"/>
      <c r="AM25" s="355"/>
      <c r="AN25" s="355"/>
      <c r="AO25" s="355"/>
      <c r="AP25" s="41"/>
      <c r="AQ25" s="44"/>
      <c r="BE25" s="346"/>
    </row>
    <row r="26" spans="2:57" s="2" customFormat="1" ht="14.45" customHeight="1">
      <c r="B26" s="46"/>
      <c r="C26" s="47"/>
      <c r="D26" s="48" t="s">
        <v>49</v>
      </c>
      <c r="E26" s="47"/>
      <c r="F26" s="48" t="s">
        <v>50</v>
      </c>
      <c r="G26" s="47"/>
      <c r="H26" s="47"/>
      <c r="I26" s="47"/>
      <c r="J26" s="47"/>
      <c r="K26" s="47"/>
      <c r="L26" s="338">
        <v>0.21</v>
      </c>
      <c r="M26" s="339"/>
      <c r="N26" s="339"/>
      <c r="O26" s="339"/>
      <c r="P26" s="47"/>
      <c r="Q26" s="47"/>
      <c r="R26" s="47"/>
      <c r="S26" s="47"/>
      <c r="T26" s="47"/>
      <c r="U26" s="47"/>
      <c r="V26" s="47"/>
      <c r="W26" s="340">
        <f>ROUND(AZ51,2)</f>
        <v>0</v>
      </c>
      <c r="X26" s="339"/>
      <c r="Y26" s="339"/>
      <c r="Z26" s="339"/>
      <c r="AA26" s="339"/>
      <c r="AB26" s="339"/>
      <c r="AC26" s="339"/>
      <c r="AD26" s="339"/>
      <c r="AE26" s="339"/>
      <c r="AF26" s="47"/>
      <c r="AG26" s="47"/>
      <c r="AH26" s="47"/>
      <c r="AI26" s="47"/>
      <c r="AJ26" s="47"/>
      <c r="AK26" s="340">
        <f>ROUND(AV51,2)</f>
        <v>0</v>
      </c>
      <c r="AL26" s="339"/>
      <c r="AM26" s="339"/>
      <c r="AN26" s="339"/>
      <c r="AO26" s="339"/>
      <c r="AP26" s="47"/>
      <c r="AQ26" s="49"/>
      <c r="BE26" s="346"/>
    </row>
    <row r="27" spans="2:57" s="2" customFormat="1" ht="14.45" customHeight="1">
      <c r="B27" s="46"/>
      <c r="C27" s="47"/>
      <c r="D27" s="47"/>
      <c r="E27" s="47"/>
      <c r="F27" s="48" t="s">
        <v>51</v>
      </c>
      <c r="G27" s="47"/>
      <c r="H27" s="47"/>
      <c r="I27" s="47"/>
      <c r="J27" s="47"/>
      <c r="K27" s="47"/>
      <c r="L27" s="338">
        <v>0.15</v>
      </c>
      <c r="M27" s="339"/>
      <c r="N27" s="339"/>
      <c r="O27" s="339"/>
      <c r="P27" s="47"/>
      <c r="Q27" s="47"/>
      <c r="R27" s="47"/>
      <c r="S27" s="47"/>
      <c r="T27" s="47"/>
      <c r="U27" s="47"/>
      <c r="V27" s="47"/>
      <c r="W27" s="340">
        <f>ROUND(BA51,2)</f>
        <v>0</v>
      </c>
      <c r="X27" s="339"/>
      <c r="Y27" s="339"/>
      <c r="Z27" s="339"/>
      <c r="AA27" s="339"/>
      <c r="AB27" s="339"/>
      <c r="AC27" s="339"/>
      <c r="AD27" s="339"/>
      <c r="AE27" s="339"/>
      <c r="AF27" s="47"/>
      <c r="AG27" s="47"/>
      <c r="AH27" s="47"/>
      <c r="AI27" s="47"/>
      <c r="AJ27" s="47"/>
      <c r="AK27" s="340">
        <f>ROUND(AW51,2)</f>
        <v>0</v>
      </c>
      <c r="AL27" s="339"/>
      <c r="AM27" s="339"/>
      <c r="AN27" s="339"/>
      <c r="AO27" s="339"/>
      <c r="AP27" s="47"/>
      <c r="AQ27" s="49"/>
      <c r="BE27" s="346"/>
    </row>
    <row r="28" spans="2:57" s="2" customFormat="1" ht="14.45" customHeight="1" hidden="1">
      <c r="B28" s="46"/>
      <c r="C28" s="47"/>
      <c r="D28" s="47"/>
      <c r="E28" s="47"/>
      <c r="F28" s="48" t="s">
        <v>52</v>
      </c>
      <c r="G28" s="47"/>
      <c r="H28" s="47"/>
      <c r="I28" s="47"/>
      <c r="J28" s="47"/>
      <c r="K28" s="47"/>
      <c r="L28" s="338">
        <v>0.21</v>
      </c>
      <c r="M28" s="339"/>
      <c r="N28" s="339"/>
      <c r="O28" s="339"/>
      <c r="P28" s="47"/>
      <c r="Q28" s="47"/>
      <c r="R28" s="47"/>
      <c r="S28" s="47"/>
      <c r="T28" s="47"/>
      <c r="U28" s="47"/>
      <c r="V28" s="47"/>
      <c r="W28" s="340">
        <f>ROUND(BB51,2)</f>
        <v>0</v>
      </c>
      <c r="X28" s="339"/>
      <c r="Y28" s="339"/>
      <c r="Z28" s="339"/>
      <c r="AA28" s="339"/>
      <c r="AB28" s="339"/>
      <c r="AC28" s="339"/>
      <c r="AD28" s="339"/>
      <c r="AE28" s="339"/>
      <c r="AF28" s="47"/>
      <c r="AG28" s="47"/>
      <c r="AH28" s="47"/>
      <c r="AI28" s="47"/>
      <c r="AJ28" s="47"/>
      <c r="AK28" s="340">
        <v>0</v>
      </c>
      <c r="AL28" s="339"/>
      <c r="AM28" s="339"/>
      <c r="AN28" s="339"/>
      <c r="AO28" s="339"/>
      <c r="AP28" s="47"/>
      <c r="AQ28" s="49"/>
      <c r="BE28" s="346"/>
    </row>
    <row r="29" spans="2:57" s="2" customFormat="1" ht="14.45" customHeight="1" hidden="1">
      <c r="B29" s="46"/>
      <c r="C29" s="47"/>
      <c r="D29" s="47"/>
      <c r="E29" s="47"/>
      <c r="F29" s="48" t="s">
        <v>53</v>
      </c>
      <c r="G29" s="47"/>
      <c r="H29" s="47"/>
      <c r="I29" s="47"/>
      <c r="J29" s="47"/>
      <c r="K29" s="47"/>
      <c r="L29" s="338">
        <v>0.15</v>
      </c>
      <c r="M29" s="339"/>
      <c r="N29" s="339"/>
      <c r="O29" s="339"/>
      <c r="P29" s="47"/>
      <c r="Q29" s="47"/>
      <c r="R29" s="47"/>
      <c r="S29" s="47"/>
      <c r="T29" s="47"/>
      <c r="U29" s="47"/>
      <c r="V29" s="47"/>
      <c r="W29" s="340">
        <f>ROUND(BC51,2)</f>
        <v>0</v>
      </c>
      <c r="X29" s="339"/>
      <c r="Y29" s="339"/>
      <c r="Z29" s="339"/>
      <c r="AA29" s="339"/>
      <c r="AB29" s="339"/>
      <c r="AC29" s="339"/>
      <c r="AD29" s="339"/>
      <c r="AE29" s="339"/>
      <c r="AF29" s="47"/>
      <c r="AG29" s="47"/>
      <c r="AH29" s="47"/>
      <c r="AI29" s="47"/>
      <c r="AJ29" s="47"/>
      <c r="AK29" s="340">
        <v>0</v>
      </c>
      <c r="AL29" s="339"/>
      <c r="AM29" s="339"/>
      <c r="AN29" s="339"/>
      <c r="AO29" s="339"/>
      <c r="AP29" s="47"/>
      <c r="AQ29" s="49"/>
      <c r="BE29" s="346"/>
    </row>
    <row r="30" spans="2:57" s="2" customFormat="1" ht="14.45" customHeight="1" hidden="1">
      <c r="B30" s="46"/>
      <c r="C30" s="47"/>
      <c r="D30" s="47"/>
      <c r="E30" s="47"/>
      <c r="F30" s="48" t="s">
        <v>54</v>
      </c>
      <c r="G30" s="47"/>
      <c r="H30" s="47"/>
      <c r="I30" s="47"/>
      <c r="J30" s="47"/>
      <c r="K30" s="47"/>
      <c r="L30" s="338">
        <v>0</v>
      </c>
      <c r="M30" s="339"/>
      <c r="N30" s="339"/>
      <c r="O30" s="339"/>
      <c r="P30" s="47"/>
      <c r="Q30" s="47"/>
      <c r="R30" s="47"/>
      <c r="S30" s="47"/>
      <c r="T30" s="47"/>
      <c r="U30" s="47"/>
      <c r="V30" s="47"/>
      <c r="W30" s="340">
        <f>ROUND(BD51,2)</f>
        <v>0</v>
      </c>
      <c r="X30" s="339"/>
      <c r="Y30" s="339"/>
      <c r="Z30" s="339"/>
      <c r="AA30" s="339"/>
      <c r="AB30" s="339"/>
      <c r="AC30" s="339"/>
      <c r="AD30" s="339"/>
      <c r="AE30" s="339"/>
      <c r="AF30" s="47"/>
      <c r="AG30" s="47"/>
      <c r="AH30" s="47"/>
      <c r="AI30" s="47"/>
      <c r="AJ30" s="47"/>
      <c r="AK30" s="340">
        <v>0</v>
      </c>
      <c r="AL30" s="339"/>
      <c r="AM30" s="339"/>
      <c r="AN30" s="339"/>
      <c r="AO30" s="339"/>
      <c r="AP30" s="47"/>
      <c r="AQ30" s="49"/>
      <c r="BE30" s="346"/>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6"/>
    </row>
    <row r="32" spans="2:57" s="1" customFormat="1" ht="25.9" customHeight="1">
      <c r="B32" s="40"/>
      <c r="C32" s="50"/>
      <c r="D32" s="51" t="s">
        <v>55</v>
      </c>
      <c r="E32" s="52"/>
      <c r="F32" s="52"/>
      <c r="G32" s="52"/>
      <c r="H32" s="52"/>
      <c r="I32" s="52"/>
      <c r="J32" s="52"/>
      <c r="K32" s="52"/>
      <c r="L32" s="52"/>
      <c r="M32" s="52"/>
      <c r="N32" s="52"/>
      <c r="O32" s="52"/>
      <c r="P32" s="52"/>
      <c r="Q32" s="52"/>
      <c r="R32" s="52"/>
      <c r="S32" s="52"/>
      <c r="T32" s="53" t="s">
        <v>56</v>
      </c>
      <c r="U32" s="52"/>
      <c r="V32" s="52"/>
      <c r="W32" s="52"/>
      <c r="X32" s="341" t="s">
        <v>57</v>
      </c>
      <c r="Y32" s="342"/>
      <c r="Z32" s="342"/>
      <c r="AA32" s="342"/>
      <c r="AB32" s="342"/>
      <c r="AC32" s="52"/>
      <c r="AD32" s="52"/>
      <c r="AE32" s="52"/>
      <c r="AF32" s="52"/>
      <c r="AG32" s="52"/>
      <c r="AH32" s="52"/>
      <c r="AI32" s="52"/>
      <c r="AJ32" s="52"/>
      <c r="AK32" s="343">
        <f>SUM(AK23:AK30)</f>
        <v>0</v>
      </c>
      <c r="AL32" s="342"/>
      <c r="AM32" s="342"/>
      <c r="AN32" s="342"/>
      <c r="AO32" s="344"/>
      <c r="AP32" s="50"/>
      <c r="AQ32" s="54"/>
      <c r="BE32" s="346"/>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44" s="1" customFormat="1" ht="36.95" customHeight="1">
      <c r="B39" s="40"/>
      <c r="C39" s="60" t="s">
        <v>58</v>
      </c>
      <c r="AR39" s="40"/>
    </row>
    <row r="40" spans="2:44" s="1" customFormat="1" ht="6.95" customHeight="1">
      <c r="B40" s="40"/>
      <c r="AR40" s="40"/>
    </row>
    <row r="41" spans="2:44" s="3" customFormat="1" ht="14.45" customHeight="1">
      <c r="B41" s="61"/>
      <c r="C41" s="62" t="s">
        <v>16</v>
      </c>
      <c r="L41" s="3" t="str">
        <f>K5</f>
        <v>2016-10-21/Hum</v>
      </c>
      <c r="AR41" s="61"/>
    </row>
    <row r="42" spans="2:44" s="4" customFormat="1" ht="36.95" customHeight="1">
      <c r="B42" s="63"/>
      <c r="C42" s="64" t="s">
        <v>19</v>
      </c>
      <c r="L42" s="326" t="str">
        <f>K6</f>
        <v>Školní statek Humpolec - dostavba budov a areálu</v>
      </c>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R42" s="63"/>
    </row>
    <row r="43" spans="2:44" s="1" customFormat="1" ht="6.95" customHeight="1">
      <c r="B43" s="40"/>
      <c r="AR43" s="40"/>
    </row>
    <row r="44" spans="2:44" s="1" customFormat="1" ht="15">
      <c r="B44" s="40"/>
      <c r="C44" s="62" t="s">
        <v>25</v>
      </c>
      <c r="L44" s="65" t="str">
        <f>IF(K8="","",K8)</f>
        <v>Humpolec</v>
      </c>
      <c r="AI44" s="62" t="s">
        <v>27</v>
      </c>
      <c r="AM44" s="328" t="str">
        <f>IF(AN8="","",AN8)</f>
        <v>21. 10. 2016</v>
      </c>
      <c r="AN44" s="328"/>
      <c r="AR44" s="40"/>
    </row>
    <row r="45" spans="2:44" s="1" customFormat="1" ht="6.95" customHeight="1">
      <c r="B45" s="40"/>
      <c r="AR45" s="40"/>
    </row>
    <row r="46" spans="2:56" s="1" customFormat="1" ht="15">
      <c r="B46" s="40"/>
      <c r="C46" s="62" t="s">
        <v>31</v>
      </c>
      <c r="L46" s="3" t="str">
        <f>IF(E11="","",E11)</f>
        <v>Kraj Vysočina, Jihlava, Žižkova 57/1882 PSČ 58733</v>
      </c>
      <c r="AI46" s="62" t="s">
        <v>39</v>
      </c>
      <c r="AM46" s="329" t="str">
        <f>IF(E17="","",E17)</f>
        <v>AG Komplet s.r.o.</v>
      </c>
      <c r="AN46" s="329"/>
      <c r="AO46" s="329"/>
      <c r="AP46" s="329"/>
      <c r="AR46" s="40"/>
      <c r="AS46" s="330" t="s">
        <v>59</v>
      </c>
      <c r="AT46" s="331"/>
      <c r="AU46" s="67"/>
      <c r="AV46" s="67"/>
      <c r="AW46" s="67"/>
      <c r="AX46" s="67"/>
      <c r="AY46" s="67"/>
      <c r="AZ46" s="67"/>
      <c r="BA46" s="67"/>
      <c r="BB46" s="67"/>
      <c r="BC46" s="67"/>
      <c r="BD46" s="68"/>
    </row>
    <row r="47" spans="2:56" s="1" customFormat="1" ht="15">
      <c r="B47" s="40"/>
      <c r="C47" s="62" t="s">
        <v>37</v>
      </c>
      <c r="L47" s="3" t="str">
        <f>IF(E14="Vyplň údaj","",E14)</f>
        <v/>
      </c>
      <c r="AR47" s="40"/>
      <c r="AS47" s="332"/>
      <c r="AT47" s="333"/>
      <c r="AU47" s="41"/>
      <c r="AV47" s="41"/>
      <c r="AW47" s="41"/>
      <c r="AX47" s="41"/>
      <c r="AY47" s="41"/>
      <c r="AZ47" s="41"/>
      <c r="BA47" s="41"/>
      <c r="BB47" s="41"/>
      <c r="BC47" s="41"/>
      <c r="BD47" s="69"/>
    </row>
    <row r="48" spans="2:56" s="1" customFormat="1" ht="10.9" customHeight="1">
      <c r="B48" s="40"/>
      <c r="AR48" s="40"/>
      <c r="AS48" s="332"/>
      <c r="AT48" s="333"/>
      <c r="AU48" s="41"/>
      <c r="AV48" s="41"/>
      <c r="AW48" s="41"/>
      <c r="AX48" s="41"/>
      <c r="AY48" s="41"/>
      <c r="AZ48" s="41"/>
      <c r="BA48" s="41"/>
      <c r="BB48" s="41"/>
      <c r="BC48" s="41"/>
      <c r="BD48" s="69"/>
    </row>
    <row r="49" spans="2:56" s="1" customFormat="1" ht="29.25" customHeight="1">
      <c r="B49" s="40"/>
      <c r="C49" s="334" t="s">
        <v>60</v>
      </c>
      <c r="D49" s="335"/>
      <c r="E49" s="335"/>
      <c r="F49" s="335"/>
      <c r="G49" s="335"/>
      <c r="H49" s="70"/>
      <c r="I49" s="336" t="s">
        <v>61</v>
      </c>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7" t="s">
        <v>62</v>
      </c>
      <c r="AH49" s="335"/>
      <c r="AI49" s="335"/>
      <c r="AJ49" s="335"/>
      <c r="AK49" s="335"/>
      <c r="AL49" s="335"/>
      <c r="AM49" s="335"/>
      <c r="AN49" s="336" t="s">
        <v>63</v>
      </c>
      <c r="AO49" s="335"/>
      <c r="AP49" s="335"/>
      <c r="AQ49" s="71" t="s">
        <v>64</v>
      </c>
      <c r="AR49" s="40"/>
      <c r="AS49" s="72" t="s">
        <v>65</v>
      </c>
      <c r="AT49" s="73" t="s">
        <v>66</v>
      </c>
      <c r="AU49" s="73" t="s">
        <v>67</v>
      </c>
      <c r="AV49" s="73" t="s">
        <v>68</v>
      </c>
      <c r="AW49" s="73" t="s">
        <v>69</v>
      </c>
      <c r="AX49" s="73" t="s">
        <v>70</v>
      </c>
      <c r="AY49" s="73" t="s">
        <v>71</v>
      </c>
      <c r="AZ49" s="73" t="s">
        <v>72</v>
      </c>
      <c r="BA49" s="73" t="s">
        <v>73</v>
      </c>
      <c r="BB49" s="73" t="s">
        <v>74</v>
      </c>
      <c r="BC49" s="73" t="s">
        <v>75</v>
      </c>
      <c r="BD49" s="74" t="s">
        <v>76</v>
      </c>
    </row>
    <row r="50" spans="2:56" s="1" customFormat="1" ht="10.9" customHeight="1">
      <c r="B50" s="40"/>
      <c r="AR50" s="40"/>
      <c r="AS50" s="75"/>
      <c r="AT50" s="67"/>
      <c r="AU50" s="67"/>
      <c r="AV50" s="67"/>
      <c r="AW50" s="67"/>
      <c r="AX50" s="67"/>
      <c r="AY50" s="67"/>
      <c r="AZ50" s="67"/>
      <c r="BA50" s="67"/>
      <c r="BB50" s="67"/>
      <c r="BC50" s="67"/>
      <c r="BD50" s="68"/>
    </row>
    <row r="51" spans="2:90" s="4" customFormat="1" ht="32.45" customHeight="1">
      <c r="B51" s="63"/>
      <c r="C51" s="76" t="s">
        <v>77</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319">
        <f>ROUND(SUM(AG52:AG59),2)</f>
        <v>0</v>
      </c>
      <c r="AH51" s="319"/>
      <c r="AI51" s="319"/>
      <c r="AJ51" s="319"/>
      <c r="AK51" s="319"/>
      <c r="AL51" s="319"/>
      <c r="AM51" s="319"/>
      <c r="AN51" s="320">
        <f aca="true" t="shared" si="0" ref="AN51:AN59">SUM(AG51,AT51)</f>
        <v>0</v>
      </c>
      <c r="AO51" s="320"/>
      <c r="AP51" s="320"/>
      <c r="AQ51" s="78" t="s">
        <v>5</v>
      </c>
      <c r="AR51" s="63"/>
      <c r="AS51" s="79">
        <f>ROUND(SUM(AS52:AS59),2)</f>
        <v>0</v>
      </c>
      <c r="AT51" s="80">
        <f aca="true" t="shared" si="1" ref="AT51:AT59">ROUND(SUM(AV51:AW51),2)</f>
        <v>0</v>
      </c>
      <c r="AU51" s="81">
        <f>ROUND(SUM(AU52:AU59),5)</f>
        <v>0</v>
      </c>
      <c r="AV51" s="80">
        <f>ROUND(AZ51*L26,2)</f>
        <v>0</v>
      </c>
      <c r="AW51" s="80">
        <f>ROUND(BA51*L27,2)</f>
        <v>0</v>
      </c>
      <c r="AX51" s="80">
        <f>ROUND(BB51*L26,2)</f>
        <v>0</v>
      </c>
      <c r="AY51" s="80">
        <f>ROUND(BC51*L27,2)</f>
        <v>0</v>
      </c>
      <c r="AZ51" s="80">
        <f>ROUND(SUM(AZ52:AZ59),2)</f>
        <v>0</v>
      </c>
      <c r="BA51" s="80">
        <f>ROUND(SUM(BA52:BA59),2)</f>
        <v>0</v>
      </c>
      <c r="BB51" s="80">
        <f>ROUND(SUM(BB52:BB59),2)</f>
        <v>0</v>
      </c>
      <c r="BC51" s="80">
        <f>ROUND(SUM(BC52:BC59),2)</f>
        <v>0</v>
      </c>
      <c r="BD51" s="82">
        <f>ROUND(SUM(BD52:BD59),2)</f>
        <v>0</v>
      </c>
      <c r="BS51" s="64" t="s">
        <v>78</v>
      </c>
      <c r="BT51" s="64" t="s">
        <v>79</v>
      </c>
      <c r="BU51" s="83" t="s">
        <v>80</v>
      </c>
      <c r="BV51" s="64" t="s">
        <v>81</v>
      </c>
      <c r="BW51" s="64" t="s">
        <v>7</v>
      </c>
      <c r="BX51" s="64" t="s">
        <v>82</v>
      </c>
      <c r="CL51" s="64" t="s">
        <v>5</v>
      </c>
    </row>
    <row r="52" spans="1:91" s="5" customFormat="1" ht="63" customHeight="1">
      <c r="A52" s="84" t="s">
        <v>83</v>
      </c>
      <c r="B52" s="85"/>
      <c r="C52" s="86"/>
      <c r="D52" s="325" t="s">
        <v>84</v>
      </c>
      <c r="E52" s="325"/>
      <c r="F52" s="325"/>
      <c r="G52" s="325"/>
      <c r="H52" s="325"/>
      <c r="I52" s="87"/>
      <c r="J52" s="325" t="s">
        <v>85</v>
      </c>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3">
        <f>'2016-10-21-Hum1 - SO 01 S...'!J27</f>
        <v>0</v>
      </c>
      <c r="AH52" s="324"/>
      <c r="AI52" s="324"/>
      <c r="AJ52" s="324"/>
      <c r="AK52" s="324"/>
      <c r="AL52" s="324"/>
      <c r="AM52" s="324"/>
      <c r="AN52" s="323">
        <f t="shared" si="0"/>
        <v>0</v>
      </c>
      <c r="AO52" s="324"/>
      <c r="AP52" s="324"/>
      <c r="AQ52" s="88" t="s">
        <v>86</v>
      </c>
      <c r="AR52" s="85"/>
      <c r="AS52" s="89">
        <v>0</v>
      </c>
      <c r="AT52" s="90">
        <f t="shared" si="1"/>
        <v>0</v>
      </c>
      <c r="AU52" s="91">
        <f>'2016-10-21-Hum1 - SO 01 S...'!P103</f>
        <v>0</v>
      </c>
      <c r="AV52" s="90">
        <f>'2016-10-21-Hum1 - SO 01 S...'!J30</f>
        <v>0</v>
      </c>
      <c r="AW52" s="90">
        <f>'2016-10-21-Hum1 - SO 01 S...'!J31</f>
        <v>0</v>
      </c>
      <c r="AX52" s="90">
        <f>'2016-10-21-Hum1 - SO 01 S...'!J32</f>
        <v>0</v>
      </c>
      <c r="AY52" s="90">
        <f>'2016-10-21-Hum1 - SO 01 S...'!J33</f>
        <v>0</v>
      </c>
      <c r="AZ52" s="90">
        <f>'2016-10-21-Hum1 - SO 01 S...'!F30</f>
        <v>0</v>
      </c>
      <c r="BA52" s="90">
        <f>'2016-10-21-Hum1 - SO 01 S...'!F31</f>
        <v>0</v>
      </c>
      <c r="BB52" s="90">
        <f>'2016-10-21-Hum1 - SO 01 S...'!F32</f>
        <v>0</v>
      </c>
      <c r="BC52" s="90">
        <f>'2016-10-21-Hum1 - SO 01 S...'!F33</f>
        <v>0</v>
      </c>
      <c r="BD52" s="92">
        <f>'2016-10-21-Hum1 - SO 01 S...'!F34</f>
        <v>0</v>
      </c>
      <c r="BT52" s="93" t="s">
        <v>24</v>
      </c>
      <c r="BV52" s="93" t="s">
        <v>81</v>
      </c>
      <c r="BW52" s="93" t="s">
        <v>87</v>
      </c>
      <c r="BX52" s="93" t="s">
        <v>7</v>
      </c>
      <c r="CL52" s="93" t="s">
        <v>5</v>
      </c>
      <c r="CM52" s="93" t="s">
        <v>88</v>
      </c>
    </row>
    <row r="53" spans="1:91" s="5" customFormat="1" ht="63" customHeight="1">
      <c r="A53" s="84" t="s">
        <v>83</v>
      </c>
      <c r="B53" s="85"/>
      <c r="C53" s="86"/>
      <c r="D53" s="325" t="s">
        <v>89</v>
      </c>
      <c r="E53" s="325"/>
      <c r="F53" s="325"/>
      <c r="G53" s="325"/>
      <c r="H53" s="325"/>
      <c r="I53" s="87"/>
      <c r="J53" s="325" t="s">
        <v>90</v>
      </c>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3">
        <f>'2016-10-22-Hum 3a - SO 02...'!J27</f>
        <v>0</v>
      </c>
      <c r="AH53" s="324"/>
      <c r="AI53" s="324"/>
      <c r="AJ53" s="324"/>
      <c r="AK53" s="324"/>
      <c r="AL53" s="324"/>
      <c r="AM53" s="324"/>
      <c r="AN53" s="323">
        <f t="shared" si="0"/>
        <v>0</v>
      </c>
      <c r="AO53" s="324"/>
      <c r="AP53" s="324"/>
      <c r="AQ53" s="88" t="s">
        <v>86</v>
      </c>
      <c r="AR53" s="85"/>
      <c r="AS53" s="89">
        <v>0</v>
      </c>
      <c r="AT53" s="90">
        <f t="shared" si="1"/>
        <v>0</v>
      </c>
      <c r="AU53" s="91">
        <f>'2016-10-22-Hum 3a - SO 02...'!P84</f>
        <v>0</v>
      </c>
      <c r="AV53" s="90">
        <f>'2016-10-22-Hum 3a - SO 02...'!J30</f>
        <v>0</v>
      </c>
      <c r="AW53" s="90">
        <f>'2016-10-22-Hum 3a - SO 02...'!J31</f>
        <v>0</v>
      </c>
      <c r="AX53" s="90">
        <f>'2016-10-22-Hum 3a - SO 02...'!J32</f>
        <v>0</v>
      </c>
      <c r="AY53" s="90">
        <f>'2016-10-22-Hum 3a - SO 02...'!J33</f>
        <v>0</v>
      </c>
      <c r="AZ53" s="90">
        <f>'2016-10-22-Hum 3a - SO 02...'!F30</f>
        <v>0</v>
      </c>
      <c r="BA53" s="90">
        <f>'2016-10-22-Hum 3a - SO 02...'!F31</f>
        <v>0</v>
      </c>
      <c r="BB53" s="90">
        <f>'2016-10-22-Hum 3a - SO 02...'!F32</f>
        <v>0</v>
      </c>
      <c r="BC53" s="90">
        <f>'2016-10-22-Hum 3a - SO 02...'!F33</f>
        <v>0</v>
      </c>
      <c r="BD53" s="92">
        <f>'2016-10-22-Hum 3a - SO 02...'!F34</f>
        <v>0</v>
      </c>
      <c r="BT53" s="93" t="s">
        <v>24</v>
      </c>
      <c r="BV53" s="93" t="s">
        <v>81</v>
      </c>
      <c r="BW53" s="93" t="s">
        <v>91</v>
      </c>
      <c r="BX53" s="93" t="s">
        <v>7</v>
      </c>
      <c r="CL53" s="93" t="s">
        <v>5</v>
      </c>
      <c r="CM53" s="93" t="s">
        <v>88</v>
      </c>
    </row>
    <row r="54" spans="1:91" s="5" customFormat="1" ht="63" customHeight="1">
      <c r="A54" s="84" t="s">
        <v>83</v>
      </c>
      <c r="B54" s="85"/>
      <c r="C54" s="86"/>
      <c r="D54" s="325" t="s">
        <v>92</v>
      </c>
      <c r="E54" s="325"/>
      <c r="F54" s="325"/>
      <c r="G54" s="325"/>
      <c r="H54" s="325"/>
      <c r="I54" s="87"/>
      <c r="J54" s="325" t="s">
        <v>93</v>
      </c>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3">
        <f>'2016-10-22-Hum3 - SO 03 -...'!J27</f>
        <v>0</v>
      </c>
      <c r="AH54" s="324"/>
      <c r="AI54" s="324"/>
      <c r="AJ54" s="324"/>
      <c r="AK54" s="324"/>
      <c r="AL54" s="324"/>
      <c r="AM54" s="324"/>
      <c r="AN54" s="323">
        <f t="shared" si="0"/>
        <v>0</v>
      </c>
      <c r="AO54" s="324"/>
      <c r="AP54" s="324"/>
      <c r="AQ54" s="88" t="s">
        <v>86</v>
      </c>
      <c r="AR54" s="85"/>
      <c r="AS54" s="89">
        <v>0</v>
      </c>
      <c r="AT54" s="90">
        <f t="shared" si="1"/>
        <v>0</v>
      </c>
      <c r="AU54" s="91">
        <f>'2016-10-22-Hum3 - SO 03 -...'!P88</f>
        <v>0</v>
      </c>
      <c r="AV54" s="90">
        <f>'2016-10-22-Hum3 - SO 03 -...'!J30</f>
        <v>0</v>
      </c>
      <c r="AW54" s="90">
        <f>'2016-10-22-Hum3 - SO 03 -...'!J31</f>
        <v>0</v>
      </c>
      <c r="AX54" s="90">
        <f>'2016-10-22-Hum3 - SO 03 -...'!J32</f>
        <v>0</v>
      </c>
      <c r="AY54" s="90">
        <f>'2016-10-22-Hum3 - SO 03 -...'!J33</f>
        <v>0</v>
      </c>
      <c r="AZ54" s="90">
        <f>'2016-10-22-Hum3 - SO 03 -...'!F30</f>
        <v>0</v>
      </c>
      <c r="BA54" s="90">
        <f>'2016-10-22-Hum3 - SO 03 -...'!F31</f>
        <v>0</v>
      </c>
      <c r="BB54" s="90">
        <f>'2016-10-22-Hum3 - SO 03 -...'!F32</f>
        <v>0</v>
      </c>
      <c r="BC54" s="90">
        <f>'2016-10-22-Hum3 - SO 03 -...'!F33</f>
        <v>0</v>
      </c>
      <c r="BD54" s="92">
        <f>'2016-10-22-Hum3 - SO 03 -...'!F34</f>
        <v>0</v>
      </c>
      <c r="BT54" s="93" t="s">
        <v>24</v>
      </c>
      <c r="BV54" s="93" t="s">
        <v>81</v>
      </c>
      <c r="BW54" s="93" t="s">
        <v>94</v>
      </c>
      <c r="BX54" s="93" t="s">
        <v>7</v>
      </c>
      <c r="CL54" s="93" t="s">
        <v>5</v>
      </c>
      <c r="CM54" s="93" t="s">
        <v>88</v>
      </c>
    </row>
    <row r="55" spans="1:91" s="5" customFormat="1" ht="63" customHeight="1">
      <c r="A55" s="84" t="s">
        <v>83</v>
      </c>
      <c r="B55" s="85"/>
      <c r="C55" s="86"/>
      <c r="D55" s="325" t="s">
        <v>95</v>
      </c>
      <c r="E55" s="325"/>
      <c r="F55" s="325"/>
      <c r="G55" s="325"/>
      <c r="H55" s="325"/>
      <c r="I55" s="87"/>
      <c r="J55" s="325" t="s">
        <v>96</v>
      </c>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3">
        <f>'2016-10-21-Hum2 - SO 02 -...'!J27</f>
        <v>0</v>
      </c>
      <c r="AH55" s="324"/>
      <c r="AI55" s="324"/>
      <c r="AJ55" s="324"/>
      <c r="AK55" s="324"/>
      <c r="AL55" s="324"/>
      <c r="AM55" s="324"/>
      <c r="AN55" s="323">
        <f t="shared" si="0"/>
        <v>0</v>
      </c>
      <c r="AO55" s="324"/>
      <c r="AP55" s="324"/>
      <c r="AQ55" s="88" t="s">
        <v>86</v>
      </c>
      <c r="AR55" s="85"/>
      <c r="AS55" s="89">
        <v>0</v>
      </c>
      <c r="AT55" s="90">
        <f t="shared" si="1"/>
        <v>0</v>
      </c>
      <c r="AU55" s="91">
        <f>'2016-10-21-Hum2 - SO 02 -...'!P83</f>
        <v>0</v>
      </c>
      <c r="AV55" s="90">
        <f>'2016-10-21-Hum2 - SO 02 -...'!J30</f>
        <v>0</v>
      </c>
      <c r="AW55" s="90">
        <f>'2016-10-21-Hum2 - SO 02 -...'!J31</f>
        <v>0</v>
      </c>
      <c r="AX55" s="90">
        <f>'2016-10-21-Hum2 - SO 02 -...'!J32</f>
        <v>0</v>
      </c>
      <c r="AY55" s="90">
        <f>'2016-10-21-Hum2 - SO 02 -...'!J33</f>
        <v>0</v>
      </c>
      <c r="AZ55" s="90">
        <f>'2016-10-21-Hum2 - SO 02 -...'!F30</f>
        <v>0</v>
      </c>
      <c r="BA55" s="90">
        <f>'2016-10-21-Hum2 - SO 02 -...'!F31</f>
        <v>0</v>
      </c>
      <c r="BB55" s="90">
        <f>'2016-10-21-Hum2 - SO 02 -...'!F32</f>
        <v>0</v>
      </c>
      <c r="BC55" s="90">
        <f>'2016-10-21-Hum2 - SO 02 -...'!F33</f>
        <v>0</v>
      </c>
      <c r="BD55" s="92">
        <f>'2016-10-21-Hum2 - SO 02 -...'!F34</f>
        <v>0</v>
      </c>
      <c r="BT55" s="93" t="s">
        <v>24</v>
      </c>
      <c r="BV55" s="93" t="s">
        <v>81</v>
      </c>
      <c r="BW55" s="93" t="s">
        <v>97</v>
      </c>
      <c r="BX55" s="93" t="s">
        <v>7</v>
      </c>
      <c r="CL55" s="93" t="s">
        <v>5</v>
      </c>
      <c r="CM55" s="93" t="s">
        <v>88</v>
      </c>
    </row>
    <row r="56" spans="1:91" s="5" customFormat="1" ht="63" customHeight="1">
      <c r="A56" s="84" t="s">
        <v>83</v>
      </c>
      <c r="B56" s="85"/>
      <c r="C56" s="86"/>
      <c r="D56" s="325" t="s">
        <v>98</v>
      </c>
      <c r="E56" s="325"/>
      <c r="F56" s="325"/>
      <c r="G56" s="325"/>
      <c r="H56" s="325"/>
      <c r="I56" s="87"/>
      <c r="J56" s="325" t="s">
        <v>99</v>
      </c>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3">
        <f>'2016-10-21-Hum4 - SO 04 -...'!J27</f>
        <v>0</v>
      </c>
      <c r="AH56" s="324"/>
      <c r="AI56" s="324"/>
      <c r="AJ56" s="324"/>
      <c r="AK56" s="324"/>
      <c r="AL56" s="324"/>
      <c r="AM56" s="324"/>
      <c r="AN56" s="323">
        <f t="shared" si="0"/>
        <v>0</v>
      </c>
      <c r="AO56" s="324"/>
      <c r="AP56" s="324"/>
      <c r="AQ56" s="88" t="s">
        <v>86</v>
      </c>
      <c r="AR56" s="85"/>
      <c r="AS56" s="89">
        <v>0</v>
      </c>
      <c r="AT56" s="90">
        <f t="shared" si="1"/>
        <v>0</v>
      </c>
      <c r="AU56" s="91">
        <f>'2016-10-21-Hum4 - SO 04 -...'!P84</f>
        <v>0</v>
      </c>
      <c r="AV56" s="90">
        <f>'2016-10-21-Hum4 - SO 04 -...'!J30</f>
        <v>0</v>
      </c>
      <c r="AW56" s="90">
        <f>'2016-10-21-Hum4 - SO 04 -...'!J31</f>
        <v>0</v>
      </c>
      <c r="AX56" s="90">
        <f>'2016-10-21-Hum4 - SO 04 -...'!J32</f>
        <v>0</v>
      </c>
      <c r="AY56" s="90">
        <f>'2016-10-21-Hum4 - SO 04 -...'!J33</f>
        <v>0</v>
      </c>
      <c r="AZ56" s="90">
        <f>'2016-10-21-Hum4 - SO 04 -...'!F30</f>
        <v>0</v>
      </c>
      <c r="BA56" s="90">
        <f>'2016-10-21-Hum4 - SO 04 -...'!F31</f>
        <v>0</v>
      </c>
      <c r="BB56" s="90">
        <f>'2016-10-21-Hum4 - SO 04 -...'!F32</f>
        <v>0</v>
      </c>
      <c r="BC56" s="90">
        <f>'2016-10-21-Hum4 - SO 04 -...'!F33</f>
        <v>0</v>
      </c>
      <c r="BD56" s="92">
        <f>'2016-10-21-Hum4 - SO 04 -...'!F34</f>
        <v>0</v>
      </c>
      <c r="BT56" s="93" t="s">
        <v>24</v>
      </c>
      <c r="BV56" s="93" t="s">
        <v>81</v>
      </c>
      <c r="BW56" s="93" t="s">
        <v>100</v>
      </c>
      <c r="BX56" s="93" t="s">
        <v>7</v>
      </c>
      <c r="CL56" s="93" t="s">
        <v>5</v>
      </c>
      <c r="CM56" s="93" t="s">
        <v>88</v>
      </c>
    </row>
    <row r="57" spans="1:91" s="5" customFormat="1" ht="63" customHeight="1">
      <c r="A57" s="84" t="s">
        <v>83</v>
      </c>
      <c r="B57" s="85"/>
      <c r="C57" s="86"/>
      <c r="D57" s="325" t="s">
        <v>101</v>
      </c>
      <c r="E57" s="325"/>
      <c r="F57" s="325"/>
      <c r="G57" s="325"/>
      <c r="H57" s="325"/>
      <c r="I57" s="87"/>
      <c r="J57" s="325" t="s">
        <v>102</v>
      </c>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3">
        <f>'2016-10-21-Hum5 - SO 05 -...'!J27</f>
        <v>0</v>
      </c>
      <c r="AH57" s="324"/>
      <c r="AI57" s="324"/>
      <c r="AJ57" s="324"/>
      <c r="AK57" s="324"/>
      <c r="AL57" s="324"/>
      <c r="AM57" s="324"/>
      <c r="AN57" s="323">
        <f t="shared" si="0"/>
        <v>0</v>
      </c>
      <c r="AO57" s="324"/>
      <c r="AP57" s="324"/>
      <c r="AQ57" s="88" t="s">
        <v>86</v>
      </c>
      <c r="AR57" s="85"/>
      <c r="AS57" s="89">
        <v>0</v>
      </c>
      <c r="AT57" s="90">
        <f t="shared" si="1"/>
        <v>0</v>
      </c>
      <c r="AU57" s="91">
        <f>'2016-10-21-Hum5 - SO 05 -...'!P80</f>
        <v>0</v>
      </c>
      <c r="AV57" s="90">
        <f>'2016-10-21-Hum5 - SO 05 -...'!J30</f>
        <v>0</v>
      </c>
      <c r="AW57" s="90">
        <f>'2016-10-21-Hum5 - SO 05 -...'!J31</f>
        <v>0</v>
      </c>
      <c r="AX57" s="90">
        <f>'2016-10-21-Hum5 - SO 05 -...'!J32</f>
        <v>0</v>
      </c>
      <c r="AY57" s="90">
        <f>'2016-10-21-Hum5 - SO 05 -...'!J33</f>
        <v>0</v>
      </c>
      <c r="AZ57" s="90">
        <f>'2016-10-21-Hum5 - SO 05 -...'!F30</f>
        <v>0</v>
      </c>
      <c r="BA57" s="90">
        <f>'2016-10-21-Hum5 - SO 05 -...'!F31</f>
        <v>0</v>
      </c>
      <c r="BB57" s="90">
        <f>'2016-10-21-Hum5 - SO 05 -...'!F32</f>
        <v>0</v>
      </c>
      <c r="BC57" s="90">
        <f>'2016-10-21-Hum5 - SO 05 -...'!F33</f>
        <v>0</v>
      </c>
      <c r="BD57" s="92">
        <f>'2016-10-21-Hum5 - SO 05 -...'!F34</f>
        <v>0</v>
      </c>
      <c r="BT57" s="93" t="s">
        <v>24</v>
      </c>
      <c r="BV57" s="93" t="s">
        <v>81</v>
      </c>
      <c r="BW57" s="93" t="s">
        <v>103</v>
      </c>
      <c r="BX57" s="93" t="s">
        <v>7</v>
      </c>
      <c r="CL57" s="93" t="s">
        <v>5</v>
      </c>
      <c r="CM57" s="93" t="s">
        <v>88</v>
      </c>
    </row>
    <row r="58" spans="1:91" s="5" customFormat="1" ht="63" customHeight="1">
      <c r="A58" s="84" t="s">
        <v>83</v>
      </c>
      <c r="B58" s="85"/>
      <c r="C58" s="86"/>
      <c r="D58" s="325" t="s">
        <v>104</v>
      </c>
      <c r="E58" s="325"/>
      <c r="F58" s="325"/>
      <c r="G58" s="325"/>
      <c r="H58" s="325"/>
      <c r="I58" s="87"/>
      <c r="J58" s="325" t="s">
        <v>105</v>
      </c>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3">
        <f>'2017-06-14-Hum6 - SO 06 -...'!J27</f>
        <v>0</v>
      </c>
      <c r="AH58" s="324"/>
      <c r="AI58" s="324"/>
      <c r="AJ58" s="324"/>
      <c r="AK58" s="324"/>
      <c r="AL58" s="324"/>
      <c r="AM58" s="324"/>
      <c r="AN58" s="323">
        <f t="shared" si="0"/>
        <v>0</v>
      </c>
      <c r="AO58" s="324"/>
      <c r="AP58" s="324"/>
      <c r="AQ58" s="88" t="s">
        <v>86</v>
      </c>
      <c r="AR58" s="85"/>
      <c r="AS58" s="89">
        <v>0</v>
      </c>
      <c r="AT58" s="90">
        <f t="shared" si="1"/>
        <v>0</v>
      </c>
      <c r="AU58" s="91">
        <f>'2017-06-14-Hum6 - SO 06 -...'!P79</f>
        <v>0</v>
      </c>
      <c r="AV58" s="90">
        <f>'2017-06-14-Hum6 - SO 06 -...'!J30</f>
        <v>0</v>
      </c>
      <c r="AW58" s="90">
        <f>'2017-06-14-Hum6 - SO 06 -...'!J31</f>
        <v>0</v>
      </c>
      <c r="AX58" s="90">
        <f>'2017-06-14-Hum6 - SO 06 -...'!J32</f>
        <v>0</v>
      </c>
      <c r="AY58" s="90">
        <f>'2017-06-14-Hum6 - SO 06 -...'!J33</f>
        <v>0</v>
      </c>
      <c r="AZ58" s="90">
        <f>'2017-06-14-Hum6 - SO 06 -...'!F30</f>
        <v>0</v>
      </c>
      <c r="BA58" s="90">
        <f>'2017-06-14-Hum6 - SO 06 -...'!F31</f>
        <v>0</v>
      </c>
      <c r="BB58" s="90">
        <f>'2017-06-14-Hum6 - SO 06 -...'!F32</f>
        <v>0</v>
      </c>
      <c r="BC58" s="90">
        <f>'2017-06-14-Hum6 - SO 06 -...'!F33</f>
        <v>0</v>
      </c>
      <c r="BD58" s="92">
        <f>'2017-06-14-Hum6 - SO 06 -...'!F34</f>
        <v>0</v>
      </c>
      <c r="BT58" s="93" t="s">
        <v>24</v>
      </c>
      <c r="BV58" s="93" t="s">
        <v>81</v>
      </c>
      <c r="BW58" s="93" t="s">
        <v>106</v>
      </c>
      <c r="BX58" s="93" t="s">
        <v>7</v>
      </c>
      <c r="CL58" s="93" t="s">
        <v>5</v>
      </c>
      <c r="CM58" s="93" t="s">
        <v>88</v>
      </c>
    </row>
    <row r="59" spans="1:91" s="5" customFormat="1" ht="47.25" customHeight="1">
      <c r="A59" s="84" t="s">
        <v>83</v>
      </c>
      <c r="B59" s="85"/>
      <c r="C59" s="86"/>
      <c r="D59" s="325" t="s">
        <v>107</v>
      </c>
      <c r="E59" s="325"/>
      <c r="F59" s="325"/>
      <c r="G59" s="325"/>
      <c r="H59" s="325"/>
      <c r="I59" s="87"/>
      <c r="J59" s="325" t="s">
        <v>108</v>
      </c>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3">
        <f>'2017-06-27-Hum - VON - Šk...'!J27</f>
        <v>0</v>
      </c>
      <c r="AH59" s="324"/>
      <c r="AI59" s="324"/>
      <c r="AJ59" s="324"/>
      <c r="AK59" s="324"/>
      <c r="AL59" s="324"/>
      <c r="AM59" s="324"/>
      <c r="AN59" s="323">
        <f t="shared" si="0"/>
        <v>0</v>
      </c>
      <c r="AO59" s="324"/>
      <c r="AP59" s="324"/>
      <c r="AQ59" s="88" t="s">
        <v>109</v>
      </c>
      <c r="AR59" s="85"/>
      <c r="AS59" s="94">
        <v>0</v>
      </c>
      <c r="AT59" s="95">
        <f t="shared" si="1"/>
        <v>0</v>
      </c>
      <c r="AU59" s="96">
        <f>'2017-06-27-Hum - VON - Šk...'!P79</f>
        <v>0</v>
      </c>
      <c r="AV59" s="95">
        <f>'2017-06-27-Hum - VON - Šk...'!J30</f>
        <v>0</v>
      </c>
      <c r="AW59" s="95">
        <f>'2017-06-27-Hum - VON - Šk...'!J31</f>
        <v>0</v>
      </c>
      <c r="AX59" s="95">
        <f>'2017-06-27-Hum - VON - Šk...'!J32</f>
        <v>0</v>
      </c>
      <c r="AY59" s="95">
        <f>'2017-06-27-Hum - VON - Šk...'!J33</f>
        <v>0</v>
      </c>
      <c r="AZ59" s="95">
        <f>'2017-06-27-Hum - VON - Šk...'!F30</f>
        <v>0</v>
      </c>
      <c r="BA59" s="95">
        <f>'2017-06-27-Hum - VON - Šk...'!F31</f>
        <v>0</v>
      </c>
      <c r="BB59" s="95">
        <f>'2017-06-27-Hum - VON - Šk...'!F32</f>
        <v>0</v>
      </c>
      <c r="BC59" s="95">
        <f>'2017-06-27-Hum - VON - Šk...'!F33</f>
        <v>0</v>
      </c>
      <c r="BD59" s="97">
        <f>'2017-06-27-Hum - VON - Šk...'!F34</f>
        <v>0</v>
      </c>
      <c r="BT59" s="93" t="s">
        <v>24</v>
      </c>
      <c r="BV59" s="93" t="s">
        <v>81</v>
      </c>
      <c r="BW59" s="93" t="s">
        <v>110</v>
      </c>
      <c r="BX59" s="93" t="s">
        <v>7</v>
      </c>
      <c r="CL59" s="93" t="s">
        <v>5</v>
      </c>
      <c r="CM59" s="93" t="s">
        <v>88</v>
      </c>
    </row>
    <row r="60" spans="2:44" s="1" customFormat="1" ht="30" customHeight="1">
      <c r="B60" s="40"/>
      <c r="AR60" s="40"/>
    </row>
    <row r="61" spans="2:44" s="1" customFormat="1" ht="6.95" customHeight="1">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40"/>
    </row>
  </sheetData>
  <mergeCells count="69">
    <mergeCell ref="L27:O27"/>
    <mergeCell ref="W27:AE27"/>
    <mergeCell ref="AK27:AO27"/>
    <mergeCell ref="L28:O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D56:H56"/>
    <mergeCell ref="J56:AF56"/>
    <mergeCell ref="AN57:AP57"/>
    <mergeCell ref="AG57:AM57"/>
    <mergeCell ref="D57:H57"/>
    <mergeCell ref="J57:AF57"/>
    <mergeCell ref="D58:H58"/>
    <mergeCell ref="J58:AF58"/>
    <mergeCell ref="AN59:AP59"/>
    <mergeCell ref="AG59:AM59"/>
    <mergeCell ref="D59:H59"/>
    <mergeCell ref="J59:AF59"/>
    <mergeCell ref="AG51:AM51"/>
    <mergeCell ref="AN51:AP51"/>
    <mergeCell ref="AR2:BE2"/>
    <mergeCell ref="AN58:AP58"/>
    <mergeCell ref="AG58:AM58"/>
    <mergeCell ref="AN56:AP56"/>
    <mergeCell ref="AG56:AM56"/>
    <mergeCell ref="AN54:AP54"/>
    <mergeCell ref="AG54:AM54"/>
    <mergeCell ref="AN52:AP52"/>
    <mergeCell ref="AG52:AM52"/>
    <mergeCell ref="L42:AO42"/>
    <mergeCell ref="AM44:AN44"/>
    <mergeCell ref="AM46:AP46"/>
    <mergeCell ref="AS46:AT48"/>
    <mergeCell ref="W28:AE28"/>
  </mergeCells>
  <hyperlinks>
    <hyperlink ref="K1:S1" location="C2" display="1) Rekapitulace stavby"/>
    <hyperlink ref="W1:AI1" location="C51" display="2) Rekapitulace objektů stavby a soupisů prací"/>
    <hyperlink ref="A52" location="'2016-10-21-Hum1 - SO 01 S...'!C2" display="/"/>
    <hyperlink ref="A53" location="'2016-10-22-Hum 3a - SO 02...'!C2" display="/"/>
    <hyperlink ref="A54" location="'2016-10-22-Hum3 - SO 03 -...'!C2" display="/"/>
    <hyperlink ref="A55" location="'2016-10-21-Hum2 - SO 02 -...'!C2" display="/"/>
    <hyperlink ref="A56" location="'2016-10-21-Hum4 - SO 04 -...'!C2" display="/"/>
    <hyperlink ref="A57" location="'2016-10-21-Hum5 - SO 05 -...'!C2" display="/"/>
    <hyperlink ref="A58" location="'2017-06-14-Hum6 - SO 06 -...'!C2" display="/"/>
    <hyperlink ref="A59" location="'2017-06-27-Hum - VON - Šk...'!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1" customWidth="1"/>
    <col min="2" max="2" width="1.66796875" style="241" customWidth="1"/>
    <col min="3" max="4" width="5" style="241" customWidth="1"/>
    <col min="5" max="5" width="11.66015625" style="241" customWidth="1"/>
    <col min="6" max="6" width="9.16015625" style="241" customWidth="1"/>
    <col min="7" max="7" width="5" style="241" customWidth="1"/>
    <col min="8" max="8" width="77.83203125" style="241" customWidth="1"/>
    <col min="9" max="10" width="20" style="241" customWidth="1"/>
    <col min="11" max="11" width="1.66796875" style="241" customWidth="1"/>
  </cols>
  <sheetData>
    <row r="1" ht="37.5" customHeight="1"/>
    <row r="2" spans="2:11" ht="7.5" customHeight="1">
      <c r="B2" s="242"/>
      <c r="C2" s="243"/>
      <c r="D2" s="243"/>
      <c r="E2" s="243"/>
      <c r="F2" s="243"/>
      <c r="G2" s="243"/>
      <c r="H2" s="243"/>
      <c r="I2" s="243"/>
      <c r="J2" s="243"/>
      <c r="K2" s="244"/>
    </row>
    <row r="3" spans="2:11" s="14" customFormat="1" ht="45" customHeight="1">
      <c r="B3" s="245"/>
      <c r="C3" s="366" t="s">
        <v>1810</v>
      </c>
      <c r="D3" s="366"/>
      <c r="E3" s="366"/>
      <c r="F3" s="366"/>
      <c r="G3" s="366"/>
      <c r="H3" s="366"/>
      <c r="I3" s="366"/>
      <c r="J3" s="366"/>
      <c r="K3" s="246"/>
    </row>
    <row r="4" spans="2:11" ht="25.5" customHeight="1">
      <c r="B4" s="247"/>
      <c r="C4" s="367" t="s">
        <v>1811</v>
      </c>
      <c r="D4" s="367"/>
      <c r="E4" s="367"/>
      <c r="F4" s="367"/>
      <c r="G4" s="367"/>
      <c r="H4" s="367"/>
      <c r="I4" s="367"/>
      <c r="J4" s="367"/>
      <c r="K4" s="248"/>
    </row>
    <row r="5" spans="2:11" ht="5.25" customHeight="1">
      <c r="B5" s="247"/>
      <c r="C5" s="249"/>
      <c r="D5" s="249"/>
      <c r="E5" s="249"/>
      <c r="F5" s="249"/>
      <c r="G5" s="249"/>
      <c r="H5" s="249"/>
      <c r="I5" s="249"/>
      <c r="J5" s="249"/>
      <c r="K5" s="248"/>
    </row>
    <row r="6" spans="2:11" ht="15" customHeight="1">
      <c r="B6" s="247"/>
      <c r="C6" s="365" t="s">
        <v>1812</v>
      </c>
      <c r="D6" s="365"/>
      <c r="E6" s="365"/>
      <c r="F6" s="365"/>
      <c r="G6" s="365"/>
      <c r="H6" s="365"/>
      <c r="I6" s="365"/>
      <c r="J6" s="365"/>
      <c r="K6" s="248"/>
    </row>
    <row r="7" spans="2:11" ht="15" customHeight="1">
      <c r="B7" s="251"/>
      <c r="C7" s="365" t="s">
        <v>1813</v>
      </c>
      <c r="D7" s="365"/>
      <c r="E7" s="365"/>
      <c r="F7" s="365"/>
      <c r="G7" s="365"/>
      <c r="H7" s="365"/>
      <c r="I7" s="365"/>
      <c r="J7" s="365"/>
      <c r="K7" s="248"/>
    </row>
    <row r="8" spans="2:11" ht="12.75" customHeight="1">
      <c r="B8" s="251"/>
      <c r="C8" s="250"/>
      <c r="D8" s="250"/>
      <c r="E8" s="250"/>
      <c r="F8" s="250"/>
      <c r="G8" s="250"/>
      <c r="H8" s="250"/>
      <c r="I8" s="250"/>
      <c r="J8" s="250"/>
      <c r="K8" s="248"/>
    </row>
    <row r="9" spans="2:11" ht="15" customHeight="1">
      <c r="B9" s="251"/>
      <c r="C9" s="365" t="s">
        <v>1814</v>
      </c>
      <c r="D9" s="365"/>
      <c r="E9" s="365"/>
      <c r="F9" s="365"/>
      <c r="G9" s="365"/>
      <c r="H9" s="365"/>
      <c r="I9" s="365"/>
      <c r="J9" s="365"/>
      <c r="K9" s="248"/>
    </row>
    <row r="10" spans="2:11" ht="15" customHeight="1">
      <c r="B10" s="251"/>
      <c r="C10" s="250"/>
      <c r="D10" s="365" t="s">
        <v>1815</v>
      </c>
      <c r="E10" s="365"/>
      <c r="F10" s="365"/>
      <c r="G10" s="365"/>
      <c r="H10" s="365"/>
      <c r="I10" s="365"/>
      <c r="J10" s="365"/>
      <c r="K10" s="248"/>
    </row>
    <row r="11" spans="2:11" ht="15" customHeight="1">
      <c r="B11" s="251"/>
      <c r="C11" s="252"/>
      <c r="D11" s="365" t="s">
        <v>1816</v>
      </c>
      <c r="E11" s="365"/>
      <c r="F11" s="365"/>
      <c r="G11" s="365"/>
      <c r="H11" s="365"/>
      <c r="I11" s="365"/>
      <c r="J11" s="365"/>
      <c r="K11" s="248"/>
    </row>
    <row r="12" spans="2:11" ht="12.75" customHeight="1">
      <c r="B12" s="251"/>
      <c r="C12" s="252"/>
      <c r="D12" s="252"/>
      <c r="E12" s="252"/>
      <c r="F12" s="252"/>
      <c r="G12" s="252"/>
      <c r="H12" s="252"/>
      <c r="I12" s="252"/>
      <c r="J12" s="252"/>
      <c r="K12" s="248"/>
    </row>
    <row r="13" spans="2:11" ht="15" customHeight="1">
      <c r="B13" s="251"/>
      <c r="C13" s="252"/>
      <c r="D13" s="365" t="s">
        <v>1817</v>
      </c>
      <c r="E13" s="365"/>
      <c r="F13" s="365"/>
      <c r="G13" s="365"/>
      <c r="H13" s="365"/>
      <c r="I13" s="365"/>
      <c r="J13" s="365"/>
      <c r="K13" s="248"/>
    </row>
    <row r="14" spans="2:11" ht="15" customHeight="1">
      <c r="B14" s="251"/>
      <c r="C14" s="252"/>
      <c r="D14" s="365" t="s">
        <v>1818</v>
      </c>
      <c r="E14" s="365"/>
      <c r="F14" s="365"/>
      <c r="G14" s="365"/>
      <c r="H14" s="365"/>
      <c r="I14" s="365"/>
      <c r="J14" s="365"/>
      <c r="K14" s="248"/>
    </row>
    <row r="15" spans="2:11" ht="15" customHeight="1">
      <c r="B15" s="251"/>
      <c r="C15" s="252"/>
      <c r="D15" s="365" t="s">
        <v>1819</v>
      </c>
      <c r="E15" s="365"/>
      <c r="F15" s="365"/>
      <c r="G15" s="365"/>
      <c r="H15" s="365"/>
      <c r="I15" s="365"/>
      <c r="J15" s="365"/>
      <c r="K15" s="248"/>
    </row>
    <row r="16" spans="2:11" ht="15" customHeight="1">
      <c r="B16" s="251"/>
      <c r="C16" s="252"/>
      <c r="D16" s="252"/>
      <c r="E16" s="253" t="s">
        <v>86</v>
      </c>
      <c r="F16" s="365" t="s">
        <v>1820</v>
      </c>
      <c r="G16" s="365"/>
      <c r="H16" s="365"/>
      <c r="I16" s="365"/>
      <c r="J16" s="365"/>
      <c r="K16" s="248"/>
    </row>
    <row r="17" spans="2:11" ht="15" customHeight="1">
      <c r="B17" s="251"/>
      <c r="C17" s="252"/>
      <c r="D17" s="252"/>
      <c r="E17" s="253" t="s">
        <v>1821</v>
      </c>
      <c r="F17" s="365" t="s">
        <v>1822</v>
      </c>
      <c r="G17" s="365"/>
      <c r="H17" s="365"/>
      <c r="I17" s="365"/>
      <c r="J17" s="365"/>
      <c r="K17" s="248"/>
    </row>
    <row r="18" spans="2:11" ht="15" customHeight="1">
      <c r="B18" s="251"/>
      <c r="C18" s="252"/>
      <c r="D18" s="252"/>
      <c r="E18" s="253" t="s">
        <v>1823</v>
      </c>
      <c r="F18" s="365" t="s">
        <v>1824</v>
      </c>
      <c r="G18" s="365"/>
      <c r="H18" s="365"/>
      <c r="I18" s="365"/>
      <c r="J18" s="365"/>
      <c r="K18" s="248"/>
    </row>
    <row r="19" spans="2:11" ht="15" customHeight="1">
      <c r="B19" s="251"/>
      <c r="C19" s="252"/>
      <c r="D19" s="252"/>
      <c r="E19" s="253" t="s">
        <v>109</v>
      </c>
      <c r="F19" s="365" t="s">
        <v>1825</v>
      </c>
      <c r="G19" s="365"/>
      <c r="H19" s="365"/>
      <c r="I19" s="365"/>
      <c r="J19" s="365"/>
      <c r="K19" s="248"/>
    </row>
    <row r="20" spans="2:11" ht="15" customHeight="1">
      <c r="B20" s="251"/>
      <c r="C20" s="252"/>
      <c r="D20" s="252"/>
      <c r="E20" s="253" t="s">
        <v>1738</v>
      </c>
      <c r="F20" s="365" t="s">
        <v>1376</v>
      </c>
      <c r="G20" s="365"/>
      <c r="H20" s="365"/>
      <c r="I20" s="365"/>
      <c r="J20" s="365"/>
      <c r="K20" s="248"/>
    </row>
    <row r="21" spans="2:11" ht="15" customHeight="1">
      <c r="B21" s="251"/>
      <c r="C21" s="252"/>
      <c r="D21" s="252"/>
      <c r="E21" s="253" t="s">
        <v>1826</v>
      </c>
      <c r="F21" s="365" t="s">
        <v>1827</v>
      </c>
      <c r="G21" s="365"/>
      <c r="H21" s="365"/>
      <c r="I21" s="365"/>
      <c r="J21" s="365"/>
      <c r="K21" s="248"/>
    </row>
    <row r="22" spans="2:11" ht="12.75" customHeight="1">
      <c r="B22" s="251"/>
      <c r="C22" s="252"/>
      <c r="D22" s="252"/>
      <c r="E22" s="252"/>
      <c r="F22" s="252"/>
      <c r="G22" s="252"/>
      <c r="H22" s="252"/>
      <c r="I22" s="252"/>
      <c r="J22" s="252"/>
      <c r="K22" s="248"/>
    </row>
    <row r="23" spans="2:11" ht="15" customHeight="1">
      <c r="B23" s="251"/>
      <c r="C23" s="365" t="s">
        <v>1828</v>
      </c>
      <c r="D23" s="365"/>
      <c r="E23" s="365"/>
      <c r="F23" s="365"/>
      <c r="G23" s="365"/>
      <c r="H23" s="365"/>
      <c r="I23" s="365"/>
      <c r="J23" s="365"/>
      <c r="K23" s="248"/>
    </row>
    <row r="24" spans="2:11" ht="15" customHeight="1">
      <c r="B24" s="251"/>
      <c r="C24" s="365" t="s">
        <v>1829</v>
      </c>
      <c r="D24" s="365"/>
      <c r="E24" s="365"/>
      <c r="F24" s="365"/>
      <c r="G24" s="365"/>
      <c r="H24" s="365"/>
      <c r="I24" s="365"/>
      <c r="J24" s="365"/>
      <c r="K24" s="248"/>
    </row>
    <row r="25" spans="2:11" ht="15" customHeight="1">
      <c r="B25" s="251"/>
      <c r="C25" s="250"/>
      <c r="D25" s="365" t="s">
        <v>1830</v>
      </c>
      <c r="E25" s="365"/>
      <c r="F25" s="365"/>
      <c r="G25" s="365"/>
      <c r="H25" s="365"/>
      <c r="I25" s="365"/>
      <c r="J25" s="365"/>
      <c r="K25" s="248"/>
    </row>
    <row r="26" spans="2:11" ht="15" customHeight="1">
      <c r="B26" s="251"/>
      <c r="C26" s="252"/>
      <c r="D26" s="365" t="s">
        <v>1831</v>
      </c>
      <c r="E26" s="365"/>
      <c r="F26" s="365"/>
      <c r="G26" s="365"/>
      <c r="H26" s="365"/>
      <c r="I26" s="365"/>
      <c r="J26" s="365"/>
      <c r="K26" s="248"/>
    </row>
    <row r="27" spans="2:11" ht="12.75" customHeight="1">
      <c r="B27" s="251"/>
      <c r="C27" s="252"/>
      <c r="D27" s="252"/>
      <c r="E27" s="252"/>
      <c r="F27" s="252"/>
      <c r="G27" s="252"/>
      <c r="H27" s="252"/>
      <c r="I27" s="252"/>
      <c r="J27" s="252"/>
      <c r="K27" s="248"/>
    </row>
    <row r="28" spans="2:11" ht="15" customHeight="1">
      <c r="B28" s="251"/>
      <c r="C28" s="252"/>
      <c r="D28" s="365" t="s">
        <v>1832</v>
      </c>
      <c r="E28" s="365"/>
      <c r="F28" s="365"/>
      <c r="G28" s="365"/>
      <c r="H28" s="365"/>
      <c r="I28" s="365"/>
      <c r="J28" s="365"/>
      <c r="K28" s="248"/>
    </row>
    <row r="29" spans="2:11" ht="15" customHeight="1">
      <c r="B29" s="251"/>
      <c r="C29" s="252"/>
      <c r="D29" s="365" t="s">
        <v>1833</v>
      </c>
      <c r="E29" s="365"/>
      <c r="F29" s="365"/>
      <c r="G29" s="365"/>
      <c r="H29" s="365"/>
      <c r="I29" s="365"/>
      <c r="J29" s="365"/>
      <c r="K29" s="248"/>
    </row>
    <row r="30" spans="2:11" ht="12.75" customHeight="1">
      <c r="B30" s="251"/>
      <c r="C30" s="252"/>
      <c r="D30" s="252"/>
      <c r="E30" s="252"/>
      <c r="F30" s="252"/>
      <c r="G30" s="252"/>
      <c r="H30" s="252"/>
      <c r="I30" s="252"/>
      <c r="J30" s="252"/>
      <c r="K30" s="248"/>
    </row>
    <row r="31" spans="2:11" ht="15" customHeight="1">
      <c r="B31" s="251"/>
      <c r="C31" s="252"/>
      <c r="D31" s="365" t="s">
        <v>1834</v>
      </c>
      <c r="E31" s="365"/>
      <c r="F31" s="365"/>
      <c r="G31" s="365"/>
      <c r="H31" s="365"/>
      <c r="I31" s="365"/>
      <c r="J31" s="365"/>
      <c r="K31" s="248"/>
    </row>
    <row r="32" spans="2:11" ht="15" customHeight="1">
      <c r="B32" s="251"/>
      <c r="C32" s="252"/>
      <c r="D32" s="365" t="s">
        <v>1835</v>
      </c>
      <c r="E32" s="365"/>
      <c r="F32" s="365"/>
      <c r="G32" s="365"/>
      <c r="H32" s="365"/>
      <c r="I32" s="365"/>
      <c r="J32" s="365"/>
      <c r="K32" s="248"/>
    </row>
    <row r="33" spans="2:11" ht="15" customHeight="1">
      <c r="B33" s="251"/>
      <c r="C33" s="252"/>
      <c r="D33" s="365" t="s">
        <v>1836</v>
      </c>
      <c r="E33" s="365"/>
      <c r="F33" s="365"/>
      <c r="G33" s="365"/>
      <c r="H33" s="365"/>
      <c r="I33" s="365"/>
      <c r="J33" s="365"/>
      <c r="K33" s="248"/>
    </row>
    <row r="34" spans="2:11" ht="15" customHeight="1">
      <c r="B34" s="251"/>
      <c r="C34" s="252"/>
      <c r="D34" s="250"/>
      <c r="E34" s="254" t="s">
        <v>152</v>
      </c>
      <c r="F34" s="250"/>
      <c r="G34" s="365" t="s">
        <v>1837</v>
      </c>
      <c r="H34" s="365"/>
      <c r="I34" s="365"/>
      <c r="J34" s="365"/>
      <c r="K34" s="248"/>
    </row>
    <row r="35" spans="2:11" ht="30.75" customHeight="1">
      <c r="B35" s="251"/>
      <c r="C35" s="252"/>
      <c r="D35" s="250"/>
      <c r="E35" s="254" t="s">
        <v>1838</v>
      </c>
      <c r="F35" s="250"/>
      <c r="G35" s="365" t="s">
        <v>1839</v>
      </c>
      <c r="H35" s="365"/>
      <c r="I35" s="365"/>
      <c r="J35" s="365"/>
      <c r="K35" s="248"/>
    </row>
    <row r="36" spans="2:11" ht="15" customHeight="1">
      <c r="B36" s="251"/>
      <c r="C36" s="252"/>
      <c r="D36" s="250"/>
      <c r="E36" s="254" t="s">
        <v>60</v>
      </c>
      <c r="F36" s="250"/>
      <c r="G36" s="365" t="s">
        <v>1840</v>
      </c>
      <c r="H36" s="365"/>
      <c r="I36" s="365"/>
      <c r="J36" s="365"/>
      <c r="K36" s="248"/>
    </row>
    <row r="37" spans="2:11" ht="15" customHeight="1">
      <c r="B37" s="251"/>
      <c r="C37" s="252"/>
      <c r="D37" s="250"/>
      <c r="E37" s="254" t="s">
        <v>153</v>
      </c>
      <c r="F37" s="250"/>
      <c r="G37" s="365" t="s">
        <v>1841</v>
      </c>
      <c r="H37" s="365"/>
      <c r="I37" s="365"/>
      <c r="J37" s="365"/>
      <c r="K37" s="248"/>
    </row>
    <row r="38" spans="2:11" ht="15" customHeight="1">
      <c r="B38" s="251"/>
      <c r="C38" s="252"/>
      <c r="D38" s="250"/>
      <c r="E38" s="254" t="s">
        <v>154</v>
      </c>
      <c r="F38" s="250"/>
      <c r="G38" s="365" t="s">
        <v>1842</v>
      </c>
      <c r="H38" s="365"/>
      <c r="I38" s="365"/>
      <c r="J38" s="365"/>
      <c r="K38" s="248"/>
    </row>
    <row r="39" spans="2:11" ht="15" customHeight="1">
      <c r="B39" s="251"/>
      <c r="C39" s="252"/>
      <c r="D39" s="250"/>
      <c r="E39" s="254" t="s">
        <v>155</v>
      </c>
      <c r="F39" s="250"/>
      <c r="G39" s="365" t="s">
        <v>1843</v>
      </c>
      <c r="H39" s="365"/>
      <c r="I39" s="365"/>
      <c r="J39" s="365"/>
      <c r="K39" s="248"/>
    </row>
    <row r="40" spans="2:11" ht="15" customHeight="1">
      <c r="B40" s="251"/>
      <c r="C40" s="252"/>
      <c r="D40" s="250"/>
      <c r="E40" s="254" t="s">
        <v>1844</v>
      </c>
      <c r="F40" s="250"/>
      <c r="G40" s="365" t="s">
        <v>1845</v>
      </c>
      <c r="H40" s="365"/>
      <c r="I40" s="365"/>
      <c r="J40" s="365"/>
      <c r="K40" s="248"/>
    </row>
    <row r="41" spans="2:11" ht="15" customHeight="1">
      <c r="B41" s="251"/>
      <c r="C41" s="252"/>
      <c r="D41" s="250"/>
      <c r="E41" s="254"/>
      <c r="F41" s="250"/>
      <c r="G41" s="365" t="s">
        <v>1846</v>
      </c>
      <c r="H41" s="365"/>
      <c r="I41" s="365"/>
      <c r="J41" s="365"/>
      <c r="K41" s="248"/>
    </row>
    <row r="42" spans="2:11" ht="15" customHeight="1">
      <c r="B42" s="251"/>
      <c r="C42" s="252"/>
      <c r="D42" s="250"/>
      <c r="E42" s="254" t="s">
        <v>1847</v>
      </c>
      <c r="F42" s="250"/>
      <c r="G42" s="365" t="s">
        <v>1848</v>
      </c>
      <c r="H42" s="365"/>
      <c r="I42" s="365"/>
      <c r="J42" s="365"/>
      <c r="K42" s="248"/>
    </row>
    <row r="43" spans="2:11" ht="15" customHeight="1">
      <c r="B43" s="251"/>
      <c r="C43" s="252"/>
      <c r="D43" s="250"/>
      <c r="E43" s="254" t="s">
        <v>157</v>
      </c>
      <c r="F43" s="250"/>
      <c r="G43" s="365" t="s">
        <v>1849</v>
      </c>
      <c r="H43" s="365"/>
      <c r="I43" s="365"/>
      <c r="J43" s="365"/>
      <c r="K43" s="248"/>
    </row>
    <row r="44" spans="2:11" ht="12.75" customHeight="1">
      <c r="B44" s="251"/>
      <c r="C44" s="252"/>
      <c r="D44" s="250"/>
      <c r="E44" s="250"/>
      <c r="F44" s="250"/>
      <c r="G44" s="250"/>
      <c r="H44" s="250"/>
      <c r="I44" s="250"/>
      <c r="J44" s="250"/>
      <c r="K44" s="248"/>
    </row>
    <row r="45" spans="2:11" ht="15" customHeight="1">
      <c r="B45" s="251"/>
      <c r="C45" s="252"/>
      <c r="D45" s="365" t="s">
        <v>1850</v>
      </c>
      <c r="E45" s="365"/>
      <c r="F45" s="365"/>
      <c r="G45" s="365"/>
      <c r="H45" s="365"/>
      <c r="I45" s="365"/>
      <c r="J45" s="365"/>
      <c r="K45" s="248"/>
    </row>
    <row r="46" spans="2:11" ht="15" customHeight="1">
      <c r="B46" s="251"/>
      <c r="C46" s="252"/>
      <c r="D46" s="252"/>
      <c r="E46" s="365" t="s">
        <v>1851</v>
      </c>
      <c r="F46" s="365"/>
      <c r="G46" s="365"/>
      <c r="H46" s="365"/>
      <c r="I46" s="365"/>
      <c r="J46" s="365"/>
      <c r="K46" s="248"/>
    </row>
    <row r="47" spans="2:11" ht="15" customHeight="1">
      <c r="B47" s="251"/>
      <c r="C47" s="252"/>
      <c r="D47" s="252"/>
      <c r="E47" s="365" t="s">
        <v>1852</v>
      </c>
      <c r="F47" s="365"/>
      <c r="G47" s="365"/>
      <c r="H47" s="365"/>
      <c r="I47" s="365"/>
      <c r="J47" s="365"/>
      <c r="K47" s="248"/>
    </row>
    <row r="48" spans="2:11" ht="15" customHeight="1">
      <c r="B48" s="251"/>
      <c r="C48" s="252"/>
      <c r="D48" s="252"/>
      <c r="E48" s="365" t="s">
        <v>1853</v>
      </c>
      <c r="F48" s="365"/>
      <c r="G48" s="365"/>
      <c r="H48" s="365"/>
      <c r="I48" s="365"/>
      <c r="J48" s="365"/>
      <c r="K48" s="248"/>
    </row>
    <row r="49" spans="2:11" ht="15" customHeight="1">
      <c r="B49" s="251"/>
      <c r="C49" s="252"/>
      <c r="D49" s="365" t="s">
        <v>1854</v>
      </c>
      <c r="E49" s="365"/>
      <c r="F49" s="365"/>
      <c r="G49" s="365"/>
      <c r="H49" s="365"/>
      <c r="I49" s="365"/>
      <c r="J49" s="365"/>
      <c r="K49" s="248"/>
    </row>
    <row r="50" spans="2:11" ht="25.5" customHeight="1">
      <c r="B50" s="247"/>
      <c r="C50" s="367" t="s">
        <v>1855</v>
      </c>
      <c r="D50" s="367"/>
      <c r="E50" s="367"/>
      <c r="F50" s="367"/>
      <c r="G50" s="367"/>
      <c r="H50" s="367"/>
      <c r="I50" s="367"/>
      <c r="J50" s="367"/>
      <c r="K50" s="248"/>
    </row>
    <row r="51" spans="2:11" ht="5.25" customHeight="1">
      <c r="B51" s="247"/>
      <c r="C51" s="249"/>
      <c r="D51" s="249"/>
      <c r="E51" s="249"/>
      <c r="F51" s="249"/>
      <c r="G51" s="249"/>
      <c r="H51" s="249"/>
      <c r="I51" s="249"/>
      <c r="J51" s="249"/>
      <c r="K51" s="248"/>
    </row>
    <row r="52" spans="2:11" ht="15" customHeight="1">
      <c r="B52" s="247"/>
      <c r="C52" s="365" t="s">
        <v>1856</v>
      </c>
      <c r="D52" s="365"/>
      <c r="E52" s="365"/>
      <c r="F52" s="365"/>
      <c r="G52" s="365"/>
      <c r="H52" s="365"/>
      <c r="I52" s="365"/>
      <c r="J52" s="365"/>
      <c r="K52" s="248"/>
    </row>
    <row r="53" spans="2:11" ht="15" customHeight="1">
      <c r="B53" s="247"/>
      <c r="C53" s="365" t="s">
        <v>1857</v>
      </c>
      <c r="D53" s="365"/>
      <c r="E53" s="365"/>
      <c r="F53" s="365"/>
      <c r="G53" s="365"/>
      <c r="H53" s="365"/>
      <c r="I53" s="365"/>
      <c r="J53" s="365"/>
      <c r="K53" s="248"/>
    </row>
    <row r="54" spans="2:11" ht="12.75" customHeight="1">
      <c r="B54" s="247"/>
      <c r="C54" s="250"/>
      <c r="D54" s="250"/>
      <c r="E54" s="250"/>
      <c r="F54" s="250"/>
      <c r="G54" s="250"/>
      <c r="H54" s="250"/>
      <c r="I54" s="250"/>
      <c r="J54" s="250"/>
      <c r="K54" s="248"/>
    </row>
    <row r="55" spans="2:11" ht="15" customHeight="1">
      <c r="B55" s="247"/>
      <c r="C55" s="365" t="s">
        <v>1858</v>
      </c>
      <c r="D55" s="365"/>
      <c r="E55" s="365"/>
      <c r="F55" s="365"/>
      <c r="G55" s="365"/>
      <c r="H55" s="365"/>
      <c r="I55" s="365"/>
      <c r="J55" s="365"/>
      <c r="K55" s="248"/>
    </row>
    <row r="56" spans="2:11" ht="15" customHeight="1">
      <c r="B56" s="247"/>
      <c r="C56" s="252"/>
      <c r="D56" s="365" t="s">
        <v>1859</v>
      </c>
      <c r="E56" s="365"/>
      <c r="F56" s="365"/>
      <c r="G56" s="365"/>
      <c r="H56" s="365"/>
      <c r="I56" s="365"/>
      <c r="J56" s="365"/>
      <c r="K56" s="248"/>
    </row>
    <row r="57" spans="2:11" ht="15" customHeight="1">
      <c r="B57" s="247"/>
      <c r="C57" s="252"/>
      <c r="D57" s="365" t="s">
        <v>1860</v>
      </c>
      <c r="E57" s="365"/>
      <c r="F57" s="365"/>
      <c r="G57" s="365"/>
      <c r="H57" s="365"/>
      <c r="I57" s="365"/>
      <c r="J57" s="365"/>
      <c r="K57" s="248"/>
    </row>
    <row r="58" spans="2:11" ht="15" customHeight="1">
      <c r="B58" s="247"/>
      <c r="C58" s="252"/>
      <c r="D58" s="365" t="s">
        <v>1861</v>
      </c>
      <c r="E58" s="365"/>
      <c r="F58" s="365"/>
      <c r="G58" s="365"/>
      <c r="H58" s="365"/>
      <c r="I58" s="365"/>
      <c r="J58" s="365"/>
      <c r="K58" s="248"/>
    </row>
    <row r="59" spans="2:11" ht="15" customHeight="1">
      <c r="B59" s="247"/>
      <c r="C59" s="252"/>
      <c r="D59" s="365" t="s">
        <v>1862</v>
      </c>
      <c r="E59" s="365"/>
      <c r="F59" s="365"/>
      <c r="G59" s="365"/>
      <c r="H59" s="365"/>
      <c r="I59" s="365"/>
      <c r="J59" s="365"/>
      <c r="K59" s="248"/>
    </row>
    <row r="60" spans="2:11" ht="15" customHeight="1">
      <c r="B60" s="247"/>
      <c r="C60" s="252"/>
      <c r="D60" s="369" t="s">
        <v>1863</v>
      </c>
      <c r="E60" s="369"/>
      <c r="F60" s="369"/>
      <c r="G60" s="369"/>
      <c r="H60" s="369"/>
      <c r="I60" s="369"/>
      <c r="J60" s="369"/>
      <c r="K60" s="248"/>
    </row>
    <row r="61" spans="2:11" ht="15" customHeight="1">
      <c r="B61" s="247"/>
      <c r="C61" s="252"/>
      <c r="D61" s="365" t="s">
        <v>1864</v>
      </c>
      <c r="E61" s="365"/>
      <c r="F61" s="365"/>
      <c r="G61" s="365"/>
      <c r="H61" s="365"/>
      <c r="I61" s="365"/>
      <c r="J61" s="365"/>
      <c r="K61" s="248"/>
    </row>
    <row r="62" spans="2:11" ht="12.75" customHeight="1">
      <c r="B62" s="247"/>
      <c r="C62" s="252"/>
      <c r="D62" s="252"/>
      <c r="E62" s="255"/>
      <c r="F62" s="252"/>
      <c r="G62" s="252"/>
      <c r="H62" s="252"/>
      <c r="I62" s="252"/>
      <c r="J62" s="252"/>
      <c r="K62" s="248"/>
    </row>
    <row r="63" spans="2:11" ht="15" customHeight="1">
      <c r="B63" s="247"/>
      <c r="C63" s="252"/>
      <c r="D63" s="365" t="s">
        <v>1865</v>
      </c>
      <c r="E63" s="365"/>
      <c r="F63" s="365"/>
      <c r="G63" s="365"/>
      <c r="H63" s="365"/>
      <c r="I63" s="365"/>
      <c r="J63" s="365"/>
      <c r="K63" s="248"/>
    </row>
    <row r="64" spans="2:11" ht="15" customHeight="1">
      <c r="B64" s="247"/>
      <c r="C64" s="252"/>
      <c r="D64" s="369" t="s">
        <v>1866</v>
      </c>
      <c r="E64" s="369"/>
      <c r="F64" s="369"/>
      <c r="G64" s="369"/>
      <c r="H64" s="369"/>
      <c r="I64" s="369"/>
      <c r="J64" s="369"/>
      <c r="K64" s="248"/>
    </row>
    <row r="65" spans="2:11" ht="15" customHeight="1">
      <c r="B65" s="247"/>
      <c r="C65" s="252"/>
      <c r="D65" s="365" t="s">
        <v>1867</v>
      </c>
      <c r="E65" s="365"/>
      <c r="F65" s="365"/>
      <c r="G65" s="365"/>
      <c r="H65" s="365"/>
      <c r="I65" s="365"/>
      <c r="J65" s="365"/>
      <c r="K65" s="248"/>
    </row>
    <row r="66" spans="2:11" ht="15" customHeight="1">
      <c r="B66" s="247"/>
      <c r="C66" s="252"/>
      <c r="D66" s="365" t="s">
        <v>1868</v>
      </c>
      <c r="E66" s="365"/>
      <c r="F66" s="365"/>
      <c r="G66" s="365"/>
      <c r="H66" s="365"/>
      <c r="I66" s="365"/>
      <c r="J66" s="365"/>
      <c r="K66" s="248"/>
    </row>
    <row r="67" spans="2:11" ht="15" customHeight="1">
      <c r="B67" s="247"/>
      <c r="C67" s="252"/>
      <c r="D67" s="365" t="s">
        <v>1869</v>
      </c>
      <c r="E67" s="365"/>
      <c r="F67" s="365"/>
      <c r="G67" s="365"/>
      <c r="H67" s="365"/>
      <c r="I67" s="365"/>
      <c r="J67" s="365"/>
      <c r="K67" s="248"/>
    </row>
    <row r="68" spans="2:11" ht="15" customHeight="1">
      <c r="B68" s="247"/>
      <c r="C68" s="252"/>
      <c r="D68" s="365" t="s">
        <v>1870</v>
      </c>
      <c r="E68" s="365"/>
      <c r="F68" s="365"/>
      <c r="G68" s="365"/>
      <c r="H68" s="365"/>
      <c r="I68" s="365"/>
      <c r="J68" s="365"/>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370" t="s">
        <v>115</v>
      </c>
      <c r="D73" s="370"/>
      <c r="E73" s="370"/>
      <c r="F73" s="370"/>
      <c r="G73" s="370"/>
      <c r="H73" s="370"/>
      <c r="I73" s="370"/>
      <c r="J73" s="370"/>
      <c r="K73" s="265"/>
    </row>
    <row r="74" spans="2:11" ht="17.25" customHeight="1">
      <c r="B74" s="264"/>
      <c r="C74" s="266" t="s">
        <v>1871</v>
      </c>
      <c r="D74" s="266"/>
      <c r="E74" s="266"/>
      <c r="F74" s="266" t="s">
        <v>1872</v>
      </c>
      <c r="G74" s="267"/>
      <c r="H74" s="266" t="s">
        <v>153</v>
      </c>
      <c r="I74" s="266" t="s">
        <v>64</v>
      </c>
      <c r="J74" s="266" t="s">
        <v>1873</v>
      </c>
      <c r="K74" s="265"/>
    </row>
    <row r="75" spans="2:11" ht="17.25" customHeight="1">
      <c r="B75" s="264"/>
      <c r="C75" s="268" t="s">
        <v>1874</v>
      </c>
      <c r="D75" s="268"/>
      <c r="E75" s="268"/>
      <c r="F75" s="269" t="s">
        <v>1875</v>
      </c>
      <c r="G75" s="270"/>
      <c r="H75" s="268"/>
      <c r="I75" s="268"/>
      <c r="J75" s="268" t="s">
        <v>1876</v>
      </c>
      <c r="K75" s="265"/>
    </row>
    <row r="76" spans="2:11" ht="5.25" customHeight="1">
      <c r="B76" s="264"/>
      <c r="C76" s="271"/>
      <c r="D76" s="271"/>
      <c r="E76" s="271"/>
      <c r="F76" s="271"/>
      <c r="G76" s="272"/>
      <c r="H76" s="271"/>
      <c r="I76" s="271"/>
      <c r="J76" s="271"/>
      <c r="K76" s="265"/>
    </row>
    <row r="77" spans="2:11" ht="15" customHeight="1">
      <c r="B77" s="264"/>
      <c r="C77" s="254" t="s">
        <v>60</v>
      </c>
      <c r="D77" s="271"/>
      <c r="E77" s="271"/>
      <c r="F77" s="273" t="s">
        <v>1877</v>
      </c>
      <c r="G77" s="272"/>
      <c r="H77" s="254" t="s">
        <v>1878</v>
      </c>
      <c r="I77" s="254" t="s">
        <v>1879</v>
      </c>
      <c r="J77" s="254">
        <v>20</v>
      </c>
      <c r="K77" s="265"/>
    </row>
    <row r="78" spans="2:11" ht="15" customHeight="1">
      <c r="B78" s="264"/>
      <c r="C78" s="254" t="s">
        <v>1880</v>
      </c>
      <c r="D78" s="254"/>
      <c r="E78" s="254"/>
      <c r="F78" s="273" t="s">
        <v>1877</v>
      </c>
      <c r="G78" s="272"/>
      <c r="H78" s="254" t="s">
        <v>1881</v>
      </c>
      <c r="I78" s="254" t="s">
        <v>1879</v>
      </c>
      <c r="J78" s="254">
        <v>120</v>
      </c>
      <c r="K78" s="265"/>
    </row>
    <row r="79" spans="2:11" ht="15" customHeight="1">
      <c r="B79" s="274"/>
      <c r="C79" s="254" t="s">
        <v>1882</v>
      </c>
      <c r="D79" s="254"/>
      <c r="E79" s="254"/>
      <c r="F79" s="273" t="s">
        <v>1883</v>
      </c>
      <c r="G79" s="272"/>
      <c r="H79" s="254" t="s">
        <v>1884</v>
      </c>
      <c r="I79" s="254" t="s">
        <v>1879</v>
      </c>
      <c r="J79" s="254">
        <v>50</v>
      </c>
      <c r="K79" s="265"/>
    </row>
    <row r="80" spans="2:11" ht="15" customHeight="1">
      <c r="B80" s="274"/>
      <c r="C80" s="254" t="s">
        <v>1885</v>
      </c>
      <c r="D80" s="254"/>
      <c r="E80" s="254"/>
      <c r="F80" s="273" t="s">
        <v>1877</v>
      </c>
      <c r="G80" s="272"/>
      <c r="H80" s="254" t="s">
        <v>1886</v>
      </c>
      <c r="I80" s="254" t="s">
        <v>1887</v>
      </c>
      <c r="J80" s="254"/>
      <c r="K80" s="265"/>
    </row>
    <row r="81" spans="2:11" ht="15" customHeight="1">
      <c r="B81" s="274"/>
      <c r="C81" s="275" t="s">
        <v>1888</v>
      </c>
      <c r="D81" s="275"/>
      <c r="E81" s="275"/>
      <c r="F81" s="276" t="s">
        <v>1883</v>
      </c>
      <c r="G81" s="275"/>
      <c r="H81" s="275" t="s">
        <v>1889</v>
      </c>
      <c r="I81" s="275" t="s">
        <v>1879</v>
      </c>
      <c r="J81" s="275">
        <v>15</v>
      </c>
      <c r="K81" s="265"/>
    </row>
    <row r="82" spans="2:11" ht="15" customHeight="1">
      <c r="B82" s="274"/>
      <c r="C82" s="275" t="s">
        <v>1890</v>
      </c>
      <c r="D82" s="275"/>
      <c r="E82" s="275"/>
      <c r="F82" s="276" t="s">
        <v>1883</v>
      </c>
      <c r="G82" s="275"/>
      <c r="H82" s="275" t="s">
        <v>1891</v>
      </c>
      <c r="I82" s="275" t="s">
        <v>1879</v>
      </c>
      <c r="J82" s="275">
        <v>15</v>
      </c>
      <c r="K82" s="265"/>
    </row>
    <row r="83" spans="2:11" ht="15" customHeight="1">
      <c r="B83" s="274"/>
      <c r="C83" s="275" t="s">
        <v>1892</v>
      </c>
      <c r="D83" s="275"/>
      <c r="E83" s="275"/>
      <c r="F83" s="276" t="s">
        <v>1883</v>
      </c>
      <c r="G83" s="275"/>
      <c r="H83" s="275" t="s">
        <v>1893</v>
      </c>
      <c r="I83" s="275" t="s">
        <v>1879</v>
      </c>
      <c r="J83" s="275">
        <v>20</v>
      </c>
      <c r="K83" s="265"/>
    </row>
    <row r="84" spans="2:11" ht="15" customHeight="1">
      <c r="B84" s="274"/>
      <c r="C84" s="275" t="s">
        <v>1894</v>
      </c>
      <c r="D84" s="275"/>
      <c r="E84" s="275"/>
      <c r="F84" s="276" t="s">
        <v>1883</v>
      </c>
      <c r="G84" s="275"/>
      <c r="H84" s="275" t="s">
        <v>1895</v>
      </c>
      <c r="I84" s="275" t="s">
        <v>1879</v>
      </c>
      <c r="J84" s="275">
        <v>20</v>
      </c>
      <c r="K84" s="265"/>
    </row>
    <row r="85" spans="2:11" ht="15" customHeight="1">
      <c r="B85" s="274"/>
      <c r="C85" s="254" t="s">
        <v>1896</v>
      </c>
      <c r="D85" s="254"/>
      <c r="E85" s="254"/>
      <c r="F85" s="273" t="s">
        <v>1883</v>
      </c>
      <c r="G85" s="272"/>
      <c r="H85" s="254" t="s">
        <v>1897</v>
      </c>
      <c r="I85" s="254" t="s">
        <v>1879</v>
      </c>
      <c r="J85" s="254">
        <v>50</v>
      </c>
      <c r="K85" s="265"/>
    </row>
    <row r="86" spans="2:11" ht="15" customHeight="1">
      <c r="B86" s="274"/>
      <c r="C86" s="254" t="s">
        <v>1898</v>
      </c>
      <c r="D86" s="254"/>
      <c r="E86" s="254"/>
      <c r="F86" s="273" t="s">
        <v>1883</v>
      </c>
      <c r="G86" s="272"/>
      <c r="H86" s="254" t="s">
        <v>1899</v>
      </c>
      <c r="I86" s="254" t="s">
        <v>1879</v>
      </c>
      <c r="J86" s="254">
        <v>20</v>
      </c>
      <c r="K86" s="265"/>
    </row>
    <row r="87" spans="2:11" ht="15" customHeight="1">
      <c r="B87" s="274"/>
      <c r="C87" s="254" t="s">
        <v>1900</v>
      </c>
      <c r="D87" s="254"/>
      <c r="E87" s="254"/>
      <c r="F87" s="273" t="s">
        <v>1883</v>
      </c>
      <c r="G87" s="272"/>
      <c r="H87" s="254" t="s">
        <v>1901</v>
      </c>
      <c r="I87" s="254" t="s">
        <v>1879</v>
      </c>
      <c r="J87" s="254">
        <v>20</v>
      </c>
      <c r="K87" s="265"/>
    </row>
    <row r="88" spans="2:11" ht="15" customHeight="1">
      <c r="B88" s="274"/>
      <c r="C88" s="254" t="s">
        <v>1902</v>
      </c>
      <c r="D88" s="254"/>
      <c r="E88" s="254"/>
      <c r="F88" s="273" t="s">
        <v>1883</v>
      </c>
      <c r="G88" s="272"/>
      <c r="H88" s="254" t="s">
        <v>1903</v>
      </c>
      <c r="I88" s="254" t="s">
        <v>1879</v>
      </c>
      <c r="J88" s="254">
        <v>50</v>
      </c>
      <c r="K88" s="265"/>
    </row>
    <row r="89" spans="2:11" ht="15" customHeight="1">
      <c r="B89" s="274"/>
      <c r="C89" s="254" t="s">
        <v>1904</v>
      </c>
      <c r="D89" s="254"/>
      <c r="E89" s="254"/>
      <c r="F89" s="273" t="s">
        <v>1883</v>
      </c>
      <c r="G89" s="272"/>
      <c r="H89" s="254" t="s">
        <v>1904</v>
      </c>
      <c r="I89" s="254" t="s">
        <v>1879</v>
      </c>
      <c r="J89" s="254">
        <v>50</v>
      </c>
      <c r="K89" s="265"/>
    </row>
    <row r="90" spans="2:11" ht="15" customHeight="1">
      <c r="B90" s="274"/>
      <c r="C90" s="254" t="s">
        <v>158</v>
      </c>
      <c r="D90" s="254"/>
      <c r="E90" s="254"/>
      <c r="F90" s="273" t="s">
        <v>1883</v>
      </c>
      <c r="G90" s="272"/>
      <c r="H90" s="254" t="s">
        <v>1905</v>
      </c>
      <c r="I90" s="254" t="s">
        <v>1879</v>
      </c>
      <c r="J90" s="254">
        <v>255</v>
      </c>
      <c r="K90" s="265"/>
    </row>
    <row r="91" spans="2:11" ht="15" customHeight="1">
      <c r="B91" s="274"/>
      <c r="C91" s="254" t="s">
        <v>1906</v>
      </c>
      <c r="D91" s="254"/>
      <c r="E91" s="254"/>
      <c r="F91" s="273" t="s">
        <v>1877</v>
      </c>
      <c r="G91" s="272"/>
      <c r="H91" s="254" t="s">
        <v>1907</v>
      </c>
      <c r="I91" s="254" t="s">
        <v>1908</v>
      </c>
      <c r="J91" s="254"/>
      <c r="K91" s="265"/>
    </row>
    <row r="92" spans="2:11" ht="15" customHeight="1">
      <c r="B92" s="274"/>
      <c r="C92" s="254" t="s">
        <v>1909</v>
      </c>
      <c r="D92" s="254"/>
      <c r="E92" s="254"/>
      <c r="F92" s="273" t="s">
        <v>1877</v>
      </c>
      <c r="G92" s="272"/>
      <c r="H92" s="254" t="s">
        <v>1910</v>
      </c>
      <c r="I92" s="254" t="s">
        <v>1911</v>
      </c>
      <c r="J92" s="254"/>
      <c r="K92" s="265"/>
    </row>
    <row r="93" spans="2:11" ht="15" customHeight="1">
      <c r="B93" s="274"/>
      <c r="C93" s="254" t="s">
        <v>1912</v>
      </c>
      <c r="D93" s="254"/>
      <c r="E93" s="254"/>
      <c r="F93" s="273" t="s">
        <v>1877</v>
      </c>
      <c r="G93" s="272"/>
      <c r="H93" s="254" t="s">
        <v>1912</v>
      </c>
      <c r="I93" s="254" t="s">
        <v>1911</v>
      </c>
      <c r="J93" s="254"/>
      <c r="K93" s="265"/>
    </row>
    <row r="94" spans="2:11" ht="15" customHeight="1">
      <c r="B94" s="274"/>
      <c r="C94" s="254" t="s">
        <v>45</v>
      </c>
      <c r="D94" s="254"/>
      <c r="E94" s="254"/>
      <c r="F94" s="273" t="s">
        <v>1877</v>
      </c>
      <c r="G94" s="272"/>
      <c r="H94" s="254" t="s">
        <v>1913</v>
      </c>
      <c r="I94" s="254" t="s">
        <v>1911</v>
      </c>
      <c r="J94" s="254"/>
      <c r="K94" s="265"/>
    </row>
    <row r="95" spans="2:11" ht="15" customHeight="1">
      <c r="B95" s="274"/>
      <c r="C95" s="254" t="s">
        <v>55</v>
      </c>
      <c r="D95" s="254"/>
      <c r="E95" s="254"/>
      <c r="F95" s="273" t="s">
        <v>1877</v>
      </c>
      <c r="G95" s="272"/>
      <c r="H95" s="254" t="s">
        <v>1914</v>
      </c>
      <c r="I95" s="254" t="s">
        <v>1911</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370" t="s">
        <v>1915</v>
      </c>
      <c r="D100" s="370"/>
      <c r="E100" s="370"/>
      <c r="F100" s="370"/>
      <c r="G100" s="370"/>
      <c r="H100" s="370"/>
      <c r="I100" s="370"/>
      <c r="J100" s="370"/>
      <c r="K100" s="265"/>
    </row>
    <row r="101" spans="2:11" ht="17.25" customHeight="1">
      <c r="B101" s="264"/>
      <c r="C101" s="266" t="s">
        <v>1871</v>
      </c>
      <c r="D101" s="266"/>
      <c r="E101" s="266"/>
      <c r="F101" s="266" t="s">
        <v>1872</v>
      </c>
      <c r="G101" s="267"/>
      <c r="H101" s="266" t="s">
        <v>153</v>
      </c>
      <c r="I101" s="266" t="s">
        <v>64</v>
      </c>
      <c r="J101" s="266" t="s">
        <v>1873</v>
      </c>
      <c r="K101" s="265"/>
    </row>
    <row r="102" spans="2:11" ht="17.25" customHeight="1">
      <c r="B102" s="264"/>
      <c r="C102" s="268" t="s">
        <v>1874</v>
      </c>
      <c r="D102" s="268"/>
      <c r="E102" s="268"/>
      <c r="F102" s="269" t="s">
        <v>1875</v>
      </c>
      <c r="G102" s="270"/>
      <c r="H102" s="268"/>
      <c r="I102" s="268"/>
      <c r="J102" s="268" t="s">
        <v>1876</v>
      </c>
      <c r="K102" s="265"/>
    </row>
    <row r="103" spans="2:11" ht="5.25" customHeight="1">
      <c r="B103" s="264"/>
      <c r="C103" s="266"/>
      <c r="D103" s="266"/>
      <c r="E103" s="266"/>
      <c r="F103" s="266"/>
      <c r="G103" s="282"/>
      <c r="H103" s="266"/>
      <c r="I103" s="266"/>
      <c r="J103" s="266"/>
      <c r="K103" s="265"/>
    </row>
    <row r="104" spans="2:11" ht="15" customHeight="1">
      <c r="B104" s="264"/>
      <c r="C104" s="254" t="s">
        <v>60</v>
      </c>
      <c r="D104" s="271"/>
      <c r="E104" s="271"/>
      <c r="F104" s="273" t="s">
        <v>1877</v>
      </c>
      <c r="G104" s="282"/>
      <c r="H104" s="254" t="s">
        <v>1916</v>
      </c>
      <c r="I104" s="254" t="s">
        <v>1879</v>
      </c>
      <c r="J104" s="254">
        <v>20</v>
      </c>
      <c r="K104" s="265"/>
    </row>
    <row r="105" spans="2:11" ht="15" customHeight="1">
      <c r="B105" s="264"/>
      <c r="C105" s="254" t="s">
        <v>1880</v>
      </c>
      <c r="D105" s="254"/>
      <c r="E105" s="254"/>
      <c r="F105" s="273" t="s">
        <v>1877</v>
      </c>
      <c r="G105" s="254"/>
      <c r="H105" s="254" t="s">
        <v>1916</v>
      </c>
      <c r="I105" s="254" t="s">
        <v>1879</v>
      </c>
      <c r="J105" s="254">
        <v>120</v>
      </c>
      <c r="K105" s="265"/>
    </row>
    <row r="106" spans="2:11" ht="15" customHeight="1">
      <c r="B106" s="274"/>
      <c r="C106" s="254" t="s">
        <v>1882</v>
      </c>
      <c r="D106" s="254"/>
      <c r="E106" s="254"/>
      <c r="F106" s="273" t="s">
        <v>1883</v>
      </c>
      <c r="G106" s="254"/>
      <c r="H106" s="254" t="s">
        <v>1916</v>
      </c>
      <c r="I106" s="254" t="s">
        <v>1879</v>
      </c>
      <c r="J106" s="254">
        <v>50</v>
      </c>
      <c r="K106" s="265"/>
    </row>
    <row r="107" spans="2:11" ht="15" customHeight="1">
      <c r="B107" s="274"/>
      <c r="C107" s="254" t="s">
        <v>1885</v>
      </c>
      <c r="D107" s="254"/>
      <c r="E107" s="254"/>
      <c r="F107" s="273" t="s">
        <v>1877</v>
      </c>
      <c r="G107" s="254"/>
      <c r="H107" s="254" t="s">
        <v>1916</v>
      </c>
      <c r="I107" s="254" t="s">
        <v>1887</v>
      </c>
      <c r="J107" s="254"/>
      <c r="K107" s="265"/>
    </row>
    <row r="108" spans="2:11" ht="15" customHeight="1">
      <c r="B108" s="274"/>
      <c r="C108" s="254" t="s">
        <v>1896</v>
      </c>
      <c r="D108" s="254"/>
      <c r="E108" s="254"/>
      <c r="F108" s="273" t="s">
        <v>1883</v>
      </c>
      <c r="G108" s="254"/>
      <c r="H108" s="254" t="s">
        <v>1916</v>
      </c>
      <c r="I108" s="254" t="s">
        <v>1879</v>
      </c>
      <c r="J108" s="254">
        <v>50</v>
      </c>
      <c r="K108" s="265"/>
    </row>
    <row r="109" spans="2:11" ht="15" customHeight="1">
      <c r="B109" s="274"/>
      <c r="C109" s="254" t="s">
        <v>1904</v>
      </c>
      <c r="D109" s="254"/>
      <c r="E109" s="254"/>
      <c r="F109" s="273" t="s">
        <v>1883</v>
      </c>
      <c r="G109" s="254"/>
      <c r="H109" s="254" t="s">
        <v>1916</v>
      </c>
      <c r="I109" s="254" t="s">
        <v>1879</v>
      </c>
      <c r="J109" s="254">
        <v>50</v>
      </c>
      <c r="K109" s="265"/>
    </row>
    <row r="110" spans="2:11" ht="15" customHeight="1">
      <c r="B110" s="274"/>
      <c r="C110" s="254" t="s">
        <v>1902</v>
      </c>
      <c r="D110" s="254"/>
      <c r="E110" s="254"/>
      <c r="F110" s="273" t="s">
        <v>1883</v>
      </c>
      <c r="G110" s="254"/>
      <c r="H110" s="254" t="s">
        <v>1916</v>
      </c>
      <c r="I110" s="254" t="s">
        <v>1879</v>
      </c>
      <c r="J110" s="254">
        <v>50</v>
      </c>
      <c r="K110" s="265"/>
    </row>
    <row r="111" spans="2:11" ht="15" customHeight="1">
      <c r="B111" s="274"/>
      <c r="C111" s="254" t="s">
        <v>60</v>
      </c>
      <c r="D111" s="254"/>
      <c r="E111" s="254"/>
      <c r="F111" s="273" t="s">
        <v>1877</v>
      </c>
      <c r="G111" s="254"/>
      <c r="H111" s="254" t="s">
        <v>1917</v>
      </c>
      <c r="I111" s="254" t="s">
        <v>1879</v>
      </c>
      <c r="J111" s="254">
        <v>20</v>
      </c>
      <c r="K111" s="265"/>
    </row>
    <row r="112" spans="2:11" ht="15" customHeight="1">
      <c r="B112" s="274"/>
      <c r="C112" s="254" t="s">
        <v>1918</v>
      </c>
      <c r="D112" s="254"/>
      <c r="E112" s="254"/>
      <c r="F112" s="273" t="s">
        <v>1877</v>
      </c>
      <c r="G112" s="254"/>
      <c r="H112" s="254" t="s">
        <v>1919</v>
      </c>
      <c r="I112" s="254" t="s">
        <v>1879</v>
      </c>
      <c r="J112" s="254">
        <v>120</v>
      </c>
      <c r="K112" s="265"/>
    </row>
    <row r="113" spans="2:11" ht="15" customHeight="1">
      <c r="B113" s="274"/>
      <c r="C113" s="254" t="s">
        <v>45</v>
      </c>
      <c r="D113" s="254"/>
      <c r="E113" s="254"/>
      <c r="F113" s="273" t="s">
        <v>1877</v>
      </c>
      <c r="G113" s="254"/>
      <c r="H113" s="254" t="s">
        <v>1920</v>
      </c>
      <c r="I113" s="254" t="s">
        <v>1911</v>
      </c>
      <c r="J113" s="254"/>
      <c r="K113" s="265"/>
    </row>
    <row r="114" spans="2:11" ht="15" customHeight="1">
      <c r="B114" s="274"/>
      <c r="C114" s="254" t="s">
        <v>55</v>
      </c>
      <c r="D114" s="254"/>
      <c r="E114" s="254"/>
      <c r="F114" s="273" t="s">
        <v>1877</v>
      </c>
      <c r="G114" s="254"/>
      <c r="H114" s="254" t="s">
        <v>1921</v>
      </c>
      <c r="I114" s="254" t="s">
        <v>1911</v>
      </c>
      <c r="J114" s="254"/>
      <c r="K114" s="265"/>
    </row>
    <row r="115" spans="2:11" ht="15" customHeight="1">
      <c r="B115" s="274"/>
      <c r="C115" s="254" t="s">
        <v>64</v>
      </c>
      <c r="D115" s="254"/>
      <c r="E115" s="254"/>
      <c r="F115" s="273" t="s">
        <v>1877</v>
      </c>
      <c r="G115" s="254"/>
      <c r="H115" s="254" t="s">
        <v>1922</v>
      </c>
      <c r="I115" s="254" t="s">
        <v>1923</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366" t="s">
        <v>1924</v>
      </c>
      <c r="D120" s="366"/>
      <c r="E120" s="366"/>
      <c r="F120" s="366"/>
      <c r="G120" s="366"/>
      <c r="H120" s="366"/>
      <c r="I120" s="366"/>
      <c r="J120" s="366"/>
      <c r="K120" s="290"/>
    </row>
    <row r="121" spans="2:11" ht="17.25" customHeight="1">
      <c r="B121" s="291"/>
      <c r="C121" s="266" t="s">
        <v>1871</v>
      </c>
      <c r="D121" s="266"/>
      <c r="E121" s="266"/>
      <c r="F121" s="266" t="s">
        <v>1872</v>
      </c>
      <c r="G121" s="267"/>
      <c r="H121" s="266" t="s">
        <v>153</v>
      </c>
      <c r="I121" s="266" t="s">
        <v>64</v>
      </c>
      <c r="J121" s="266" t="s">
        <v>1873</v>
      </c>
      <c r="K121" s="292"/>
    </row>
    <row r="122" spans="2:11" ht="17.25" customHeight="1">
      <c r="B122" s="291"/>
      <c r="C122" s="268" t="s">
        <v>1874</v>
      </c>
      <c r="D122" s="268"/>
      <c r="E122" s="268"/>
      <c r="F122" s="269" t="s">
        <v>1875</v>
      </c>
      <c r="G122" s="270"/>
      <c r="H122" s="268"/>
      <c r="I122" s="268"/>
      <c r="J122" s="268" t="s">
        <v>1876</v>
      </c>
      <c r="K122" s="292"/>
    </row>
    <row r="123" spans="2:11" ht="5.25" customHeight="1">
      <c r="B123" s="293"/>
      <c r="C123" s="271"/>
      <c r="D123" s="271"/>
      <c r="E123" s="271"/>
      <c r="F123" s="271"/>
      <c r="G123" s="254"/>
      <c r="H123" s="271"/>
      <c r="I123" s="271"/>
      <c r="J123" s="271"/>
      <c r="K123" s="294"/>
    </row>
    <row r="124" spans="2:11" ht="15" customHeight="1">
      <c r="B124" s="293"/>
      <c r="C124" s="254" t="s">
        <v>1880</v>
      </c>
      <c r="D124" s="271"/>
      <c r="E124" s="271"/>
      <c r="F124" s="273" t="s">
        <v>1877</v>
      </c>
      <c r="G124" s="254"/>
      <c r="H124" s="254" t="s">
        <v>1916</v>
      </c>
      <c r="I124" s="254" t="s">
        <v>1879</v>
      </c>
      <c r="J124" s="254">
        <v>120</v>
      </c>
      <c r="K124" s="295"/>
    </row>
    <row r="125" spans="2:11" ht="15" customHeight="1">
      <c r="B125" s="293"/>
      <c r="C125" s="254" t="s">
        <v>1925</v>
      </c>
      <c r="D125" s="254"/>
      <c r="E125" s="254"/>
      <c r="F125" s="273" t="s">
        <v>1877</v>
      </c>
      <c r="G125" s="254"/>
      <c r="H125" s="254" t="s">
        <v>1926</v>
      </c>
      <c r="I125" s="254" t="s">
        <v>1879</v>
      </c>
      <c r="J125" s="254" t="s">
        <v>1927</v>
      </c>
      <c r="K125" s="295"/>
    </row>
    <row r="126" spans="2:11" ht="15" customHeight="1">
      <c r="B126" s="293"/>
      <c r="C126" s="254" t="s">
        <v>1826</v>
      </c>
      <c r="D126" s="254"/>
      <c r="E126" s="254"/>
      <c r="F126" s="273" t="s">
        <v>1877</v>
      </c>
      <c r="G126" s="254"/>
      <c r="H126" s="254" t="s">
        <v>1928</v>
      </c>
      <c r="I126" s="254" t="s">
        <v>1879</v>
      </c>
      <c r="J126" s="254" t="s">
        <v>1927</v>
      </c>
      <c r="K126" s="295"/>
    </row>
    <row r="127" spans="2:11" ht="15" customHeight="1">
      <c r="B127" s="293"/>
      <c r="C127" s="254" t="s">
        <v>1888</v>
      </c>
      <c r="D127" s="254"/>
      <c r="E127" s="254"/>
      <c r="F127" s="273" t="s">
        <v>1883</v>
      </c>
      <c r="G127" s="254"/>
      <c r="H127" s="254" t="s">
        <v>1889</v>
      </c>
      <c r="I127" s="254" t="s">
        <v>1879</v>
      </c>
      <c r="J127" s="254">
        <v>15</v>
      </c>
      <c r="K127" s="295"/>
    </row>
    <row r="128" spans="2:11" ht="15" customHeight="1">
      <c r="B128" s="293"/>
      <c r="C128" s="275" t="s">
        <v>1890</v>
      </c>
      <c r="D128" s="275"/>
      <c r="E128" s="275"/>
      <c r="F128" s="276" t="s">
        <v>1883</v>
      </c>
      <c r="G128" s="275"/>
      <c r="H128" s="275" t="s">
        <v>1891</v>
      </c>
      <c r="I128" s="275" t="s">
        <v>1879</v>
      </c>
      <c r="J128" s="275">
        <v>15</v>
      </c>
      <c r="K128" s="295"/>
    </row>
    <row r="129" spans="2:11" ht="15" customHeight="1">
      <c r="B129" s="293"/>
      <c r="C129" s="275" t="s">
        <v>1892</v>
      </c>
      <c r="D129" s="275"/>
      <c r="E129" s="275"/>
      <c r="F129" s="276" t="s">
        <v>1883</v>
      </c>
      <c r="G129" s="275"/>
      <c r="H129" s="275" t="s">
        <v>1893</v>
      </c>
      <c r="I129" s="275" t="s">
        <v>1879</v>
      </c>
      <c r="J129" s="275">
        <v>20</v>
      </c>
      <c r="K129" s="295"/>
    </row>
    <row r="130" spans="2:11" ht="15" customHeight="1">
      <c r="B130" s="293"/>
      <c r="C130" s="275" t="s">
        <v>1894</v>
      </c>
      <c r="D130" s="275"/>
      <c r="E130" s="275"/>
      <c r="F130" s="276" t="s">
        <v>1883</v>
      </c>
      <c r="G130" s="275"/>
      <c r="H130" s="275" t="s">
        <v>1895</v>
      </c>
      <c r="I130" s="275" t="s">
        <v>1879</v>
      </c>
      <c r="J130" s="275">
        <v>20</v>
      </c>
      <c r="K130" s="295"/>
    </row>
    <row r="131" spans="2:11" ht="15" customHeight="1">
      <c r="B131" s="293"/>
      <c r="C131" s="254" t="s">
        <v>1882</v>
      </c>
      <c r="D131" s="254"/>
      <c r="E131" s="254"/>
      <c r="F131" s="273" t="s">
        <v>1883</v>
      </c>
      <c r="G131" s="254"/>
      <c r="H131" s="254" t="s">
        <v>1916</v>
      </c>
      <c r="I131" s="254" t="s">
        <v>1879</v>
      </c>
      <c r="J131" s="254">
        <v>50</v>
      </c>
      <c r="K131" s="295"/>
    </row>
    <row r="132" spans="2:11" ht="15" customHeight="1">
      <c r="B132" s="293"/>
      <c r="C132" s="254" t="s">
        <v>1896</v>
      </c>
      <c r="D132" s="254"/>
      <c r="E132" s="254"/>
      <c r="F132" s="273" t="s">
        <v>1883</v>
      </c>
      <c r="G132" s="254"/>
      <c r="H132" s="254" t="s">
        <v>1916</v>
      </c>
      <c r="I132" s="254" t="s">
        <v>1879</v>
      </c>
      <c r="J132" s="254">
        <v>50</v>
      </c>
      <c r="K132" s="295"/>
    </row>
    <row r="133" spans="2:11" ht="15" customHeight="1">
      <c r="B133" s="293"/>
      <c r="C133" s="254" t="s">
        <v>1902</v>
      </c>
      <c r="D133" s="254"/>
      <c r="E133" s="254"/>
      <c r="F133" s="273" t="s">
        <v>1883</v>
      </c>
      <c r="G133" s="254"/>
      <c r="H133" s="254" t="s">
        <v>1916</v>
      </c>
      <c r="I133" s="254" t="s">
        <v>1879</v>
      </c>
      <c r="J133" s="254">
        <v>50</v>
      </c>
      <c r="K133" s="295"/>
    </row>
    <row r="134" spans="2:11" ht="15" customHeight="1">
      <c r="B134" s="293"/>
      <c r="C134" s="254" t="s">
        <v>1904</v>
      </c>
      <c r="D134" s="254"/>
      <c r="E134" s="254"/>
      <c r="F134" s="273" t="s">
        <v>1883</v>
      </c>
      <c r="G134" s="254"/>
      <c r="H134" s="254" t="s">
        <v>1916</v>
      </c>
      <c r="I134" s="254" t="s">
        <v>1879</v>
      </c>
      <c r="J134" s="254">
        <v>50</v>
      </c>
      <c r="K134" s="295"/>
    </row>
    <row r="135" spans="2:11" ht="15" customHeight="1">
      <c r="B135" s="293"/>
      <c r="C135" s="254" t="s">
        <v>158</v>
      </c>
      <c r="D135" s="254"/>
      <c r="E135" s="254"/>
      <c r="F135" s="273" t="s">
        <v>1883</v>
      </c>
      <c r="G135" s="254"/>
      <c r="H135" s="254" t="s">
        <v>1929</v>
      </c>
      <c r="I135" s="254" t="s">
        <v>1879</v>
      </c>
      <c r="J135" s="254">
        <v>255</v>
      </c>
      <c r="K135" s="295"/>
    </row>
    <row r="136" spans="2:11" ht="15" customHeight="1">
      <c r="B136" s="293"/>
      <c r="C136" s="254" t="s">
        <v>1906</v>
      </c>
      <c r="D136" s="254"/>
      <c r="E136" s="254"/>
      <c r="F136" s="273" t="s">
        <v>1877</v>
      </c>
      <c r="G136" s="254"/>
      <c r="H136" s="254" t="s">
        <v>1930</v>
      </c>
      <c r="I136" s="254" t="s">
        <v>1908</v>
      </c>
      <c r="J136" s="254"/>
      <c r="K136" s="295"/>
    </row>
    <row r="137" spans="2:11" ht="15" customHeight="1">
      <c r="B137" s="293"/>
      <c r="C137" s="254" t="s">
        <v>1909</v>
      </c>
      <c r="D137" s="254"/>
      <c r="E137" s="254"/>
      <c r="F137" s="273" t="s">
        <v>1877</v>
      </c>
      <c r="G137" s="254"/>
      <c r="H137" s="254" t="s">
        <v>1931</v>
      </c>
      <c r="I137" s="254" t="s">
        <v>1911</v>
      </c>
      <c r="J137" s="254"/>
      <c r="K137" s="295"/>
    </row>
    <row r="138" spans="2:11" ht="15" customHeight="1">
      <c r="B138" s="293"/>
      <c r="C138" s="254" t="s">
        <v>1912</v>
      </c>
      <c r="D138" s="254"/>
      <c r="E138" s="254"/>
      <c r="F138" s="273" t="s">
        <v>1877</v>
      </c>
      <c r="G138" s="254"/>
      <c r="H138" s="254" t="s">
        <v>1912</v>
      </c>
      <c r="I138" s="254" t="s">
        <v>1911</v>
      </c>
      <c r="J138" s="254"/>
      <c r="K138" s="295"/>
    </row>
    <row r="139" spans="2:11" ht="15" customHeight="1">
      <c r="B139" s="293"/>
      <c r="C139" s="254" t="s">
        <v>45</v>
      </c>
      <c r="D139" s="254"/>
      <c r="E139" s="254"/>
      <c r="F139" s="273" t="s">
        <v>1877</v>
      </c>
      <c r="G139" s="254"/>
      <c r="H139" s="254" t="s">
        <v>1932</v>
      </c>
      <c r="I139" s="254" t="s">
        <v>1911</v>
      </c>
      <c r="J139" s="254"/>
      <c r="K139" s="295"/>
    </row>
    <row r="140" spans="2:11" ht="15" customHeight="1">
      <c r="B140" s="293"/>
      <c r="C140" s="254" t="s">
        <v>1933</v>
      </c>
      <c r="D140" s="254"/>
      <c r="E140" s="254"/>
      <c r="F140" s="273" t="s">
        <v>1877</v>
      </c>
      <c r="G140" s="254"/>
      <c r="H140" s="254" t="s">
        <v>1934</v>
      </c>
      <c r="I140" s="254" t="s">
        <v>1911</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370" t="s">
        <v>1935</v>
      </c>
      <c r="D145" s="370"/>
      <c r="E145" s="370"/>
      <c r="F145" s="370"/>
      <c r="G145" s="370"/>
      <c r="H145" s="370"/>
      <c r="I145" s="370"/>
      <c r="J145" s="370"/>
      <c r="K145" s="265"/>
    </row>
    <row r="146" spans="2:11" ht="17.25" customHeight="1">
      <c r="B146" s="264"/>
      <c r="C146" s="266" t="s">
        <v>1871</v>
      </c>
      <c r="D146" s="266"/>
      <c r="E146" s="266"/>
      <c r="F146" s="266" t="s">
        <v>1872</v>
      </c>
      <c r="G146" s="267"/>
      <c r="H146" s="266" t="s">
        <v>153</v>
      </c>
      <c r="I146" s="266" t="s">
        <v>64</v>
      </c>
      <c r="J146" s="266" t="s">
        <v>1873</v>
      </c>
      <c r="K146" s="265"/>
    </row>
    <row r="147" spans="2:11" ht="17.25" customHeight="1">
      <c r="B147" s="264"/>
      <c r="C147" s="268" t="s">
        <v>1874</v>
      </c>
      <c r="D147" s="268"/>
      <c r="E147" s="268"/>
      <c r="F147" s="269" t="s">
        <v>1875</v>
      </c>
      <c r="G147" s="270"/>
      <c r="H147" s="268"/>
      <c r="I147" s="268"/>
      <c r="J147" s="268" t="s">
        <v>1876</v>
      </c>
      <c r="K147" s="265"/>
    </row>
    <row r="148" spans="2:11" ht="5.25" customHeight="1">
      <c r="B148" s="274"/>
      <c r="C148" s="271"/>
      <c r="D148" s="271"/>
      <c r="E148" s="271"/>
      <c r="F148" s="271"/>
      <c r="G148" s="272"/>
      <c r="H148" s="271"/>
      <c r="I148" s="271"/>
      <c r="J148" s="271"/>
      <c r="K148" s="295"/>
    </row>
    <row r="149" spans="2:11" ht="15" customHeight="1">
      <c r="B149" s="274"/>
      <c r="C149" s="299" t="s">
        <v>1880</v>
      </c>
      <c r="D149" s="254"/>
      <c r="E149" s="254"/>
      <c r="F149" s="300" t="s">
        <v>1877</v>
      </c>
      <c r="G149" s="254"/>
      <c r="H149" s="299" t="s">
        <v>1916</v>
      </c>
      <c r="I149" s="299" t="s">
        <v>1879</v>
      </c>
      <c r="J149" s="299">
        <v>120</v>
      </c>
      <c r="K149" s="295"/>
    </row>
    <row r="150" spans="2:11" ht="15" customHeight="1">
      <c r="B150" s="274"/>
      <c r="C150" s="299" t="s">
        <v>1925</v>
      </c>
      <c r="D150" s="254"/>
      <c r="E150" s="254"/>
      <c r="F150" s="300" t="s">
        <v>1877</v>
      </c>
      <c r="G150" s="254"/>
      <c r="H150" s="299" t="s">
        <v>1936</v>
      </c>
      <c r="I150" s="299" t="s">
        <v>1879</v>
      </c>
      <c r="J150" s="299" t="s">
        <v>1927</v>
      </c>
      <c r="K150" s="295"/>
    </row>
    <row r="151" spans="2:11" ht="15" customHeight="1">
      <c r="B151" s="274"/>
      <c r="C151" s="299" t="s">
        <v>1826</v>
      </c>
      <c r="D151" s="254"/>
      <c r="E151" s="254"/>
      <c r="F151" s="300" t="s">
        <v>1877</v>
      </c>
      <c r="G151" s="254"/>
      <c r="H151" s="299" t="s">
        <v>1937</v>
      </c>
      <c r="I151" s="299" t="s">
        <v>1879</v>
      </c>
      <c r="J151" s="299" t="s">
        <v>1927</v>
      </c>
      <c r="K151" s="295"/>
    </row>
    <row r="152" spans="2:11" ht="15" customHeight="1">
      <c r="B152" s="274"/>
      <c r="C152" s="299" t="s">
        <v>1882</v>
      </c>
      <c r="D152" s="254"/>
      <c r="E152" s="254"/>
      <c r="F152" s="300" t="s">
        <v>1883</v>
      </c>
      <c r="G152" s="254"/>
      <c r="H152" s="299" t="s">
        <v>1916</v>
      </c>
      <c r="I152" s="299" t="s">
        <v>1879</v>
      </c>
      <c r="J152" s="299">
        <v>50</v>
      </c>
      <c r="K152" s="295"/>
    </row>
    <row r="153" spans="2:11" ht="15" customHeight="1">
      <c r="B153" s="274"/>
      <c r="C153" s="299" t="s">
        <v>1885</v>
      </c>
      <c r="D153" s="254"/>
      <c r="E153" s="254"/>
      <c r="F153" s="300" t="s">
        <v>1877</v>
      </c>
      <c r="G153" s="254"/>
      <c r="H153" s="299" t="s">
        <v>1916</v>
      </c>
      <c r="I153" s="299" t="s">
        <v>1887</v>
      </c>
      <c r="J153" s="299"/>
      <c r="K153" s="295"/>
    </row>
    <row r="154" spans="2:11" ht="15" customHeight="1">
      <c r="B154" s="274"/>
      <c r="C154" s="299" t="s">
        <v>1896</v>
      </c>
      <c r="D154" s="254"/>
      <c r="E154" s="254"/>
      <c r="F154" s="300" t="s">
        <v>1883</v>
      </c>
      <c r="G154" s="254"/>
      <c r="H154" s="299" t="s">
        <v>1916</v>
      </c>
      <c r="I154" s="299" t="s">
        <v>1879</v>
      </c>
      <c r="J154" s="299">
        <v>50</v>
      </c>
      <c r="K154" s="295"/>
    </row>
    <row r="155" spans="2:11" ht="15" customHeight="1">
      <c r="B155" s="274"/>
      <c r="C155" s="299" t="s">
        <v>1904</v>
      </c>
      <c r="D155" s="254"/>
      <c r="E155" s="254"/>
      <c r="F155" s="300" t="s">
        <v>1883</v>
      </c>
      <c r="G155" s="254"/>
      <c r="H155" s="299" t="s">
        <v>1916</v>
      </c>
      <c r="I155" s="299" t="s">
        <v>1879</v>
      </c>
      <c r="J155" s="299">
        <v>50</v>
      </c>
      <c r="K155" s="295"/>
    </row>
    <row r="156" spans="2:11" ht="15" customHeight="1">
      <c r="B156" s="274"/>
      <c r="C156" s="299" t="s">
        <v>1902</v>
      </c>
      <c r="D156" s="254"/>
      <c r="E156" s="254"/>
      <c r="F156" s="300" t="s">
        <v>1883</v>
      </c>
      <c r="G156" s="254"/>
      <c r="H156" s="299" t="s">
        <v>1916</v>
      </c>
      <c r="I156" s="299" t="s">
        <v>1879</v>
      </c>
      <c r="J156" s="299">
        <v>50</v>
      </c>
      <c r="K156" s="295"/>
    </row>
    <row r="157" spans="2:11" ht="15" customHeight="1">
      <c r="B157" s="274"/>
      <c r="C157" s="299" t="s">
        <v>120</v>
      </c>
      <c r="D157" s="254"/>
      <c r="E157" s="254"/>
      <c r="F157" s="300" t="s">
        <v>1877</v>
      </c>
      <c r="G157" s="254"/>
      <c r="H157" s="299" t="s">
        <v>1938</v>
      </c>
      <c r="I157" s="299" t="s">
        <v>1879</v>
      </c>
      <c r="J157" s="299" t="s">
        <v>1939</v>
      </c>
      <c r="K157" s="295"/>
    </row>
    <row r="158" spans="2:11" ht="15" customHeight="1">
      <c r="B158" s="274"/>
      <c r="C158" s="299" t="s">
        <v>1940</v>
      </c>
      <c r="D158" s="254"/>
      <c r="E158" s="254"/>
      <c r="F158" s="300" t="s">
        <v>1877</v>
      </c>
      <c r="G158" s="254"/>
      <c r="H158" s="299" t="s">
        <v>1941</v>
      </c>
      <c r="I158" s="299" t="s">
        <v>1911</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2"/>
      <c r="C162" s="243"/>
      <c r="D162" s="243"/>
      <c r="E162" s="243"/>
      <c r="F162" s="243"/>
      <c r="G162" s="243"/>
      <c r="H162" s="243"/>
      <c r="I162" s="243"/>
      <c r="J162" s="243"/>
      <c r="K162" s="244"/>
    </row>
    <row r="163" spans="2:11" ht="45" customHeight="1">
      <c r="B163" s="245"/>
      <c r="C163" s="366" t="s">
        <v>1942</v>
      </c>
      <c r="D163" s="366"/>
      <c r="E163" s="366"/>
      <c r="F163" s="366"/>
      <c r="G163" s="366"/>
      <c r="H163" s="366"/>
      <c r="I163" s="366"/>
      <c r="J163" s="366"/>
      <c r="K163" s="246"/>
    </row>
    <row r="164" spans="2:11" ht="17.25" customHeight="1">
      <c r="B164" s="245"/>
      <c r="C164" s="266" t="s">
        <v>1871</v>
      </c>
      <c r="D164" s="266"/>
      <c r="E164" s="266"/>
      <c r="F164" s="266" t="s">
        <v>1872</v>
      </c>
      <c r="G164" s="303"/>
      <c r="H164" s="304" t="s">
        <v>153</v>
      </c>
      <c r="I164" s="304" t="s">
        <v>64</v>
      </c>
      <c r="J164" s="266" t="s">
        <v>1873</v>
      </c>
      <c r="K164" s="246"/>
    </row>
    <row r="165" spans="2:11" ht="17.25" customHeight="1">
      <c r="B165" s="247"/>
      <c r="C165" s="268" t="s">
        <v>1874</v>
      </c>
      <c r="D165" s="268"/>
      <c r="E165" s="268"/>
      <c r="F165" s="269" t="s">
        <v>1875</v>
      </c>
      <c r="G165" s="305"/>
      <c r="H165" s="306"/>
      <c r="I165" s="306"/>
      <c r="J165" s="268" t="s">
        <v>1876</v>
      </c>
      <c r="K165" s="248"/>
    </row>
    <row r="166" spans="2:11" ht="5.25" customHeight="1">
      <c r="B166" s="274"/>
      <c r="C166" s="271"/>
      <c r="D166" s="271"/>
      <c r="E166" s="271"/>
      <c r="F166" s="271"/>
      <c r="G166" s="272"/>
      <c r="H166" s="271"/>
      <c r="I166" s="271"/>
      <c r="J166" s="271"/>
      <c r="K166" s="295"/>
    </row>
    <row r="167" spans="2:11" ht="15" customHeight="1">
      <c r="B167" s="274"/>
      <c r="C167" s="254" t="s">
        <v>1880</v>
      </c>
      <c r="D167" s="254"/>
      <c r="E167" s="254"/>
      <c r="F167" s="273" t="s">
        <v>1877</v>
      </c>
      <c r="G167" s="254"/>
      <c r="H167" s="254" t="s">
        <v>1916</v>
      </c>
      <c r="I167" s="254" t="s">
        <v>1879</v>
      </c>
      <c r="J167" s="254">
        <v>120</v>
      </c>
      <c r="K167" s="295"/>
    </row>
    <row r="168" spans="2:11" ht="15" customHeight="1">
      <c r="B168" s="274"/>
      <c r="C168" s="254" t="s">
        <v>1925</v>
      </c>
      <c r="D168" s="254"/>
      <c r="E168" s="254"/>
      <c r="F168" s="273" t="s">
        <v>1877</v>
      </c>
      <c r="G168" s="254"/>
      <c r="H168" s="254" t="s">
        <v>1926</v>
      </c>
      <c r="I168" s="254" t="s">
        <v>1879</v>
      </c>
      <c r="J168" s="254" t="s">
        <v>1927</v>
      </c>
      <c r="K168" s="295"/>
    </row>
    <row r="169" spans="2:11" ht="15" customHeight="1">
      <c r="B169" s="274"/>
      <c r="C169" s="254" t="s">
        <v>1826</v>
      </c>
      <c r="D169" s="254"/>
      <c r="E169" s="254"/>
      <c r="F169" s="273" t="s">
        <v>1877</v>
      </c>
      <c r="G169" s="254"/>
      <c r="H169" s="254" t="s">
        <v>1943</v>
      </c>
      <c r="I169" s="254" t="s">
        <v>1879</v>
      </c>
      <c r="J169" s="254" t="s">
        <v>1927</v>
      </c>
      <c r="K169" s="295"/>
    </row>
    <row r="170" spans="2:11" ht="15" customHeight="1">
      <c r="B170" s="274"/>
      <c r="C170" s="254" t="s">
        <v>1882</v>
      </c>
      <c r="D170" s="254"/>
      <c r="E170" s="254"/>
      <c r="F170" s="273" t="s">
        <v>1883</v>
      </c>
      <c r="G170" s="254"/>
      <c r="H170" s="254" t="s">
        <v>1943</v>
      </c>
      <c r="I170" s="254" t="s">
        <v>1879</v>
      </c>
      <c r="J170" s="254">
        <v>50</v>
      </c>
      <c r="K170" s="295"/>
    </row>
    <row r="171" spans="2:11" ht="15" customHeight="1">
      <c r="B171" s="274"/>
      <c r="C171" s="254" t="s">
        <v>1885</v>
      </c>
      <c r="D171" s="254"/>
      <c r="E171" s="254"/>
      <c r="F171" s="273" t="s">
        <v>1877</v>
      </c>
      <c r="G171" s="254"/>
      <c r="H171" s="254" t="s">
        <v>1943</v>
      </c>
      <c r="I171" s="254" t="s">
        <v>1887</v>
      </c>
      <c r="J171" s="254"/>
      <c r="K171" s="295"/>
    </row>
    <row r="172" spans="2:11" ht="15" customHeight="1">
      <c r="B172" s="274"/>
      <c r="C172" s="254" t="s">
        <v>1896</v>
      </c>
      <c r="D172" s="254"/>
      <c r="E172" s="254"/>
      <c r="F172" s="273" t="s">
        <v>1883</v>
      </c>
      <c r="G172" s="254"/>
      <c r="H172" s="254" t="s">
        <v>1943</v>
      </c>
      <c r="I172" s="254" t="s">
        <v>1879</v>
      </c>
      <c r="J172" s="254">
        <v>50</v>
      </c>
      <c r="K172" s="295"/>
    </row>
    <row r="173" spans="2:11" ht="15" customHeight="1">
      <c r="B173" s="274"/>
      <c r="C173" s="254" t="s">
        <v>1904</v>
      </c>
      <c r="D173" s="254"/>
      <c r="E173" s="254"/>
      <c r="F173" s="273" t="s">
        <v>1883</v>
      </c>
      <c r="G173" s="254"/>
      <c r="H173" s="254" t="s">
        <v>1943</v>
      </c>
      <c r="I173" s="254" t="s">
        <v>1879</v>
      </c>
      <c r="J173" s="254">
        <v>50</v>
      </c>
      <c r="K173" s="295"/>
    </row>
    <row r="174" spans="2:11" ht="15" customHeight="1">
      <c r="B174" s="274"/>
      <c r="C174" s="254" t="s">
        <v>1902</v>
      </c>
      <c r="D174" s="254"/>
      <c r="E174" s="254"/>
      <c r="F174" s="273" t="s">
        <v>1883</v>
      </c>
      <c r="G174" s="254"/>
      <c r="H174" s="254" t="s">
        <v>1943</v>
      </c>
      <c r="I174" s="254" t="s">
        <v>1879</v>
      </c>
      <c r="J174" s="254">
        <v>50</v>
      </c>
      <c r="K174" s="295"/>
    </row>
    <row r="175" spans="2:11" ht="15" customHeight="1">
      <c r="B175" s="274"/>
      <c r="C175" s="254" t="s">
        <v>152</v>
      </c>
      <c r="D175" s="254"/>
      <c r="E175" s="254"/>
      <c r="F175" s="273" t="s">
        <v>1877</v>
      </c>
      <c r="G175" s="254"/>
      <c r="H175" s="254" t="s">
        <v>1944</v>
      </c>
      <c r="I175" s="254" t="s">
        <v>1945</v>
      </c>
      <c r="J175" s="254"/>
      <c r="K175" s="295"/>
    </row>
    <row r="176" spans="2:11" ht="15" customHeight="1">
      <c r="B176" s="274"/>
      <c r="C176" s="254" t="s">
        <v>64</v>
      </c>
      <c r="D176" s="254"/>
      <c r="E176" s="254"/>
      <c r="F176" s="273" t="s">
        <v>1877</v>
      </c>
      <c r="G176" s="254"/>
      <c r="H176" s="254" t="s">
        <v>1946</v>
      </c>
      <c r="I176" s="254" t="s">
        <v>1947</v>
      </c>
      <c r="J176" s="254">
        <v>1</v>
      </c>
      <c r="K176" s="295"/>
    </row>
    <row r="177" spans="2:11" ht="15" customHeight="1">
      <c r="B177" s="274"/>
      <c r="C177" s="254" t="s">
        <v>60</v>
      </c>
      <c r="D177" s="254"/>
      <c r="E177" s="254"/>
      <c r="F177" s="273" t="s">
        <v>1877</v>
      </c>
      <c r="G177" s="254"/>
      <c r="H177" s="254" t="s">
        <v>1948</v>
      </c>
      <c r="I177" s="254" t="s">
        <v>1879</v>
      </c>
      <c r="J177" s="254">
        <v>20</v>
      </c>
      <c r="K177" s="295"/>
    </row>
    <row r="178" spans="2:11" ht="15" customHeight="1">
      <c r="B178" s="274"/>
      <c r="C178" s="254" t="s">
        <v>153</v>
      </c>
      <c r="D178" s="254"/>
      <c r="E178" s="254"/>
      <c r="F178" s="273" t="s">
        <v>1877</v>
      </c>
      <c r="G178" s="254"/>
      <c r="H178" s="254" t="s">
        <v>1949</v>
      </c>
      <c r="I178" s="254" t="s">
        <v>1879</v>
      </c>
      <c r="J178" s="254">
        <v>255</v>
      </c>
      <c r="K178" s="295"/>
    </row>
    <row r="179" spans="2:11" ht="15" customHeight="1">
      <c r="B179" s="274"/>
      <c r="C179" s="254" t="s">
        <v>154</v>
      </c>
      <c r="D179" s="254"/>
      <c r="E179" s="254"/>
      <c r="F179" s="273" t="s">
        <v>1877</v>
      </c>
      <c r="G179" s="254"/>
      <c r="H179" s="254" t="s">
        <v>1842</v>
      </c>
      <c r="I179" s="254" t="s">
        <v>1879</v>
      </c>
      <c r="J179" s="254">
        <v>10</v>
      </c>
      <c r="K179" s="295"/>
    </row>
    <row r="180" spans="2:11" ht="15" customHeight="1">
      <c r="B180" s="274"/>
      <c r="C180" s="254" t="s">
        <v>155</v>
      </c>
      <c r="D180" s="254"/>
      <c r="E180" s="254"/>
      <c r="F180" s="273" t="s">
        <v>1877</v>
      </c>
      <c r="G180" s="254"/>
      <c r="H180" s="254" t="s">
        <v>1950</v>
      </c>
      <c r="I180" s="254" t="s">
        <v>1911</v>
      </c>
      <c r="J180" s="254"/>
      <c r="K180" s="295"/>
    </row>
    <row r="181" spans="2:11" ht="15" customHeight="1">
      <c r="B181" s="274"/>
      <c r="C181" s="254" t="s">
        <v>1951</v>
      </c>
      <c r="D181" s="254"/>
      <c r="E181" s="254"/>
      <c r="F181" s="273" t="s">
        <v>1877</v>
      </c>
      <c r="G181" s="254"/>
      <c r="H181" s="254" t="s">
        <v>1952</v>
      </c>
      <c r="I181" s="254" t="s">
        <v>1911</v>
      </c>
      <c r="J181" s="254"/>
      <c r="K181" s="295"/>
    </row>
    <row r="182" spans="2:11" ht="15" customHeight="1">
      <c r="B182" s="274"/>
      <c r="C182" s="254" t="s">
        <v>1940</v>
      </c>
      <c r="D182" s="254"/>
      <c r="E182" s="254"/>
      <c r="F182" s="273" t="s">
        <v>1877</v>
      </c>
      <c r="G182" s="254"/>
      <c r="H182" s="254" t="s">
        <v>1953</v>
      </c>
      <c r="I182" s="254" t="s">
        <v>1911</v>
      </c>
      <c r="J182" s="254"/>
      <c r="K182" s="295"/>
    </row>
    <row r="183" spans="2:11" ht="15" customHeight="1">
      <c r="B183" s="274"/>
      <c r="C183" s="254" t="s">
        <v>157</v>
      </c>
      <c r="D183" s="254"/>
      <c r="E183" s="254"/>
      <c r="F183" s="273" t="s">
        <v>1883</v>
      </c>
      <c r="G183" s="254"/>
      <c r="H183" s="254" t="s">
        <v>1954</v>
      </c>
      <c r="I183" s="254" t="s">
        <v>1879</v>
      </c>
      <c r="J183" s="254">
        <v>50</v>
      </c>
      <c r="K183" s="295"/>
    </row>
    <row r="184" spans="2:11" ht="15" customHeight="1">
      <c r="B184" s="274"/>
      <c r="C184" s="254" t="s">
        <v>1955</v>
      </c>
      <c r="D184" s="254"/>
      <c r="E184" s="254"/>
      <c r="F184" s="273" t="s">
        <v>1883</v>
      </c>
      <c r="G184" s="254"/>
      <c r="H184" s="254" t="s">
        <v>1956</v>
      </c>
      <c r="I184" s="254" t="s">
        <v>1957</v>
      </c>
      <c r="J184" s="254"/>
      <c r="K184" s="295"/>
    </row>
    <row r="185" spans="2:11" ht="15" customHeight="1">
      <c r="B185" s="274"/>
      <c r="C185" s="254" t="s">
        <v>1958</v>
      </c>
      <c r="D185" s="254"/>
      <c r="E185" s="254"/>
      <c r="F185" s="273" t="s">
        <v>1883</v>
      </c>
      <c r="G185" s="254"/>
      <c r="H185" s="254" t="s">
        <v>1959</v>
      </c>
      <c r="I185" s="254" t="s">
        <v>1957</v>
      </c>
      <c r="J185" s="254"/>
      <c r="K185" s="295"/>
    </row>
    <row r="186" spans="2:11" ht="15" customHeight="1">
      <c r="B186" s="274"/>
      <c r="C186" s="254" t="s">
        <v>1960</v>
      </c>
      <c r="D186" s="254"/>
      <c r="E186" s="254"/>
      <c r="F186" s="273" t="s">
        <v>1883</v>
      </c>
      <c r="G186" s="254"/>
      <c r="H186" s="254" t="s">
        <v>1961</v>
      </c>
      <c r="I186" s="254" t="s">
        <v>1957</v>
      </c>
      <c r="J186" s="254"/>
      <c r="K186" s="295"/>
    </row>
    <row r="187" spans="2:11" ht="15" customHeight="1">
      <c r="B187" s="274"/>
      <c r="C187" s="307" t="s">
        <v>1962</v>
      </c>
      <c r="D187" s="254"/>
      <c r="E187" s="254"/>
      <c r="F187" s="273" t="s">
        <v>1883</v>
      </c>
      <c r="G187" s="254"/>
      <c r="H187" s="254" t="s">
        <v>1963</v>
      </c>
      <c r="I187" s="254" t="s">
        <v>1964</v>
      </c>
      <c r="J187" s="308" t="s">
        <v>1965</v>
      </c>
      <c r="K187" s="295"/>
    </row>
    <row r="188" spans="2:11" ht="15" customHeight="1">
      <c r="B188" s="274"/>
      <c r="C188" s="259" t="s">
        <v>49</v>
      </c>
      <c r="D188" s="254"/>
      <c r="E188" s="254"/>
      <c r="F188" s="273" t="s">
        <v>1877</v>
      </c>
      <c r="G188" s="254"/>
      <c r="H188" s="250" t="s">
        <v>1966</v>
      </c>
      <c r="I188" s="254" t="s">
        <v>1967</v>
      </c>
      <c r="J188" s="254"/>
      <c r="K188" s="295"/>
    </row>
    <row r="189" spans="2:11" ht="15" customHeight="1">
      <c r="B189" s="274"/>
      <c r="C189" s="259" t="s">
        <v>1968</v>
      </c>
      <c r="D189" s="254"/>
      <c r="E189" s="254"/>
      <c r="F189" s="273" t="s">
        <v>1877</v>
      </c>
      <c r="G189" s="254"/>
      <c r="H189" s="254" t="s">
        <v>1969</v>
      </c>
      <c r="I189" s="254" t="s">
        <v>1911</v>
      </c>
      <c r="J189" s="254"/>
      <c r="K189" s="295"/>
    </row>
    <row r="190" spans="2:11" ht="15" customHeight="1">
      <c r="B190" s="274"/>
      <c r="C190" s="259" t="s">
        <v>1970</v>
      </c>
      <c r="D190" s="254"/>
      <c r="E190" s="254"/>
      <c r="F190" s="273" t="s">
        <v>1877</v>
      </c>
      <c r="G190" s="254"/>
      <c r="H190" s="254" t="s">
        <v>1971</v>
      </c>
      <c r="I190" s="254" t="s">
        <v>1911</v>
      </c>
      <c r="J190" s="254"/>
      <c r="K190" s="295"/>
    </row>
    <row r="191" spans="2:11" ht="15" customHeight="1">
      <c r="B191" s="274"/>
      <c r="C191" s="259" t="s">
        <v>1972</v>
      </c>
      <c r="D191" s="254"/>
      <c r="E191" s="254"/>
      <c r="F191" s="273" t="s">
        <v>1883</v>
      </c>
      <c r="G191" s="254"/>
      <c r="H191" s="254" t="s">
        <v>1973</v>
      </c>
      <c r="I191" s="254" t="s">
        <v>1911</v>
      </c>
      <c r="J191" s="254"/>
      <c r="K191" s="295"/>
    </row>
    <row r="192" spans="2:11" ht="15" customHeight="1">
      <c r="B192" s="301"/>
      <c r="C192" s="309"/>
      <c r="D192" s="283"/>
      <c r="E192" s="283"/>
      <c r="F192" s="283"/>
      <c r="G192" s="283"/>
      <c r="H192" s="283"/>
      <c r="I192" s="283"/>
      <c r="J192" s="283"/>
      <c r="K192" s="302"/>
    </row>
    <row r="193" spans="2:11" ht="18.75" customHeight="1">
      <c r="B193" s="250"/>
      <c r="C193" s="254"/>
      <c r="D193" s="254"/>
      <c r="E193" s="254"/>
      <c r="F193" s="273"/>
      <c r="G193" s="254"/>
      <c r="H193" s="254"/>
      <c r="I193" s="254"/>
      <c r="J193" s="254"/>
      <c r="K193" s="250"/>
    </row>
    <row r="194" spans="2:11" ht="18.75" customHeight="1">
      <c r="B194" s="250"/>
      <c r="C194" s="254"/>
      <c r="D194" s="254"/>
      <c r="E194" s="254"/>
      <c r="F194" s="273"/>
      <c r="G194" s="254"/>
      <c r="H194" s="254"/>
      <c r="I194" s="254"/>
      <c r="J194" s="254"/>
      <c r="K194" s="250"/>
    </row>
    <row r="195" spans="2:11" ht="18.75" customHeight="1">
      <c r="B195" s="260"/>
      <c r="C195" s="260"/>
      <c r="D195" s="260"/>
      <c r="E195" s="260"/>
      <c r="F195" s="260"/>
      <c r="G195" s="260"/>
      <c r="H195" s="260"/>
      <c r="I195" s="260"/>
      <c r="J195" s="260"/>
      <c r="K195" s="260"/>
    </row>
    <row r="196" spans="2:11" ht="13.5">
      <c r="B196" s="242"/>
      <c r="C196" s="243"/>
      <c r="D196" s="243"/>
      <c r="E196" s="243"/>
      <c r="F196" s="243"/>
      <c r="G196" s="243"/>
      <c r="H196" s="243"/>
      <c r="I196" s="243"/>
      <c r="J196" s="243"/>
      <c r="K196" s="244"/>
    </row>
    <row r="197" spans="2:11" ht="21">
      <c r="B197" s="245"/>
      <c r="C197" s="366" t="s">
        <v>1974</v>
      </c>
      <c r="D197" s="366"/>
      <c r="E197" s="366"/>
      <c r="F197" s="366"/>
      <c r="G197" s="366"/>
      <c r="H197" s="366"/>
      <c r="I197" s="366"/>
      <c r="J197" s="366"/>
      <c r="K197" s="246"/>
    </row>
    <row r="198" spans="2:11" ht="25.5" customHeight="1">
      <c r="B198" s="245"/>
      <c r="C198" s="310" t="s">
        <v>1975</v>
      </c>
      <c r="D198" s="310"/>
      <c r="E198" s="310"/>
      <c r="F198" s="310" t="s">
        <v>1976</v>
      </c>
      <c r="G198" s="311"/>
      <c r="H198" s="371" t="s">
        <v>1977</v>
      </c>
      <c r="I198" s="371"/>
      <c r="J198" s="371"/>
      <c r="K198" s="246"/>
    </row>
    <row r="199" spans="2:11" ht="5.25" customHeight="1">
      <c r="B199" s="274"/>
      <c r="C199" s="271"/>
      <c r="D199" s="271"/>
      <c r="E199" s="271"/>
      <c r="F199" s="271"/>
      <c r="G199" s="254"/>
      <c r="H199" s="271"/>
      <c r="I199" s="271"/>
      <c r="J199" s="271"/>
      <c r="K199" s="295"/>
    </row>
    <row r="200" spans="2:11" ht="15" customHeight="1">
      <c r="B200" s="274"/>
      <c r="C200" s="254" t="s">
        <v>1967</v>
      </c>
      <c r="D200" s="254"/>
      <c r="E200" s="254"/>
      <c r="F200" s="273" t="s">
        <v>50</v>
      </c>
      <c r="G200" s="254"/>
      <c r="H200" s="368" t="s">
        <v>1978</v>
      </c>
      <c r="I200" s="368"/>
      <c r="J200" s="368"/>
      <c r="K200" s="295"/>
    </row>
    <row r="201" spans="2:11" ht="15" customHeight="1">
      <c r="B201" s="274"/>
      <c r="C201" s="280"/>
      <c r="D201" s="254"/>
      <c r="E201" s="254"/>
      <c r="F201" s="273" t="s">
        <v>51</v>
      </c>
      <c r="G201" s="254"/>
      <c r="H201" s="368" t="s">
        <v>1979</v>
      </c>
      <c r="I201" s="368"/>
      <c r="J201" s="368"/>
      <c r="K201" s="295"/>
    </row>
    <row r="202" spans="2:11" ht="15" customHeight="1">
      <c r="B202" s="274"/>
      <c r="C202" s="280"/>
      <c r="D202" s="254"/>
      <c r="E202" s="254"/>
      <c r="F202" s="273" t="s">
        <v>54</v>
      </c>
      <c r="G202" s="254"/>
      <c r="H202" s="368" t="s">
        <v>1980</v>
      </c>
      <c r="I202" s="368"/>
      <c r="J202" s="368"/>
      <c r="K202" s="295"/>
    </row>
    <row r="203" spans="2:11" ht="15" customHeight="1">
      <c r="B203" s="274"/>
      <c r="C203" s="254"/>
      <c r="D203" s="254"/>
      <c r="E203" s="254"/>
      <c r="F203" s="273" t="s">
        <v>52</v>
      </c>
      <c r="G203" s="254"/>
      <c r="H203" s="368" t="s">
        <v>1981</v>
      </c>
      <c r="I203" s="368"/>
      <c r="J203" s="368"/>
      <c r="K203" s="295"/>
    </row>
    <row r="204" spans="2:11" ht="15" customHeight="1">
      <c r="B204" s="274"/>
      <c r="C204" s="254"/>
      <c r="D204" s="254"/>
      <c r="E204" s="254"/>
      <c r="F204" s="273" t="s">
        <v>53</v>
      </c>
      <c r="G204" s="254"/>
      <c r="H204" s="368" t="s">
        <v>1982</v>
      </c>
      <c r="I204" s="368"/>
      <c r="J204" s="368"/>
      <c r="K204" s="295"/>
    </row>
    <row r="205" spans="2:11" ht="15" customHeight="1">
      <c r="B205" s="274"/>
      <c r="C205" s="254"/>
      <c r="D205" s="254"/>
      <c r="E205" s="254"/>
      <c r="F205" s="273"/>
      <c r="G205" s="254"/>
      <c r="H205" s="254"/>
      <c r="I205" s="254"/>
      <c r="J205" s="254"/>
      <c r="K205" s="295"/>
    </row>
    <row r="206" spans="2:11" ht="15" customHeight="1">
      <c r="B206" s="274"/>
      <c r="C206" s="254" t="s">
        <v>1923</v>
      </c>
      <c r="D206" s="254"/>
      <c r="E206" s="254"/>
      <c r="F206" s="273" t="s">
        <v>86</v>
      </c>
      <c r="G206" s="254"/>
      <c r="H206" s="368" t="s">
        <v>1983</v>
      </c>
      <c r="I206" s="368"/>
      <c r="J206" s="368"/>
      <c r="K206" s="295"/>
    </row>
    <row r="207" spans="2:11" ht="15" customHeight="1">
      <c r="B207" s="274"/>
      <c r="C207" s="280"/>
      <c r="D207" s="254"/>
      <c r="E207" s="254"/>
      <c r="F207" s="273" t="s">
        <v>1823</v>
      </c>
      <c r="G207" s="254"/>
      <c r="H207" s="368" t="s">
        <v>1824</v>
      </c>
      <c r="I207" s="368"/>
      <c r="J207" s="368"/>
      <c r="K207" s="295"/>
    </row>
    <row r="208" spans="2:11" ht="15" customHeight="1">
      <c r="B208" s="274"/>
      <c r="C208" s="254"/>
      <c r="D208" s="254"/>
      <c r="E208" s="254"/>
      <c r="F208" s="273" t="s">
        <v>1821</v>
      </c>
      <c r="G208" s="254"/>
      <c r="H208" s="368" t="s">
        <v>1984</v>
      </c>
      <c r="I208" s="368"/>
      <c r="J208" s="368"/>
      <c r="K208" s="295"/>
    </row>
    <row r="209" spans="2:11" ht="15" customHeight="1">
      <c r="B209" s="312"/>
      <c r="C209" s="280"/>
      <c r="D209" s="280"/>
      <c r="E209" s="280"/>
      <c r="F209" s="273" t="s">
        <v>109</v>
      </c>
      <c r="G209" s="259"/>
      <c r="H209" s="372" t="s">
        <v>1825</v>
      </c>
      <c r="I209" s="372"/>
      <c r="J209" s="372"/>
      <c r="K209" s="313"/>
    </row>
    <row r="210" spans="2:11" ht="15" customHeight="1">
      <c r="B210" s="312"/>
      <c r="C210" s="280"/>
      <c r="D210" s="280"/>
      <c r="E210" s="280"/>
      <c r="F210" s="273" t="s">
        <v>1738</v>
      </c>
      <c r="G210" s="259"/>
      <c r="H210" s="372" t="s">
        <v>1985</v>
      </c>
      <c r="I210" s="372"/>
      <c r="J210" s="372"/>
      <c r="K210" s="313"/>
    </row>
    <row r="211" spans="2:11" ht="15" customHeight="1">
      <c r="B211" s="312"/>
      <c r="C211" s="280"/>
      <c r="D211" s="280"/>
      <c r="E211" s="280"/>
      <c r="F211" s="314"/>
      <c r="G211" s="259"/>
      <c r="H211" s="315"/>
      <c r="I211" s="315"/>
      <c r="J211" s="315"/>
      <c r="K211" s="313"/>
    </row>
    <row r="212" spans="2:11" ht="15" customHeight="1">
      <c r="B212" s="312"/>
      <c r="C212" s="254" t="s">
        <v>1947</v>
      </c>
      <c r="D212" s="280"/>
      <c r="E212" s="280"/>
      <c r="F212" s="273">
        <v>1</v>
      </c>
      <c r="G212" s="259"/>
      <c r="H212" s="372" t="s">
        <v>1986</v>
      </c>
      <c r="I212" s="372"/>
      <c r="J212" s="372"/>
      <c r="K212" s="313"/>
    </row>
    <row r="213" spans="2:11" ht="15" customHeight="1">
      <c r="B213" s="312"/>
      <c r="C213" s="280"/>
      <c r="D213" s="280"/>
      <c r="E213" s="280"/>
      <c r="F213" s="273">
        <v>2</v>
      </c>
      <c r="G213" s="259"/>
      <c r="H213" s="372" t="s">
        <v>1987</v>
      </c>
      <c r="I213" s="372"/>
      <c r="J213" s="372"/>
      <c r="K213" s="313"/>
    </row>
    <row r="214" spans="2:11" ht="15" customHeight="1">
      <c r="B214" s="312"/>
      <c r="C214" s="280"/>
      <c r="D214" s="280"/>
      <c r="E214" s="280"/>
      <c r="F214" s="273">
        <v>3</v>
      </c>
      <c r="G214" s="259"/>
      <c r="H214" s="372" t="s">
        <v>1988</v>
      </c>
      <c r="I214" s="372"/>
      <c r="J214" s="372"/>
      <c r="K214" s="313"/>
    </row>
    <row r="215" spans="2:11" ht="15" customHeight="1">
      <c r="B215" s="312"/>
      <c r="C215" s="280"/>
      <c r="D215" s="280"/>
      <c r="E215" s="280"/>
      <c r="F215" s="273">
        <v>4</v>
      </c>
      <c r="G215" s="259"/>
      <c r="H215" s="372" t="s">
        <v>1989</v>
      </c>
      <c r="I215" s="372"/>
      <c r="J215" s="372"/>
      <c r="K215" s="313"/>
    </row>
    <row r="216" spans="2:11" ht="12.75" customHeight="1">
      <c r="B216" s="316"/>
      <c r="C216" s="317"/>
      <c r="D216" s="317"/>
      <c r="E216" s="317"/>
      <c r="F216" s="317"/>
      <c r="G216" s="317"/>
      <c r="H216" s="317"/>
      <c r="I216" s="317"/>
      <c r="J216" s="317"/>
      <c r="K216" s="318"/>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4"/>
  <sheetViews>
    <sheetView showGridLines="0" tabSelected="1" workbookViewId="0" topLeftCell="A1">
      <pane ySplit="1" topLeftCell="A2" activePane="bottomLeft" state="frozen"/>
      <selection pane="bottomLeft" activeCell="F335" sqref="F33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87</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118</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ROUND(J103,2)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ROUND(SUM(BE103:BE473),2)</f>
        <v>0</v>
      </c>
      <c r="G30" s="41"/>
      <c r="H30" s="41"/>
      <c r="I30" s="118">
        <v>0.21</v>
      </c>
      <c r="J30" s="117">
        <f>ROUND(ROUND((SUM(BE103:BE473)),2)*I30,2)</f>
        <v>0</v>
      </c>
      <c r="K30" s="44"/>
    </row>
    <row r="31" spans="2:11" s="1" customFormat="1" ht="14.45" customHeight="1">
      <c r="B31" s="40"/>
      <c r="C31" s="41"/>
      <c r="D31" s="41"/>
      <c r="E31" s="48" t="s">
        <v>51</v>
      </c>
      <c r="F31" s="117">
        <f>ROUND(SUM(BF103:BF473),2)</f>
        <v>0</v>
      </c>
      <c r="G31" s="41"/>
      <c r="H31" s="41"/>
      <c r="I31" s="118">
        <v>0.15</v>
      </c>
      <c r="J31" s="117">
        <f>ROUND(ROUND((SUM(BF103:BF473)),2)*I31,2)</f>
        <v>0</v>
      </c>
      <c r="K31" s="44"/>
    </row>
    <row r="32" spans="2:11" s="1" customFormat="1" ht="14.45" customHeight="1" hidden="1">
      <c r="B32" s="40"/>
      <c r="C32" s="41"/>
      <c r="D32" s="41"/>
      <c r="E32" s="48" t="s">
        <v>52</v>
      </c>
      <c r="F32" s="117">
        <f>ROUND(SUM(BG103:BG473),2)</f>
        <v>0</v>
      </c>
      <c r="G32" s="41"/>
      <c r="H32" s="41"/>
      <c r="I32" s="118">
        <v>0.21</v>
      </c>
      <c r="J32" s="117">
        <v>0</v>
      </c>
      <c r="K32" s="44"/>
    </row>
    <row r="33" spans="2:11" s="1" customFormat="1" ht="14.45" customHeight="1" hidden="1">
      <c r="B33" s="40"/>
      <c r="C33" s="41"/>
      <c r="D33" s="41"/>
      <c r="E33" s="48" t="s">
        <v>53</v>
      </c>
      <c r="F33" s="117">
        <f>ROUND(SUM(BH103:BH473),2)</f>
        <v>0</v>
      </c>
      <c r="G33" s="41"/>
      <c r="H33" s="41"/>
      <c r="I33" s="118">
        <v>0.15</v>
      </c>
      <c r="J33" s="117">
        <v>0</v>
      </c>
      <c r="K33" s="44"/>
    </row>
    <row r="34" spans="2:11" s="1" customFormat="1" ht="14.45" customHeight="1" hidden="1">
      <c r="B34" s="40"/>
      <c r="C34" s="41"/>
      <c r="D34" s="41"/>
      <c r="E34" s="48" t="s">
        <v>54</v>
      </c>
      <c r="F34" s="117">
        <f>ROUND(SUM(BI103:BI473),2)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2016-10-21/Hum1 - SO 01 Stavební úpravy stáje pro výkrm prasat</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J103</f>
        <v>0</v>
      </c>
      <c r="K56" s="44"/>
      <c r="AU56" s="23" t="s">
        <v>123</v>
      </c>
    </row>
    <row r="57" spans="2:11" s="7" customFormat="1" ht="24.95" customHeight="1">
      <c r="B57" s="134"/>
      <c r="C57" s="135"/>
      <c r="D57" s="136" t="s">
        <v>124</v>
      </c>
      <c r="E57" s="137"/>
      <c r="F57" s="137"/>
      <c r="G57" s="137"/>
      <c r="H57" s="137"/>
      <c r="I57" s="138"/>
      <c r="J57" s="139">
        <f>J104</f>
        <v>0</v>
      </c>
      <c r="K57" s="140"/>
    </row>
    <row r="58" spans="2:11" s="8" customFormat="1" ht="19.9" customHeight="1">
      <c r="B58" s="141"/>
      <c r="C58" s="142"/>
      <c r="D58" s="143" t="s">
        <v>125</v>
      </c>
      <c r="E58" s="144"/>
      <c r="F58" s="144"/>
      <c r="G58" s="144"/>
      <c r="H58" s="144"/>
      <c r="I58" s="145"/>
      <c r="J58" s="146">
        <f>J105</f>
        <v>0</v>
      </c>
      <c r="K58" s="147"/>
    </row>
    <row r="59" spans="2:11" s="8" customFormat="1" ht="19.9" customHeight="1">
      <c r="B59" s="141"/>
      <c r="C59" s="142"/>
      <c r="D59" s="143" t="s">
        <v>126</v>
      </c>
      <c r="E59" s="144"/>
      <c r="F59" s="144"/>
      <c r="G59" s="144"/>
      <c r="H59" s="144"/>
      <c r="I59" s="145"/>
      <c r="J59" s="146">
        <f>J128</f>
        <v>0</v>
      </c>
      <c r="K59" s="147"/>
    </row>
    <row r="60" spans="2:11" s="8" customFormat="1" ht="19.9" customHeight="1">
      <c r="B60" s="141"/>
      <c r="C60" s="142"/>
      <c r="D60" s="143" t="s">
        <v>127</v>
      </c>
      <c r="E60" s="144"/>
      <c r="F60" s="144"/>
      <c r="G60" s="144"/>
      <c r="H60" s="144"/>
      <c r="I60" s="145"/>
      <c r="J60" s="146">
        <f>J150</f>
        <v>0</v>
      </c>
      <c r="K60" s="147"/>
    </row>
    <row r="61" spans="2:11" s="8" customFormat="1" ht="19.9" customHeight="1">
      <c r="B61" s="141"/>
      <c r="C61" s="142"/>
      <c r="D61" s="143" t="s">
        <v>128</v>
      </c>
      <c r="E61" s="144"/>
      <c r="F61" s="144"/>
      <c r="G61" s="144"/>
      <c r="H61" s="144"/>
      <c r="I61" s="145"/>
      <c r="J61" s="146">
        <f>J189</f>
        <v>0</v>
      </c>
      <c r="K61" s="147"/>
    </row>
    <row r="62" spans="2:11" s="8" customFormat="1" ht="19.9" customHeight="1">
      <c r="B62" s="141"/>
      <c r="C62" s="142"/>
      <c r="D62" s="143" t="s">
        <v>129</v>
      </c>
      <c r="E62" s="144"/>
      <c r="F62" s="144"/>
      <c r="G62" s="144"/>
      <c r="H62" s="144"/>
      <c r="I62" s="145"/>
      <c r="J62" s="146">
        <f>J210</f>
        <v>0</v>
      </c>
      <c r="K62" s="147"/>
    </row>
    <row r="63" spans="2:11" s="8" customFormat="1" ht="19.9" customHeight="1">
      <c r="B63" s="141"/>
      <c r="C63" s="142"/>
      <c r="D63" s="143" t="s">
        <v>130</v>
      </c>
      <c r="E63" s="144"/>
      <c r="F63" s="144"/>
      <c r="G63" s="144"/>
      <c r="H63" s="144"/>
      <c r="I63" s="145"/>
      <c r="J63" s="146">
        <f>J213</f>
        <v>0</v>
      </c>
      <c r="K63" s="147"/>
    </row>
    <row r="64" spans="2:11" s="8" customFormat="1" ht="19.9" customHeight="1">
      <c r="B64" s="141"/>
      <c r="C64" s="142"/>
      <c r="D64" s="143" t="s">
        <v>131</v>
      </c>
      <c r="E64" s="144"/>
      <c r="F64" s="144"/>
      <c r="G64" s="144"/>
      <c r="H64" s="144"/>
      <c r="I64" s="145"/>
      <c r="J64" s="146">
        <f>J255</f>
        <v>0</v>
      </c>
      <c r="K64" s="147"/>
    </row>
    <row r="65" spans="2:11" s="8" customFormat="1" ht="19.9" customHeight="1">
      <c r="B65" s="141"/>
      <c r="C65" s="142"/>
      <c r="D65" s="143" t="s">
        <v>132</v>
      </c>
      <c r="E65" s="144"/>
      <c r="F65" s="144"/>
      <c r="G65" s="144"/>
      <c r="H65" s="144"/>
      <c r="I65" s="145"/>
      <c r="J65" s="146">
        <f>J275</f>
        <v>0</v>
      </c>
      <c r="K65" s="147"/>
    </row>
    <row r="66" spans="2:11" s="8" customFormat="1" ht="19.9" customHeight="1">
      <c r="B66" s="141"/>
      <c r="C66" s="142"/>
      <c r="D66" s="143" t="s">
        <v>133</v>
      </c>
      <c r="E66" s="144"/>
      <c r="F66" s="144"/>
      <c r="G66" s="144"/>
      <c r="H66" s="144"/>
      <c r="I66" s="145"/>
      <c r="J66" s="146">
        <f>J286</f>
        <v>0</v>
      </c>
      <c r="K66" s="147"/>
    </row>
    <row r="67" spans="2:11" s="7" customFormat="1" ht="24.95" customHeight="1">
      <c r="B67" s="134"/>
      <c r="C67" s="135"/>
      <c r="D67" s="136" t="s">
        <v>134</v>
      </c>
      <c r="E67" s="137"/>
      <c r="F67" s="137"/>
      <c r="G67" s="137"/>
      <c r="H67" s="137"/>
      <c r="I67" s="138"/>
      <c r="J67" s="139">
        <f>J288</f>
        <v>0</v>
      </c>
      <c r="K67" s="140"/>
    </row>
    <row r="68" spans="2:11" s="8" customFormat="1" ht="19.9" customHeight="1">
      <c r="B68" s="141"/>
      <c r="C68" s="142"/>
      <c r="D68" s="143" t="s">
        <v>135</v>
      </c>
      <c r="E68" s="144"/>
      <c r="F68" s="144"/>
      <c r="G68" s="144"/>
      <c r="H68" s="144"/>
      <c r="I68" s="145"/>
      <c r="J68" s="146">
        <f>J289</f>
        <v>0</v>
      </c>
      <c r="K68" s="147"/>
    </row>
    <row r="69" spans="2:11" s="8" customFormat="1" ht="19.9" customHeight="1">
      <c r="B69" s="141"/>
      <c r="C69" s="142"/>
      <c r="D69" s="143" t="s">
        <v>136</v>
      </c>
      <c r="E69" s="144"/>
      <c r="F69" s="144"/>
      <c r="G69" s="144"/>
      <c r="H69" s="144"/>
      <c r="I69" s="145"/>
      <c r="J69" s="146">
        <f>J304</f>
        <v>0</v>
      </c>
      <c r="K69" s="147"/>
    </row>
    <row r="70" spans="2:11" s="8" customFormat="1" ht="19.9" customHeight="1">
      <c r="B70" s="141"/>
      <c r="C70" s="142"/>
      <c r="D70" s="143" t="s">
        <v>137</v>
      </c>
      <c r="E70" s="144"/>
      <c r="F70" s="144"/>
      <c r="G70" s="144"/>
      <c r="H70" s="144"/>
      <c r="I70" s="145"/>
      <c r="J70" s="146">
        <f>J306</f>
        <v>0</v>
      </c>
      <c r="K70" s="147"/>
    </row>
    <row r="71" spans="2:11" s="8" customFormat="1" ht="19.9" customHeight="1">
      <c r="B71" s="141"/>
      <c r="C71" s="142"/>
      <c r="D71" s="143" t="s">
        <v>138</v>
      </c>
      <c r="E71" s="144"/>
      <c r="F71" s="144"/>
      <c r="G71" s="144"/>
      <c r="H71" s="144"/>
      <c r="I71" s="145"/>
      <c r="J71" s="146">
        <f>J343</f>
        <v>0</v>
      </c>
      <c r="K71" s="147"/>
    </row>
    <row r="72" spans="2:11" s="8" customFormat="1" ht="19.9" customHeight="1">
      <c r="B72" s="141"/>
      <c r="C72" s="142"/>
      <c r="D72" s="143" t="s">
        <v>139</v>
      </c>
      <c r="E72" s="144"/>
      <c r="F72" s="144"/>
      <c r="G72" s="144"/>
      <c r="H72" s="144"/>
      <c r="I72" s="145"/>
      <c r="J72" s="146">
        <f>J351</f>
        <v>0</v>
      </c>
      <c r="K72" s="147"/>
    </row>
    <row r="73" spans="2:11" s="8" customFormat="1" ht="19.9" customHeight="1">
      <c r="B73" s="141"/>
      <c r="C73" s="142"/>
      <c r="D73" s="143" t="s">
        <v>140</v>
      </c>
      <c r="E73" s="144"/>
      <c r="F73" s="144"/>
      <c r="G73" s="144"/>
      <c r="H73" s="144"/>
      <c r="I73" s="145"/>
      <c r="J73" s="146">
        <f>J353</f>
        <v>0</v>
      </c>
      <c r="K73" s="147"/>
    </row>
    <row r="74" spans="2:11" s="8" customFormat="1" ht="19.9" customHeight="1">
      <c r="B74" s="141"/>
      <c r="C74" s="142"/>
      <c r="D74" s="143" t="s">
        <v>141</v>
      </c>
      <c r="E74" s="144"/>
      <c r="F74" s="144"/>
      <c r="G74" s="144"/>
      <c r="H74" s="144"/>
      <c r="I74" s="145"/>
      <c r="J74" s="146">
        <f>J359</f>
        <v>0</v>
      </c>
      <c r="K74" s="147"/>
    </row>
    <row r="75" spans="2:11" s="8" customFormat="1" ht="19.9" customHeight="1">
      <c r="B75" s="141"/>
      <c r="C75" s="142"/>
      <c r="D75" s="143" t="s">
        <v>142</v>
      </c>
      <c r="E75" s="144"/>
      <c r="F75" s="144"/>
      <c r="G75" s="144"/>
      <c r="H75" s="144"/>
      <c r="I75" s="145"/>
      <c r="J75" s="146">
        <f>J372</f>
        <v>0</v>
      </c>
      <c r="K75" s="147"/>
    </row>
    <row r="76" spans="2:11" s="8" customFormat="1" ht="19.9" customHeight="1">
      <c r="B76" s="141"/>
      <c r="C76" s="142"/>
      <c r="D76" s="143" t="s">
        <v>143</v>
      </c>
      <c r="E76" s="144"/>
      <c r="F76" s="144"/>
      <c r="G76" s="144"/>
      <c r="H76" s="144"/>
      <c r="I76" s="145"/>
      <c r="J76" s="146">
        <f>J378</f>
        <v>0</v>
      </c>
      <c r="K76" s="147"/>
    </row>
    <row r="77" spans="2:11" s="8" customFormat="1" ht="19.9" customHeight="1">
      <c r="B77" s="141"/>
      <c r="C77" s="142"/>
      <c r="D77" s="143" t="s">
        <v>144</v>
      </c>
      <c r="E77" s="144"/>
      <c r="F77" s="144"/>
      <c r="G77" s="144"/>
      <c r="H77" s="144"/>
      <c r="I77" s="145"/>
      <c r="J77" s="146">
        <f>J403</f>
        <v>0</v>
      </c>
      <c r="K77" s="147"/>
    </row>
    <row r="78" spans="2:11" s="8" customFormat="1" ht="19.9" customHeight="1">
      <c r="B78" s="141"/>
      <c r="C78" s="142"/>
      <c r="D78" s="143" t="s">
        <v>145</v>
      </c>
      <c r="E78" s="144"/>
      <c r="F78" s="144"/>
      <c r="G78" s="144"/>
      <c r="H78" s="144"/>
      <c r="I78" s="145"/>
      <c r="J78" s="146">
        <f>J430</f>
        <v>0</v>
      </c>
      <c r="K78" s="147"/>
    </row>
    <row r="79" spans="2:11" s="8" customFormat="1" ht="19.9" customHeight="1">
      <c r="B79" s="141"/>
      <c r="C79" s="142"/>
      <c r="D79" s="143" t="s">
        <v>146</v>
      </c>
      <c r="E79" s="144"/>
      <c r="F79" s="144"/>
      <c r="G79" s="144"/>
      <c r="H79" s="144"/>
      <c r="I79" s="145"/>
      <c r="J79" s="146">
        <f>J440</f>
        <v>0</v>
      </c>
      <c r="K79" s="147"/>
    </row>
    <row r="80" spans="2:11" s="8" customFormat="1" ht="19.9" customHeight="1">
      <c r="B80" s="141"/>
      <c r="C80" s="142"/>
      <c r="D80" s="143" t="s">
        <v>147</v>
      </c>
      <c r="E80" s="144"/>
      <c r="F80" s="144"/>
      <c r="G80" s="144"/>
      <c r="H80" s="144"/>
      <c r="I80" s="145"/>
      <c r="J80" s="146">
        <f>J454</f>
        <v>0</v>
      </c>
      <c r="K80" s="147"/>
    </row>
    <row r="81" spans="2:11" s="8" customFormat="1" ht="19.9" customHeight="1">
      <c r="B81" s="141"/>
      <c r="C81" s="142"/>
      <c r="D81" s="143" t="s">
        <v>148</v>
      </c>
      <c r="E81" s="144"/>
      <c r="F81" s="144"/>
      <c r="G81" s="144"/>
      <c r="H81" s="144"/>
      <c r="I81" s="145"/>
      <c r="J81" s="146">
        <f>J467</f>
        <v>0</v>
      </c>
      <c r="K81" s="147"/>
    </row>
    <row r="82" spans="2:11" s="7" customFormat="1" ht="24.95" customHeight="1">
      <c r="B82" s="134"/>
      <c r="C82" s="135"/>
      <c r="D82" s="136" t="s">
        <v>149</v>
      </c>
      <c r="E82" s="137"/>
      <c r="F82" s="137"/>
      <c r="G82" s="137"/>
      <c r="H82" s="137"/>
      <c r="I82" s="138"/>
      <c r="J82" s="139">
        <f>J471</f>
        <v>0</v>
      </c>
      <c r="K82" s="140"/>
    </row>
    <row r="83" spans="2:11" s="8" customFormat="1" ht="19.9" customHeight="1">
      <c r="B83" s="141"/>
      <c r="C83" s="142"/>
      <c r="D83" s="143" t="s">
        <v>150</v>
      </c>
      <c r="E83" s="144"/>
      <c r="F83" s="144"/>
      <c r="G83" s="144"/>
      <c r="H83" s="144"/>
      <c r="I83" s="145"/>
      <c r="J83" s="146">
        <f>J472</f>
        <v>0</v>
      </c>
      <c r="K83" s="147"/>
    </row>
    <row r="84" spans="2:11" s="1" customFormat="1" ht="21.75" customHeight="1">
      <c r="B84" s="40"/>
      <c r="C84" s="41"/>
      <c r="D84" s="41"/>
      <c r="E84" s="41"/>
      <c r="F84" s="41"/>
      <c r="G84" s="41"/>
      <c r="H84" s="41"/>
      <c r="I84" s="105"/>
      <c r="J84" s="41"/>
      <c r="K84" s="44"/>
    </row>
    <row r="85" spans="2:11" s="1" customFormat="1" ht="6.95" customHeight="1">
      <c r="B85" s="55"/>
      <c r="C85" s="56"/>
      <c r="D85" s="56"/>
      <c r="E85" s="56"/>
      <c r="F85" s="56"/>
      <c r="G85" s="56"/>
      <c r="H85" s="56"/>
      <c r="I85" s="126"/>
      <c r="J85" s="56"/>
      <c r="K85" s="57"/>
    </row>
    <row r="89" spans="2:12" s="1" customFormat="1" ht="6.95" customHeight="1">
      <c r="B89" s="58"/>
      <c r="C89" s="59"/>
      <c r="D89" s="59"/>
      <c r="E89" s="59"/>
      <c r="F89" s="59"/>
      <c r="G89" s="59"/>
      <c r="H89" s="59"/>
      <c r="I89" s="127"/>
      <c r="J89" s="59"/>
      <c r="K89" s="59"/>
      <c r="L89" s="40"/>
    </row>
    <row r="90" spans="2:12" s="1" customFormat="1" ht="36.95" customHeight="1">
      <c r="B90" s="40"/>
      <c r="C90" s="60" t="s">
        <v>151</v>
      </c>
      <c r="L90" s="40"/>
    </row>
    <row r="91" spans="2:12" s="1" customFormat="1" ht="6.95" customHeight="1">
      <c r="B91" s="40"/>
      <c r="L91" s="40"/>
    </row>
    <row r="92" spans="2:12" s="1" customFormat="1" ht="14.45" customHeight="1">
      <c r="B92" s="40"/>
      <c r="C92" s="62" t="s">
        <v>19</v>
      </c>
      <c r="L92" s="40"/>
    </row>
    <row r="93" spans="2:12" s="1" customFormat="1" ht="16.5" customHeight="1">
      <c r="B93" s="40"/>
      <c r="E93" s="357" t="str">
        <f>E7</f>
        <v>Školní statek Humpolec - dostavba budov a areálu</v>
      </c>
      <c r="F93" s="358"/>
      <c r="G93" s="358"/>
      <c r="H93" s="358"/>
      <c r="L93" s="40"/>
    </row>
    <row r="94" spans="2:12" s="1" customFormat="1" ht="14.45" customHeight="1">
      <c r="B94" s="40"/>
      <c r="C94" s="62" t="s">
        <v>117</v>
      </c>
      <c r="L94" s="40"/>
    </row>
    <row r="95" spans="2:12" s="1" customFormat="1" ht="17.25" customHeight="1">
      <c r="B95" s="40"/>
      <c r="E95" s="326" t="str">
        <f>E9</f>
        <v>2016-10-21/Hum1 - SO 01 Stavební úpravy stáje pro výkrm prasat</v>
      </c>
      <c r="F95" s="359"/>
      <c r="G95" s="359"/>
      <c r="H95" s="359"/>
      <c r="L95" s="40"/>
    </row>
    <row r="96" spans="2:12" s="1" customFormat="1" ht="6.95" customHeight="1">
      <c r="B96" s="40"/>
      <c r="L96" s="40"/>
    </row>
    <row r="97" spans="2:12" s="1" customFormat="1" ht="18" customHeight="1">
      <c r="B97" s="40"/>
      <c r="C97" s="62" t="s">
        <v>25</v>
      </c>
      <c r="F97" s="148" t="str">
        <f>F12</f>
        <v>Humpolec</v>
      </c>
      <c r="I97" s="149" t="s">
        <v>27</v>
      </c>
      <c r="J97" s="66" t="str">
        <f>IF(J12="","",J12)</f>
        <v>21. 10. 2016</v>
      </c>
      <c r="L97" s="40"/>
    </row>
    <row r="98" spans="2:12" s="1" customFormat="1" ht="6.95" customHeight="1">
      <c r="B98" s="40"/>
      <c r="L98" s="40"/>
    </row>
    <row r="99" spans="2:12" s="1" customFormat="1" ht="15">
      <c r="B99" s="40"/>
      <c r="C99" s="62" t="s">
        <v>31</v>
      </c>
      <c r="F99" s="148" t="str">
        <f>E15</f>
        <v>Kraj Vysočina, Jihlava, Žižkova 57/1882 PSČ 58733</v>
      </c>
      <c r="I99" s="149" t="s">
        <v>39</v>
      </c>
      <c r="J99" s="148" t="str">
        <f>E21</f>
        <v>AG Komplet s.r.o.</v>
      </c>
      <c r="L99" s="40"/>
    </row>
    <row r="100" spans="2:12" s="1" customFormat="1" ht="14.45" customHeight="1">
      <c r="B100" s="40"/>
      <c r="C100" s="62" t="s">
        <v>37</v>
      </c>
      <c r="F100" s="148" t="str">
        <f>IF(E18="","",E18)</f>
        <v/>
      </c>
      <c r="L100" s="40"/>
    </row>
    <row r="101" spans="2:12" s="1" customFormat="1" ht="10.35" customHeight="1">
      <c r="B101" s="40"/>
      <c r="L101" s="40"/>
    </row>
    <row r="102" spans="2:20" s="9" customFormat="1" ht="29.25" customHeight="1">
      <c r="B102" s="150"/>
      <c r="C102" s="151" t="s">
        <v>152</v>
      </c>
      <c r="D102" s="152" t="s">
        <v>64</v>
      </c>
      <c r="E102" s="152" t="s">
        <v>60</v>
      </c>
      <c r="F102" s="152" t="s">
        <v>153</v>
      </c>
      <c r="G102" s="152" t="s">
        <v>154</v>
      </c>
      <c r="H102" s="152" t="s">
        <v>155</v>
      </c>
      <c r="I102" s="153" t="s">
        <v>156</v>
      </c>
      <c r="J102" s="152" t="s">
        <v>121</v>
      </c>
      <c r="K102" s="154" t="s">
        <v>157</v>
      </c>
      <c r="L102" s="150"/>
      <c r="M102" s="72" t="s">
        <v>158</v>
      </c>
      <c r="N102" s="73" t="s">
        <v>49</v>
      </c>
      <c r="O102" s="73" t="s">
        <v>159</v>
      </c>
      <c r="P102" s="73" t="s">
        <v>160</v>
      </c>
      <c r="Q102" s="73" t="s">
        <v>161</v>
      </c>
      <c r="R102" s="73" t="s">
        <v>162</v>
      </c>
      <c r="S102" s="73" t="s">
        <v>163</v>
      </c>
      <c r="T102" s="74" t="s">
        <v>164</v>
      </c>
    </row>
    <row r="103" spans="2:63" s="1" customFormat="1" ht="29.25" customHeight="1">
      <c r="B103" s="40"/>
      <c r="C103" s="76" t="s">
        <v>122</v>
      </c>
      <c r="J103" s="155">
        <f>BK103</f>
        <v>0</v>
      </c>
      <c r="L103" s="40"/>
      <c r="M103" s="75"/>
      <c r="N103" s="67"/>
      <c r="O103" s="67"/>
      <c r="P103" s="156">
        <f>P104+P288+P471</f>
        <v>0</v>
      </c>
      <c r="Q103" s="67"/>
      <c r="R103" s="156">
        <f>R104+R288+R471</f>
        <v>2249.6913015399996</v>
      </c>
      <c r="S103" s="67"/>
      <c r="T103" s="157">
        <f>T104+T288+T471</f>
        <v>2532.64479313</v>
      </c>
      <c r="AT103" s="23" t="s">
        <v>78</v>
      </c>
      <c r="AU103" s="23" t="s">
        <v>123</v>
      </c>
      <c r="BK103" s="158">
        <f>BK104+BK288+BK471</f>
        <v>0</v>
      </c>
    </row>
    <row r="104" spans="2:63" s="10" customFormat="1" ht="37.35" customHeight="1">
      <c r="B104" s="159"/>
      <c r="D104" s="160" t="s">
        <v>78</v>
      </c>
      <c r="E104" s="161" t="s">
        <v>165</v>
      </c>
      <c r="F104" s="161" t="s">
        <v>166</v>
      </c>
      <c r="I104" s="162"/>
      <c r="J104" s="163">
        <f>BK104</f>
        <v>0</v>
      </c>
      <c r="L104" s="159"/>
      <c r="M104" s="164"/>
      <c r="N104" s="165"/>
      <c r="O104" s="165"/>
      <c r="P104" s="166">
        <f>P105+P128+P150+P189+P210+P213+P255+P275+P286</f>
        <v>0</v>
      </c>
      <c r="Q104" s="165"/>
      <c r="R104" s="166">
        <f>R105+R128+R150+R189+R210+R213+R255+R275+R286</f>
        <v>2189.4184910999998</v>
      </c>
      <c r="S104" s="165"/>
      <c r="T104" s="167">
        <f>T105+T128+T150+T189+T210+T213+T255+T275+T286</f>
        <v>2506.771264</v>
      </c>
      <c r="AR104" s="160" t="s">
        <v>24</v>
      </c>
      <c r="AT104" s="168" t="s">
        <v>78</v>
      </c>
      <c r="AU104" s="168" t="s">
        <v>79</v>
      </c>
      <c r="AY104" s="160" t="s">
        <v>167</v>
      </c>
      <c r="BK104" s="169">
        <f>BK105+BK128+BK150+BK189+BK210+BK213+BK255+BK275+BK286</f>
        <v>0</v>
      </c>
    </row>
    <row r="105" spans="2:63" s="10" customFormat="1" ht="19.9" customHeight="1">
      <c r="B105" s="159"/>
      <c r="D105" s="170" t="s">
        <v>78</v>
      </c>
      <c r="E105" s="171" t="s">
        <v>24</v>
      </c>
      <c r="F105" s="171" t="s">
        <v>168</v>
      </c>
      <c r="I105" s="162"/>
      <c r="J105" s="172">
        <f>BK105</f>
        <v>0</v>
      </c>
      <c r="L105" s="159"/>
      <c r="M105" s="164"/>
      <c r="N105" s="165"/>
      <c r="O105" s="165"/>
      <c r="P105" s="166">
        <f>SUM(P106:P127)</f>
        <v>0</v>
      </c>
      <c r="Q105" s="165"/>
      <c r="R105" s="166">
        <f>SUM(R106:R127)</f>
        <v>98.04</v>
      </c>
      <c r="S105" s="165"/>
      <c r="T105" s="167">
        <f>SUM(T106:T127)</f>
        <v>0</v>
      </c>
      <c r="AR105" s="160" t="s">
        <v>24</v>
      </c>
      <c r="AT105" s="168" t="s">
        <v>78</v>
      </c>
      <c r="AU105" s="168" t="s">
        <v>24</v>
      </c>
      <c r="AY105" s="160" t="s">
        <v>167</v>
      </c>
      <c r="BK105" s="169">
        <f>SUM(BK106:BK127)</f>
        <v>0</v>
      </c>
    </row>
    <row r="106" spans="2:65" s="1" customFormat="1" ht="38.25" customHeight="1">
      <c r="B106" s="173"/>
      <c r="C106" s="174" t="s">
        <v>24</v>
      </c>
      <c r="D106" s="174" t="s">
        <v>169</v>
      </c>
      <c r="E106" s="175" t="s">
        <v>170</v>
      </c>
      <c r="F106" s="176" t="s">
        <v>171</v>
      </c>
      <c r="G106" s="177" t="s">
        <v>172</v>
      </c>
      <c r="H106" s="178">
        <v>684.2</v>
      </c>
      <c r="I106" s="179"/>
      <c r="J106" s="180">
        <f>ROUND(I106*H106,2)</f>
        <v>0</v>
      </c>
      <c r="K106" s="176" t="s">
        <v>173</v>
      </c>
      <c r="L106" s="40"/>
      <c r="M106" s="181" t="s">
        <v>5</v>
      </c>
      <c r="N106" s="182" t="s">
        <v>50</v>
      </c>
      <c r="O106" s="41"/>
      <c r="P106" s="183">
        <f>O106*H106</f>
        <v>0</v>
      </c>
      <c r="Q106" s="183">
        <v>0</v>
      </c>
      <c r="R106" s="183">
        <f>Q106*H106</f>
        <v>0</v>
      </c>
      <c r="S106" s="183">
        <v>0</v>
      </c>
      <c r="T106" s="184">
        <f>S106*H106</f>
        <v>0</v>
      </c>
      <c r="AR106" s="23" t="s">
        <v>174</v>
      </c>
      <c r="AT106" s="23" t="s">
        <v>169</v>
      </c>
      <c r="AU106" s="23" t="s">
        <v>88</v>
      </c>
      <c r="AY106" s="23" t="s">
        <v>167</v>
      </c>
      <c r="BE106" s="185">
        <f>IF(N106="základní",J106,0)</f>
        <v>0</v>
      </c>
      <c r="BF106" s="185">
        <f>IF(N106="snížená",J106,0)</f>
        <v>0</v>
      </c>
      <c r="BG106" s="185">
        <f>IF(N106="zákl. přenesená",J106,0)</f>
        <v>0</v>
      </c>
      <c r="BH106" s="185">
        <f>IF(N106="sníž. přenesená",J106,0)</f>
        <v>0</v>
      </c>
      <c r="BI106" s="185">
        <f>IF(N106="nulová",J106,0)</f>
        <v>0</v>
      </c>
      <c r="BJ106" s="23" t="s">
        <v>24</v>
      </c>
      <c r="BK106" s="185">
        <f>ROUND(I106*H106,2)</f>
        <v>0</v>
      </c>
      <c r="BL106" s="23" t="s">
        <v>174</v>
      </c>
      <c r="BM106" s="23" t="s">
        <v>175</v>
      </c>
    </row>
    <row r="107" spans="2:51" s="11" customFormat="1" ht="13.5">
      <c r="B107" s="186"/>
      <c r="D107" s="187" t="s">
        <v>176</v>
      </c>
      <c r="E107" s="188" t="s">
        <v>5</v>
      </c>
      <c r="F107" s="189" t="s">
        <v>177</v>
      </c>
      <c r="H107" s="190">
        <v>684.2</v>
      </c>
      <c r="I107" s="191"/>
      <c r="L107" s="186"/>
      <c r="M107" s="192"/>
      <c r="N107" s="193"/>
      <c r="O107" s="193"/>
      <c r="P107" s="193"/>
      <c r="Q107" s="193"/>
      <c r="R107" s="193"/>
      <c r="S107" s="193"/>
      <c r="T107" s="194"/>
      <c r="AT107" s="195" t="s">
        <v>176</v>
      </c>
      <c r="AU107" s="195" t="s">
        <v>88</v>
      </c>
      <c r="AV107" s="11" t="s">
        <v>88</v>
      </c>
      <c r="AW107" s="11" t="s">
        <v>43</v>
      </c>
      <c r="AX107" s="11" t="s">
        <v>24</v>
      </c>
      <c r="AY107" s="195" t="s">
        <v>167</v>
      </c>
    </row>
    <row r="108" spans="2:65" s="1" customFormat="1" ht="38.25" customHeight="1">
      <c r="B108" s="173"/>
      <c r="C108" s="174" t="s">
        <v>88</v>
      </c>
      <c r="D108" s="174" t="s">
        <v>169</v>
      </c>
      <c r="E108" s="175" t="s">
        <v>178</v>
      </c>
      <c r="F108" s="176" t="s">
        <v>179</v>
      </c>
      <c r="G108" s="177" t="s">
        <v>172</v>
      </c>
      <c r="H108" s="178">
        <v>684.2</v>
      </c>
      <c r="I108" s="179"/>
      <c r="J108" s="180">
        <f>ROUND(I108*H108,2)</f>
        <v>0</v>
      </c>
      <c r="K108" s="176" t="s">
        <v>173</v>
      </c>
      <c r="L108" s="40"/>
      <c r="M108" s="181" t="s">
        <v>5</v>
      </c>
      <c r="N108" s="182" t="s">
        <v>50</v>
      </c>
      <c r="O108" s="41"/>
      <c r="P108" s="183">
        <f>O108*H108</f>
        <v>0</v>
      </c>
      <c r="Q108" s="183">
        <v>0</v>
      </c>
      <c r="R108" s="183">
        <f>Q108*H108</f>
        <v>0</v>
      </c>
      <c r="S108" s="183">
        <v>0</v>
      </c>
      <c r="T108" s="184">
        <f>S108*H108</f>
        <v>0</v>
      </c>
      <c r="AR108" s="23" t="s">
        <v>174</v>
      </c>
      <c r="AT108" s="23" t="s">
        <v>169</v>
      </c>
      <c r="AU108" s="23" t="s">
        <v>88</v>
      </c>
      <c r="AY108" s="23" t="s">
        <v>167</v>
      </c>
      <c r="BE108" s="185">
        <f>IF(N108="základní",J108,0)</f>
        <v>0</v>
      </c>
      <c r="BF108" s="185">
        <f>IF(N108="snížená",J108,0)</f>
        <v>0</v>
      </c>
      <c r="BG108" s="185">
        <f>IF(N108="zákl. přenesená",J108,0)</f>
        <v>0</v>
      </c>
      <c r="BH108" s="185">
        <f>IF(N108="sníž. přenesená",J108,0)</f>
        <v>0</v>
      </c>
      <c r="BI108" s="185">
        <f>IF(N108="nulová",J108,0)</f>
        <v>0</v>
      </c>
      <c r="BJ108" s="23" t="s">
        <v>24</v>
      </c>
      <c r="BK108" s="185">
        <f>ROUND(I108*H108,2)</f>
        <v>0</v>
      </c>
      <c r="BL108" s="23" t="s">
        <v>174</v>
      </c>
      <c r="BM108" s="23" t="s">
        <v>180</v>
      </c>
    </row>
    <row r="109" spans="2:65" s="1" customFormat="1" ht="25.5" customHeight="1">
      <c r="B109" s="173"/>
      <c r="C109" s="174" t="s">
        <v>181</v>
      </c>
      <c r="D109" s="174" t="s">
        <v>169</v>
      </c>
      <c r="E109" s="175" t="s">
        <v>182</v>
      </c>
      <c r="F109" s="176" t="s">
        <v>183</v>
      </c>
      <c r="G109" s="177" t="s">
        <v>172</v>
      </c>
      <c r="H109" s="178">
        <v>321.661</v>
      </c>
      <c r="I109" s="179"/>
      <c r="J109" s="180">
        <f>ROUND(I109*H109,2)</f>
        <v>0</v>
      </c>
      <c r="K109" s="176" t="s">
        <v>173</v>
      </c>
      <c r="L109" s="40"/>
      <c r="M109" s="181" t="s">
        <v>5</v>
      </c>
      <c r="N109" s="182" t="s">
        <v>50</v>
      </c>
      <c r="O109" s="41"/>
      <c r="P109" s="183">
        <f>O109*H109</f>
        <v>0</v>
      </c>
      <c r="Q109" s="183">
        <v>0</v>
      </c>
      <c r="R109" s="183">
        <f>Q109*H109</f>
        <v>0</v>
      </c>
      <c r="S109" s="183">
        <v>0</v>
      </c>
      <c r="T109" s="184">
        <f>S109*H109</f>
        <v>0</v>
      </c>
      <c r="AR109" s="23" t="s">
        <v>174</v>
      </c>
      <c r="AT109" s="23" t="s">
        <v>169</v>
      </c>
      <c r="AU109" s="23" t="s">
        <v>88</v>
      </c>
      <c r="AY109" s="23" t="s">
        <v>167</v>
      </c>
      <c r="BE109" s="185">
        <f>IF(N109="základní",J109,0)</f>
        <v>0</v>
      </c>
      <c r="BF109" s="185">
        <f>IF(N109="snížená",J109,0)</f>
        <v>0</v>
      </c>
      <c r="BG109" s="185">
        <f>IF(N109="zákl. přenesená",J109,0)</f>
        <v>0</v>
      </c>
      <c r="BH109" s="185">
        <f>IF(N109="sníž. přenesená",J109,0)</f>
        <v>0</v>
      </c>
      <c r="BI109" s="185">
        <f>IF(N109="nulová",J109,0)</f>
        <v>0</v>
      </c>
      <c r="BJ109" s="23" t="s">
        <v>24</v>
      </c>
      <c r="BK109" s="185">
        <f>ROUND(I109*H109,2)</f>
        <v>0</v>
      </c>
      <c r="BL109" s="23" t="s">
        <v>174</v>
      </c>
      <c r="BM109" s="23" t="s">
        <v>184</v>
      </c>
    </row>
    <row r="110" spans="2:51" s="11" customFormat="1" ht="27">
      <c r="B110" s="186"/>
      <c r="D110" s="196" t="s">
        <v>176</v>
      </c>
      <c r="E110" s="195" t="s">
        <v>5</v>
      </c>
      <c r="F110" s="197" t="s">
        <v>185</v>
      </c>
      <c r="H110" s="198">
        <v>643.321</v>
      </c>
      <c r="I110" s="191"/>
      <c r="L110" s="186"/>
      <c r="M110" s="192"/>
      <c r="N110" s="193"/>
      <c r="O110" s="193"/>
      <c r="P110" s="193"/>
      <c r="Q110" s="193"/>
      <c r="R110" s="193"/>
      <c r="S110" s="193"/>
      <c r="T110" s="194"/>
      <c r="AT110" s="195" t="s">
        <v>176</v>
      </c>
      <c r="AU110" s="195" t="s">
        <v>88</v>
      </c>
      <c r="AV110" s="11" t="s">
        <v>88</v>
      </c>
      <c r="AW110" s="11" t="s">
        <v>43</v>
      </c>
      <c r="AX110" s="11" t="s">
        <v>79</v>
      </c>
      <c r="AY110" s="195" t="s">
        <v>167</v>
      </c>
    </row>
    <row r="111" spans="2:51" s="11" customFormat="1" ht="13.5">
      <c r="B111" s="186"/>
      <c r="D111" s="187" t="s">
        <v>176</v>
      </c>
      <c r="E111" s="188" t="s">
        <v>5</v>
      </c>
      <c r="F111" s="189" t="s">
        <v>186</v>
      </c>
      <c r="H111" s="190">
        <v>321.661</v>
      </c>
      <c r="I111" s="191"/>
      <c r="L111" s="186"/>
      <c r="M111" s="192"/>
      <c r="N111" s="193"/>
      <c r="O111" s="193"/>
      <c r="P111" s="193"/>
      <c r="Q111" s="193"/>
      <c r="R111" s="193"/>
      <c r="S111" s="193"/>
      <c r="T111" s="194"/>
      <c r="AT111" s="195" t="s">
        <v>176</v>
      </c>
      <c r="AU111" s="195" t="s">
        <v>88</v>
      </c>
      <c r="AV111" s="11" t="s">
        <v>88</v>
      </c>
      <c r="AW111" s="11" t="s">
        <v>43</v>
      </c>
      <c r="AX111" s="11" t="s">
        <v>24</v>
      </c>
      <c r="AY111" s="195" t="s">
        <v>167</v>
      </c>
    </row>
    <row r="112" spans="2:65" s="1" customFormat="1" ht="25.5" customHeight="1">
      <c r="B112" s="173"/>
      <c r="C112" s="174" t="s">
        <v>174</v>
      </c>
      <c r="D112" s="174" t="s">
        <v>169</v>
      </c>
      <c r="E112" s="175" t="s">
        <v>187</v>
      </c>
      <c r="F112" s="176" t="s">
        <v>188</v>
      </c>
      <c r="G112" s="177" t="s">
        <v>172</v>
      </c>
      <c r="H112" s="178">
        <v>321.661</v>
      </c>
      <c r="I112" s="179"/>
      <c r="J112" s="180">
        <f>ROUND(I112*H112,2)</f>
        <v>0</v>
      </c>
      <c r="K112" s="176" t="s">
        <v>173</v>
      </c>
      <c r="L112" s="40"/>
      <c r="M112" s="181" t="s">
        <v>5</v>
      </c>
      <c r="N112" s="182" t="s">
        <v>50</v>
      </c>
      <c r="O112" s="41"/>
      <c r="P112" s="183">
        <f>O112*H112</f>
        <v>0</v>
      </c>
      <c r="Q112" s="183">
        <v>0</v>
      </c>
      <c r="R112" s="183">
        <f>Q112*H112</f>
        <v>0</v>
      </c>
      <c r="S112" s="183">
        <v>0</v>
      </c>
      <c r="T112" s="184">
        <f>S112*H112</f>
        <v>0</v>
      </c>
      <c r="AR112" s="23" t="s">
        <v>174</v>
      </c>
      <c r="AT112" s="23" t="s">
        <v>169</v>
      </c>
      <c r="AU112" s="23" t="s">
        <v>88</v>
      </c>
      <c r="AY112" s="23" t="s">
        <v>167</v>
      </c>
      <c r="BE112" s="185">
        <f>IF(N112="základní",J112,0)</f>
        <v>0</v>
      </c>
      <c r="BF112" s="185">
        <f>IF(N112="snížená",J112,0)</f>
        <v>0</v>
      </c>
      <c r="BG112" s="185">
        <f>IF(N112="zákl. přenesená",J112,0)</f>
        <v>0</v>
      </c>
      <c r="BH112" s="185">
        <f>IF(N112="sníž. přenesená",J112,0)</f>
        <v>0</v>
      </c>
      <c r="BI112" s="185">
        <f>IF(N112="nulová",J112,0)</f>
        <v>0</v>
      </c>
      <c r="BJ112" s="23" t="s">
        <v>24</v>
      </c>
      <c r="BK112" s="185">
        <f>ROUND(I112*H112,2)</f>
        <v>0</v>
      </c>
      <c r="BL112" s="23" t="s">
        <v>174</v>
      </c>
      <c r="BM112" s="23" t="s">
        <v>189</v>
      </c>
    </row>
    <row r="113" spans="2:65" s="1" customFormat="1" ht="25.5" customHeight="1">
      <c r="B113" s="173"/>
      <c r="C113" s="174" t="s">
        <v>190</v>
      </c>
      <c r="D113" s="174" t="s">
        <v>169</v>
      </c>
      <c r="E113" s="175" t="s">
        <v>191</v>
      </c>
      <c r="F113" s="176" t="s">
        <v>192</v>
      </c>
      <c r="G113" s="177" t="s">
        <v>172</v>
      </c>
      <c r="H113" s="178">
        <v>321.661</v>
      </c>
      <c r="I113" s="179"/>
      <c r="J113" s="180">
        <f>ROUND(I113*H113,2)</f>
        <v>0</v>
      </c>
      <c r="K113" s="176" t="s">
        <v>173</v>
      </c>
      <c r="L113" s="40"/>
      <c r="M113" s="181" t="s">
        <v>5</v>
      </c>
      <c r="N113" s="182" t="s">
        <v>50</v>
      </c>
      <c r="O113" s="41"/>
      <c r="P113" s="183">
        <f>O113*H113</f>
        <v>0</v>
      </c>
      <c r="Q113" s="183">
        <v>0</v>
      </c>
      <c r="R113" s="183">
        <f>Q113*H113</f>
        <v>0</v>
      </c>
      <c r="S113" s="183">
        <v>0</v>
      </c>
      <c r="T113" s="184">
        <f>S113*H113</f>
        <v>0</v>
      </c>
      <c r="AR113" s="23" t="s">
        <v>174</v>
      </c>
      <c r="AT113" s="23" t="s">
        <v>169</v>
      </c>
      <c r="AU113" s="23" t="s">
        <v>88</v>
      </c>
      <c r="AY113" s="23" t="s">
        <v>167</v>
      </c>
      <c r="BE113" s="185">
        <f>IF(N113="základní",J113,0)</f>
        <v>0</v>
      </c>
      <c r="BF113" s="185">
        <f>IF(N113="snížená",J113,0)</f>
        <v>0</v>
      </c>
      <c r="BG113" s="185">
        <f>IF(N113="zákl. přenesená",J113,0)</f>
        <v>0</v>
      </c>
      <c r="BH113" s="185">
        <f>IF(N113="sníž. přenesená",J113,0)</f>
        <v>0</v>
      </c>
      <c r="BI113" s="185">
        <f>IF(N113="nulová",J113,0)</f>
        <v>0</v>
      </c>
      <c r="BJ113" s="23" t="s">
        <v>24</v>
      </c>
      <c r="BK113" s="185">
        <f>ROUND(I113*H113,2)</f>
        <v>0</v>
      </c>
      <c r="BL113" s="23" t="s">
        <v>174</v>
      </c>
      <c r="BM113" s="23" t="s">
        <v>193</v>
      </c>
    </row>
    <row r="114" spans="2:65" s="1" customFormat="1" ht="25.5" customHeight="1">
      <c r="B114" s="173"/>
      <c r="C114" s="174" t="s">
        <v>194</v>
      </c>
      <c r="D114" s="174" t="s">
        <v>169</v>
      </c>
      <c r="E114" s="175" t="s">
        <v>195</v>
      </c>
      <c r="F114" s="176" t="s">
        <v>196</v>
      </c>
      <c r="G114" s="177" t="s">
        <v>172</v>
      </c>
      <c r="H114" s="178">
        <v>321.661</v>
      </c>
      <c r="I114" s="179"/>
      <c r="J114" s="180">
        <f>ROUND(I114*H114,2)</f>
        <v>0</v>
      </c>
      <c r="K114" s="176" t="s">
        <v>173</v>
      </c>
      <c r="L114" s="40"/>
      <c r="M114" s="181" t="s">
        <v>5</v>
      </c>
      <c r="N114" s="182" t="s">
        <v>50</v>
      </c>
      <c r="O114" s="41"/>
      <c r="P114" s="183">
        <f>O114*H114</f>
        <v>0</v>
      </c>
      <c r="Q114" s="183">
        <v>0</v>
      </c>
      <c r="R114" s="183">
        <f>Q114*H114</f>
        <v>0</v>
      </c>
      <c r="S114" s="183">
        <v>0</v>
      </c>
      <c r="T114" s="184">
        <f>S114*H114</f>
        <v>0</v>
      </c>
      <c r="AR114" s="23" t="s">
        <v>174</v>
      </c>
      <c r="AT114" s="23" t="s">
        <v>169</v>
      </c>
      <c r="AU114" s="23" t="s">
        <v>88</v>
      </c>
      <c r="AY114" s="23" t="s">
        <v>167</v>
      </c>
      <c r="BE114" s="185">
        <f>IF(N114="základní",J114,0)</f>
        <v>0</v>
      </c>
      <c r="BF114" s="185">
        <f>IF(N114="snížená",J114,0)</f>
        <v>0</v>
      </c>
      <c r="BG114" s="185">
        <f>IF(N114="zákl. přenesená",J114,0)</f>
        <v>0</v>
      </c>
      <c r="BH114" s="185">
        <f>IF(N114="sníž. přenesená",J114,0)</f>
        <v>0</v>
      </c>
      <c r="BI114" s="185">
        <f>IF(N114="nulová",J114,0)</f>
        <v>0</v>
      </c>
      <c r="BJ114" s="23" t="s">
        <v>24</v>
      </c>
      <c r="BK114" s="185">
        <f>ROUND(I114*H114,2)</f>
        <v>0</v>
      </c>
      <c r="BL114" s="23" t="s">
        <v>174</v>
      </c>
      <c r="BM114" s="23" t="s">
        <v>197</v>
      </c>
    </row>
    <row r="115" spans="2:65" s="1" customFormat="1" ht="38.25" customHeight="1">
      <c r="B115" s="173"/>
      <c r="C115" s="174" t="s">
        <v>198</v>
      </c>
      <c r="D115" s="174" t="s">
        <v>169</v>
      </c>
      <c r="E115" s="175" t="s">
        <v>199</v>
      </c>
      <c r="F115" s="176" t="s">
        <v>200</v>
      </c>
      <c r="G115" s="177" t="s">
        <v>172</v>
      </c>
      <c r="H115" s="178">
        <v>1444.97</v>
      </c>
      <c r="I115" s="179"/>
      <c r="J115" s="180">
        <f>ROUND(I115*H115,2)</f>
        <v>0</v>
      </c>
      <c r="K115" s="176" t="s">
        <v>173</v>
      </c>
      <c r="L115" s="40"/>
      <c r="M115" s="181" t="s">
        <v>5</v>
      </c>
      <c r="N115" s="182" t="s">
        <v>50</v>
      </c>
      <c r="O115" s="41"/>
      <c r="P115" s="183">
        <f>O115*H115</f>
        <v>0</v>
      </c>
      <c r="Q115" s="183">
        <v>0</v>
      </c>
      <c r="R115" s="183">
        <f>Q115*H115</f>
        <v>0</v>
      </c>
      <c r="S115" s="183">
        <v>0</v>
      </c>
      <c r="T115" s="184">
        <f>S115*H115</f>
        <v>0</v>
      </c>
      <c r="AR115" s="23" t="s">
        <v>174</v>
      </c>
      <c r="AT115" s="23" t="s">
        <v>169</v>
      </c>
      <c r="AU115" s="23" t="s">
        <v>88</v>
      </c>
      <c r="AY115" s="23" t="s">
        <v>167</v>
      </c>
      <c r="BE115" s="185">
        <f>IF(N115="základní",J115,0)</f>
        <v>0</v>
      </c>
      <c r="BF115" s="185">
        <f>IF(N115="snížená",J115,0)</f>
        <v>0</v>
      </c>
      <c r="BG115" s="185">
        <f>IF(N115="zákl. přenesená",J115,0)</f>
        <v>0</v>
      </c>
      <c r="BH115" s="185">
        <f>IF(N115="sníž. přenesená",J115,0)</f>
        <v>0</v>
      </c>
      <c r="BI115" s="185">
        <f>IF(N115="nulová",J115,0)</f>
        <v>0</v>
      </c>
      <c r="BJ115" s="23" t="s">
        <v>24</v>
      </c>
      <c r="BK115" s="185">
        <f>ROUND(I115*H115,2)</f>
        <v>0</v>
      </c>
      <c r="BL115" s="23" t="s">
        <v>174</v>
      </c>
      <c r="BM115" s="23" t="s">
        <v>201</v>
      </c>
    </row>
    <row r="116" spans="2:51" s="11" customFormat="1" ht="13.5">
      <c r="B116" s="186"/>
      <c r="D116" s="187" t="s">
        <v>176</v>
      </c>
      <c r="E116" s="188" t="s">
        <v>5</v>
      </c>
      <c r="F116" s="189" t="s">
        <v>202</v>
      </c>
      <c r="H116" s="190">
        <v>1444.97</v>
      </c>
      <c r="I116" s="191"/>
      <c r="L116" s="186"/>
      <c r="M116" s="192"/>
      <c r="N116" s="193"/>
      <c r="O116" s="193"/>
      <c r="P116" s="193"/>
      <c r="Q116" s="193"/>
      <c r="R116" s="193"/>
      <c r="S116" s="193"/>
      <c r="T116" s="194"/>
      <c r="AT116" s="195" t="s">
        <v>176</v>
      </c>
      <c r="AU116" s="195" t="s">
        <v>88</v>
      </c>
      <c r="AV116" s="11" t="s">
        <v>88</v>
      </c>
      <c r="AW116" s="11" t="s">
        <v>43</v>
      </c>
      <c r="AX116" s="11" t="s">
        <v>24</v>
      </c>
      <c r="AY116" s="195" t="s">
        <v>167</v>
      </c>
    </row>
    <row r="117" spans="2:65" s="1" customFormat="1" ht="38.25" customHeight="1">
      <c r="B117" s="173"/>
      <c r="C117" s="174" t="s">
        <v>203</v>
      </c>
      <c r="D117" s="174" t="s">
        <v>169</v>
      </c>
      <c r="E117" s="175" t="s">
        <v>204</v>
      </c>
      <c r="F117" s="176" t="s">
        <v>205</v>
      </c>
      <c r="G117" s="177" t="s">
        <v>172</v>
      </c>
      <c r="H117" s="178">
        <v>1366.94</v>
      </c>
      <c r="I117" s="179"/>
      <c r="J117" s="180">
        <f>ROUND(I117*H117,2)</f>
        <v>0</v>
      </c>
      <c r="K117" s="176" t="s">
        <v>173</v>
      </c>
      <c r="L117" s="40"/>
      <c r="M117" s="181" t="s">
        <v>5</v>
      </c>
      <c r="N117" s="182" t="s">
        <v>50</v>
      </c>
      <c r="O117" s="41"/>
      <c r="P117" s="183">
        <f>O117*H117</f>
        <v>0</v>
      </c>
      <c r="Q117" s="183">
        <v>0</v>
      </c>
      <c r="R117" s="183">
        <f>Q117*H117</f>
        <v>0</v>
      </c>
      <c r="S117" s="183">
        <v>0</v>
      </c>
      <c r="T117" s="184">
        <f>S117*H117</f>
        <v>0</v>
      </c>
      <c r="AR117" s="23" t="s">
        <v>174</v>
      </c>
      <c r="AT117" s="23" t="s">
        <v>169</v>
      </c>
      <c r="AU117" s="23" t="s">
        <v>88</v>
      </c>
      <c r="AY117" s="23" t="s">
        <v>167</v>
      </c>
      <c r="BE117" s="185">
        <f>IF(N117="základní",J117,0)</f>
        <v>0</v>
      </c>
      <c r="BF117" s="185">
        <f>IF(N117="snížená",J117,0)</f>
        <v>0</v>
      </c>
      <c r="BG117" s="185">
        <f>IF(N117="zákl. přenesená",J117,0)</f>
        <v>0</v>
      </c>
      <c r="BH117" s="185">
        <f>IF(N117="sníž. přenesená",J117,0)</f>
        <v>0</v>
      </c>
      <c r="BI117" s="185">
        <f>IF(N117="nulová",J117,0)</f>
        <v>0</v>
      </c>
      <c r="BJ117" s="23" t="s">
        <v>24</v>
      </c>
      <c r="BK117" s="185">
        <f>ROUND(I117*H117,2)</f>
        <v>0</v>
      </c>
      <c r="BL117" s="23" t="s">
        <v>174</v>
      </c>
      <c r="BM117" s="23" t="s">
        <v>206</v>
      </c>
    </row>
    <row r="118" spans="2:51" s="11" customFormat="1" ht="13.5">
      <c r="B118" s="186"/>
      <c r="D118" s="187" t="s">
        <v>176</v>
      </c>
      <c r="E118" s="188" t="s">
        <v>5</v>
      </c>
      <c r="F118" s="189" t="s">
        <v>207</v>
      </c>
      <c r="H118" s="190">
        <v>1366.94</v>
      </c>
      <c r="I118" s="191"/>
      <c r="L118" s="186"/>
      <c r="M118" s="192"/>
      <c r="N118" s="193"/>
      <c r="O118" s="193"/>
      <c r="P118" s="193"/>
      <c r="Q118" s="193"/>
      <c r="R118" s="193"/>
      <c r="S118" s="193"/>
      <c r="T118" s="194"/>
      <c r="AT118" s="195" t="s">
        <v>176</v>
      </c>
      <c r="AU118" s="195" t="s">
        <v>88</v>
      </c>
      <c r="AV118" s="11" t="s">
        <v>88</v>
      </c>
      <c r="AW118" s="11" t="s">
        <v>43</v>
      </c>
      <c r="AX118" s="11" t="s">
        <v>24</v>
      </c>
      <c r="AY118" s="195" t="s">
        <v>167</v>
      </c>
    </row>
    <row r="119" spans="2:65" s="1" customFormat="1" ht="25.5" customHeight="1">
      <c r="B119" s="173"/>
      <c r="C119" s="174" t="s">
        <v>208</v>
      </c>
      <c r="D119" s="174" t="s">
        <v>169</v>
      </c>
      <c r="E119" s="175" t="s">
        <v>209</v>
      </c>
      <c r="F119" s="176" t="s">
        <v>210</v>
      </c>
      <c r="G119" s="177" t="s">
        <v>172</v>
      </c>
      <c r="H119" s="178">
        <v>605.97</v>
      </c>
      <c r="I119" s="179"/>
      <c r="J119" s="180">
        <f>ROUND(I119*H119,2)</f>
        <v>0</v>
      </c>
      <c r="K119" s="176" t="s">
        <v>173</v>
      </c>
      <c r="L119" s="40"/>
      <c r="M119" s="181" t="s">
        <v>5</v>
      </c>
      <c r="N119" s="182" t="s">
        <v>50</v>
      </c>
      <c r="O119" s="41"/>
      <c r="P119" s="183">
        <f>O119*H119</f>
        <v>0</v>
      </c>
      <c r="Q119" s="183">
        <v>0</v>
      </c>
      <c r="R119" s="183">
        <f>Q119*H119</f>
        <v>0</v>
      </c>
      <c r="S119" s="183">
        <v>0</v>
      </c>
      <c r="T119" s="184">
        <f>S119*H119</f>
        <v>0</v>
      </c>
      <c r="AR119" s="23" t="s">
        <v>174</v>
      </c>
      <c r="AT119" s="23" t="s">
        <v>169</v>
      </c>
      <c r="AU119" s="23" t="s">
        <v>88</v>
      </c>
      <c r="AY119" s="23" t="s">
        <v>167</v>
      </c>
      <c r="BE119" s="185">
        <f>IF(N119="základní",J119,0)</f>
        <v>0</v>
      </c>
      <c r="BF119" s="185">
        <f>IF(N119="snížená",J119,0)</f>
        <v>0</v>
      </c>
      <c r="BG119" s="185">
        <f>IF(N119="zákl. přenesená",J119,0)</f>
        <v>0</v>
      </c>
      <c r="BH119" s="185">
        <f>IF(N119="sníž. přenesená",J119,0)</f>
        <v>0</v>
      </c>
      <c r="BI119" s="185">
        <f>IF(N119="nulová",J119,0)</f>
        <v>0</v>
      </c>
      <c r="BJ119" s="23" t="s">
        <v>24</v>
      </c>
      <c r="BK119" s="185">
        <f>ROUND(I119*H119,2)</f>
        <v>0</v>
      </c>
      <c r="BL119" s="23" t="s">
        <v>174</v>
      </c>
      <c r="BM119" s="23" t="s">
        <v>211</v>
      </c>
    </row>
    <row r="120" spans="2:65" s="1" customFormat="1" ht="25.5" customHeight="1">
      <c r="B120" s="173"/>
      <c r="C120" s="174" t="s">
        <v>29</v>
      </c>
      <c r="D120" s="174" t="s">
        <v>169</v>
      </c>
      <c r="E120" s="175" t="s">
        <v>212</v>
      </c>
      <c r="F120" s="176" t="s">
        <v>213</v>
      </c>
      <c r="G120" s="177" t="s">
        <v>172</v>
      </c>
      <c r="H120" s="178">
        <v>605.97</v>
      </c>
      <c r="I120" s="179"/>
      <c r="J120" s="180">
        <f>ROUND(I120*H120,2)</f>
        <v>0</v>
      </c>
      <c r="K120" s="176" t="s">
        <v>173</v>
      </c>
      <c r="L120" s="40"/>
      <c r="M120" s="181" t="s">
        <v>5</v>
      </c>
      <c r="N120" s="182" t="s">
        <v>50</v>
      </c>
      <c r="O120" s="41"/>
      <c r="P120" s="183">
        <f>O120*H120</f>
        <v>0</v>
      </c>
      <c r="Q120" s="183">
        <v>0</v>
      </c>
      <c r="R120" s="183">
        <f>Q120*H120</f>
        <v>0</v>
      </c>
      <c r="S120" s="183">
        <v>0</v>
      </c>
      <c r="T120" s="184">
        <f>S120*H120</f>
        <v>0</v>
      </c>
      <c r="AR120" s="23" t="s">
        <v>174</v>
      </c>
      <c r="AT120" s="23" t="s">
        <v>169</v>
      </c>
      <c r="AU120" s="23" t="s">
        <v>88</v>
      </c>
      <c r="AY120" s="23" t="s">
        <v>167</v>
      </c>
      <c r="BE120" s="185">
        <f>IF(N120="základní",J120,0)</f>
        <v>0</v>
      </c>
      <c r="BF120" s="185">
        <f>IF(N120="snížená",J120,0)</f>
        <v>0</v>
      </c>
      <c r="BG120" s="185">
        <f>IF(N120="zákl. přenesená",J120,0)</f>
        <v>0</v>
      </c>
      <c r="BH120" s="185">
        <f>IF(N120="sníž. přenesená",J120,0)</f>
        <v>0</v>
      </c>
      <c r="BI120" s="185">
        <f>IF(N120="nulová",J120,0)</f>
        <v>0</v>
      </c>
      <c r="BJ120" s="23" t="s">
        <v>24</v>
      </c>
      <c r="BK120" s="185">
        <f>ROUND(I120*H120,2)</f>
        <v>0</v>
      </c>
      <c r="BL120" s="23" t="s">
        <v>174</v>
      </c>
      <c r="BM120" s="23" t="s">
        <v>214</v>
      </c>
    </row>
    <row r="121" spans="2:51" s="11" customFormat="1" ht="13.5">
      <c r="B121" s="186"/>
      <c r="D121" s="187" t="s">
        <v>176</v>
      </c>
      <c r="E121" s="188" t="s">
        <v>5</v>
      </c>
      <c r="F121" s="189" t="s">
        <v>215</v>
      </c>
      <c r="H121" s="190">
        <v>605.97</v>
      </c>
      <c r="I121" s="191"/>
      <c r="L121" s="186"/>
      <c r="M121" s="192"/>
      <c r="N121" s="193"/>
      <c r="O121" s="193"/>
      <c r="P121" s="193"/>
      <c r="Q121" s="193"/>
      <c r="R121" s="193"/>
      <c r="S121" s="193"/>
      <c r="T121" s="194"/>
      <c r="AT121" s="195" t="s">
        <v>176</v>
      </c>
      <c r="AU121" s="195" t="s">
        <v>88</v>
      </c>
      <c r="AV121" s="11" t="s">
        <v>88</v>
      </c>
      <c r="AW121" s="11" t="s">
        <v>43</v>
      </c>
      <c r="AX121" s="11" t="s">
        <v>24</v>
      </c>
      <c r="AY121" s="195" t="s">
        <v>167</v>
      </c>
    </row>
    <row r="122" spans="2:65" s="1" customFormat="1" ht="38.25" customHeight="1">
      <c r="B122" s="173"/>
      <c r="C122" s="174" t="s">
        <v>216</v>
      </c>
      <c r="D122" s="174" t="s">
        <v>169</v>
      </c>
      <c r="E122" s="175" t="s">
        <v>217</v>
      </c>
      <c r="F122" s="176" t="s">
        <v>218</v>
      </c>
      <c r="G122" s="177" t="s">
        <v>172</v>
      </c>
      <c r="H122" s="178">
        <v>49.02</v>
      </c>
      <c r="I122" s="179"/>
      <c r="J122" s="180">
        <f>ROUND(I122*H122,2)</f>
        <v>0</v>
      </c>
      <c r="K122" s="176" t="s">
        <v>173</v>
      </c>
      <c r="L122" s="40"/>
      <c r="M122" s="181" t="s">
        <v>5</v>
      </c>
      <c r="N122" s="182" t="s">
        <v>50</v>
      </c>
      <c r="O122" s="41"/>
      <c r="P122" s="183">
        <f>O122*H122</f>
        <v>0</v>
      </c>
      <c r="Q122" s="183">
        <v>0</v>
      </c>
      <c r="R122" s="183">
        <f>Q122*H122</f>
        <v>0</v>
      </c>
      <c r="S122" s="183">
        <v>0</v>
      </c>
      <c r="T122" s="184">
        <f>S122*H122</f>
        <v>0</v>
      </c>
      <c r="AR122" s="23" t="s">
        <v>174</v>
      </c>
      <c r="AT122" s="23" t="s">
        <v>169</v>
      </c>
      <c r="AU122" s="23" t="s">
        <v>88</v>
      </c>
      <c r="AY122" s="23" t="s">
        <v>167</v>
      </c>
      <c r="BE122" s="185">
        <f>IF(N122="základní",J122,0)</f>
        <v>0</v>
      </c>
      <c r="BF122" s="185">
        <f>IF(N122="snížená",J122,0)</f>
        <v>0</v>
      </c>
      <c r="BG122" s="185">
        <f>IF(N122="zákl. přenesená",J122,0)</f>
        <v>0</v>
      </c>
      <c r="BH122" s="185">
        <f>IF(N122="sníž. přenesená",J122,0)</f>
        <v>0</v>
      </c>
      <c r="BI122" s="185">
        <f>IF(N122="nulová",J122,0)</f>
        <v>0</v>
      </c>
      <c r="BJ122" s="23" t="s">
        <v>24</v>
      </c>
      <c r="BK122" s="185">
        <f>ROUND(I122*H122,2)</f>
        <v>0</v>
      </c>
      <c r="BL122" s="23" t="s">
        <v>174</v>
      </c>
      <c r="BM122" s="23" t="s">
        <v>219</v>
      </c>
    </row>
    <row r="123" spans="2:51" s="11" customFormat="1" ht="13.5">
      <c r="B123" s="186"/>
      <c r="D123" s="187" t="s">
        <v>176</v>
      </c>
      <c r="E123" s="188" t="s">
        <v>5</v>
      </c>
      <c r="F123" s="189" t="s">
        <v>220</v>
      </c>
      <c r="H123" s="190">
        <v>49.02</v>
      </c>
      <c r="I123" s="191"/>
      <c r="L123" s="186"/>
      <c r="M123" s="192"/>
      <c r="N123" s="193"/>
      <c r="O123" s="193"/>
      <c r="P123" s="193"/>
      <c r="Q123" s="193"/>
      <c r="R123" s="193"/>
      <c r="S123" s="193"/>
      <c r="T123" s="194"/>
      <c r="AT123" s="195" t="s">
        <v>176</v>
      </c>
      <c r="AU123" s="195" t="s">
        <v>88</v>
      </c>
      <c r="AV123" s="11" t="s">
        <v>88</v>
      </c>
      <c r="AW123" s="11" t="s">
        <v>43</v>
      </c>
      <c r="AX123" s="11" t="s">
        <v>24</v>
      </c>
      <c r="AY123" s="195" t="s">
        <v>167</v>
      </c>
    </row>
    <row r="124" spans="2:65" s="1" customFormat="1" ht="16.5" customHeight="1">
      <c r="B124" s="173"/>
      <c r="C124" s="199" t="s">
        <v>221</v>
      </c>
      <c r="D124" s="199" t="s">
        <v>222</v>
      </c>
      <c r="E124" s="200" t="s">
        <v>223</v>
      </c>
      <c r="F124" s="201" t="s">
        <v>224</v>
      </c>
      <c r="G124" s="202" t="s">
        <v>225</v>
      </c>
      <c r="H124" s="203">
        <v>98.04</v>
      </c>
      <c r="I124" s="204"/>
      <c r="J124" s="205">
        <f>ROUND(I124*H124,2)</f>
        <v>0</v>
      </c>
      <c r="K124" s="201" t="s">
        <v>173</v>
      </c>
      <c r="L124" s="206"/>
      <c r="M124" s="207" t="s">
        <v>5</v>
      </c>
      <c r="N124" s="208" t="s">
        <v>50</v>
      </c>
      <c r="O124" s="41"/>
      <c r="P124" s="183">
        <f>O124*H124</f>
        <v>0</v>
      </c>
      <c r="Q124" s="183">
        <v>1</v>
      </c>
      <c r="R124" s="183">
        <f>Q124*H124</f>
        <v>98.04</v>
      </c>
      <c r="S124" s="183">
        <v>0</v>
      </c>
      <c r="T124" s="184">
        <f>S124*H124</f>
        <v>0</v>
      </c>
      <c r="AR124" s="23" t="s">
        <v>203</v>
      </c>
      <c r="AT124" s="23" t="s">
        <v>222</v>
      </c>
      <c r="AU124" s="23" t="s">
        <v>88</v>
      </c>
      <c r="AY124" s="23" t="s">
        <v>167</v>
      </c>
      <c r="BE124" s="185">
        <f>IF(N124="základní",J124,0)</f>
        <v>0</v>
      </c>
      <c r="BF124" s="185">
        <f>IF(N124="snížená",J124,0)</f>
        <v>0</v>
      </c>
      <c r="BG124" s="185">
        <f>IF(N124="zákl. přenesená",J124,0)</f>
        <v>0</v>
      </c>
      <c r="BH124" s="185">
        <f>IF(N124="sníž. přenesená",J124,0)</f>
        <v>0</v>
      </c>
      <c r="BI124" s="185">
        <f>IF(N124="nulová",J124,0)</f>
        <v>0</v>
      </c>
      <c r="BJ124" s="23" t="s">
        <v>24</v>
      </c>
      <c r="BK124" s="185">
        <f>ROUND(I124*H124,2)</f>
        <v>0</v>
      </c>
      <c r="BL124" s="23" t="s">
        <v>174</v>
      </c>
      <c r="BM124" s="23" t="s">
        <v>226</v>
      </c>
    </row>
    <row r="125" spans="2:51" s="11" customFormat="1" ht="13.5">
      <c r="B125" s="186"/>
      <c r="D125" s="187" t="s">
        <v>176</v>
      </c>
      <c r="F125" s="189" t="s">
        <v>227</v>
      </c>
      <c r="H125" s="190">
        <v>98.04</v>
      </c>
      <c r="I125" s="191"/>
      <c r="L125" s="186"/>
      <c r="M125" s="192"/>
      <c r="N125" s="193"/>
      <c r="O125" s="193"/>
      <c r="P125" s="193"/>
      <c r="Q125" s="193"/>
      <c r="R125" s="193"/>
      <c r="S125" s="193"/>
      <c r="T125" s="194"/>
      <c r="AT125" s="195" t="s">
        <v>176</v>
      </c>
      <c r="AU125" s="195" t="s">
        <v>88</v>
      </c>
      <c r="AV125" s="11" t="s">
        <v>88</v>
      </c>
      <c r="AW125" s="11" t="s">
        <v>6</v>
      </c>
      <c r="AX125" s="11" t="s">
        <v>24</v>
      </c>
      <c r="AY125" s="195" t="s">
        <v>167</v>
      </c>
    </row>
    <row r="126" spans="2:65" s="1" customFormat="1" ht="25.5" customHeight="1">
      <c r="B126" s="173"/>
      <c r="C126" s="174" t="s">
        <v>228</v>
      </c>
      <c r="D126" s="174" t="s">
        <v>169</v>
      </c>
      <c r="E126" s="175" t="s">
        <v>229</v>
      </c>
      <c r="F126" s="176" t="s">
        <v>230</v>
      </c>
      <c r="G126" s="177" t="s">
        <v>231</v>
      </c>
      <c r="H126" s="178">
        <v>450</v>
      </c>
      <c r="I126" s="179"/>
      <c r="J126" s="180">
        <f>ROUND(I126*H126,2)</f>
        <v>0</v>
      </c>
      <c r="K126" s="176" t="s">
        <v>173</v>
      </c>
      <c r="L126" s="40"/>
      <c r="M126" s="181" t="s">
        <v>5</v>
      </c>
      <c r="N126" s="182" t="s">
        <v>50</v>
      </c>
      <c r="O126" s="41"/>
      <c r="P126" s="183">
        <f>O126*H126</f>
        <v>0</v>
      </c>
      <c r="Q126" s="183">
        <v>0</v>
      </c>
      <c r="R126" s="183">
        <f>Q126*H126</f>
        <v>0</v>
      </c>
      <c r="S126" s="183">
        <v>0</v>
      </c>
      <c r="T126" s="184">
        <f>S126*H126</f>
        <v>0</v>
      </c>
      <c r="AR126" s="23" t="s">
        <v>174</v>
      </c>
      <c r="AT126" s="23" t="s">
        <v>169</v>
      </c>
      <c r="AU126" s="23" t="s">
        <v>88</v>
      </c>
      <c r="AY126" s="23" t="s">
        <v>167</v>
      </c>
      <c r="BE126" s="185">
        <f>IF(N126="základní",J126,0)</f>
        <v>0</v>
      </c>
      <c r="BF126" s="185">
        <f>IF(N126="snížená",J126,0)</f>
        <v>0</v>
      </c>
      <c r="BG126" s="185">
        <f>IF(N126="zákl. přenesená",J126,0)</f>
        <v>0</v>
      </c>
      <c r="BH126" s="185">
        <f>IF(N126="sníž. přenesená",J126,0)</f>
        <v>0</v>
      </c>
      <c r="BI126" s="185">
        <f>IF(N126="nulová",J126,0)</f>
        <v>0</v>
      </c>
      <c r="BJ126" s="23" t="s">
        <v>24</v>
      </c>
      <c r="BK126" s="185">
        <f>ROUND(I126*H126,2)</f>
        <v>0</v>
      </c>
      <c r="BL126" s="23" t="s">
        <v>174</v>
      </c>
      <c r="BM126" s="23" t="s">
        <v>232</v>
      </c>
    </row>
    <row r="127" spans="2:51" s="11" customFormat="1" ht="13.5">
      <c r="B127" s="186"/>
      <c r="D127" s="196" t="s">
        <v>176</v>
      </c>
      <c r="E127" s="195" t="s">
        <v>5</v>
      </c>
      <c r="F127" s="197" t="s">
        <v>233</v>
      </c>
      <c r="H127" s="198">
        <v>450</v>
      </c>
      <c r="I127" s="191"/>
      <c r="L127" s="186"/>
      <c r="M127" s="192"/>
      <c r="N127" s="193"/>
      <c r="O127" s="193"/>
      <c r="P127" s="193"/>
      <c r="Q127" s="193"/>
      <c r="R127" s="193"/>
      <c r="S127" s="193"/>
      <c r="T127" s="194"/>
      <c r="AT127" s="195" t="s">
        <v>176</v>
      </c>
      <c r="AU127" s="195" t="s">
        <v>88</v>
      </c>
      <c r="AV127" s="11" t="s">
        <v>88</v>
      </c>
      <c r="AW127" s="11" t="s">
        <v>43</v>
      </c>
      <c r="AX127" s="11" t="s">
        <v>24</v>
      </c>
      <c r="AY127" s="195" t="s">
        <v>167</v>
      </c>
    </row>
    <row r="128" spans="2:63" s="10" customFormat="1" ht="29.85" customHeight="1">
      <c r="B128" s="159"/>
      <c r="D128" s="170" t="s">
        <v>78</v>
      </c>
      <c r="E128" s="171" t="s">
        <v>88</v>
      </c>
      <c r="F128" s="171" t="s">
        <v>234</v>
      </c>
      <c r="I128" s="162"/>
      <c r="J128" s="172">
        <f>BK128</f>
        <v>0</v>
      </c>
      <c r="L128" s="159"/>
      <c r="M128" s="164"/>
      <c r="N128" s="165"/>
      <c r="O128" s="165"/>
      <c r="P128" s="166">
        <f>SUM(P129:P149)</f>
        <v>0</v>
      </c>
      <c r="Q128" s="165"/>
      <c r="R128" s="166">
        <f>SUM(R129:R149)</f>
        <v>1168.3400665799998</v>
      </c>
      <c r="S128" s="165"/>
      <c r="T128" s="167">
        <f>SUM(T129:T149)</f>
        <v>0</v>
      </c>
      <c r="AR128" s="160" t="s">
        <v>24</v>
      </c>
      <c r="AT128" s="168" t="s">
        <v>78</v>
      </c>
      <c r="AU128" s="168" t="s">
        <v>24</v>
      </c>
      <c r="AY128" s="160" t="s">
        <v>167</v>
      </c>
      <c r="BK128" s="169">
        <f>SUM(BK129:BK149)</f>
        <v>0</v>
      </c>
    </row>
    <row r="129" spans="2:65" s="1" customFormat="1" ht="25.5" customHeight="1">
      <c r="B129" s="173"/>
      <c r="C129" s="174" t="s">
        <v>235</v>
      </c>
      <c r="D129" s="174" t="s">
        <v>169</v>
      </c>
      <c r="E129" s="175" t="s">
        <v>236</v>
      </c>
      <c r="F129" s="176" t="s">
        <v>237</v>
      </c>
      <c r="G129" s="177" t="s">
        <v>172</v>
      </c>
      <c r="H129" s="178">
        <v>145.698</v>
      </c>
      <c r="I129" s="179"/>
      <c r="J129" s="180">
        <f>ROUND(I129*H129,2)</f>
        <v>0</v>
      </c>
      <c r="K129" s="176" t="s">
        <v>173</v>
      </c>
      <c r="L129" s="40"/>
      <c r="M129" s="181" t="s">
        <v>5</v>
      </c>
      <c r="N129" s="182" t="s">
        <v>50</v>
      </c>
      <c r="O129" s="41"/>
      <c r="P129" s="183">
        <f>O129*H129</f>
        <v>0</v>
      </c>
      <c r="Q129" s="183">
        <v>1.98</v>
      </c>
      <c r="R129" s="183">
        <f>Q129*H129</f>
        <v>288.48204000000004</v>
      </c>
      <c r="S129" s="183">
        <v>0</v>
      </c>
      <c r="T129" s="184">
        <f>S129*H129</f>
        <v>0</v>
      </c>
      <c r="AR129" s="23" t="s">
        <v>174</v>
      </c>
      <c r="AT129" s="23" t="s">
        <v>169</v>
      </c>
      <c r="AU129" s="23" t="s">
        <v>88</v>
      </c>
      <c r="AY129" s="23" t="s">
        <v>167</v>
      </c>
      <c r="BE129" s="185">
        <f>IF(N129="základní",J129,0)</f>
        <v>0</v>
      </c>
      <c r="BF129" s="185">
        <f>IF(N129="snížená",J129,0)</f>
        <v>0</v>
      </c>
      <c r="BG129" s="185">
        <f>IF(N129="zákl. přenesená",J129,0)</f>
        <v>0</v>
      </c>
      <c r="BH129" s="185">
        <f>IF(N129="sníž. přenesená",J129,0)</f>
        <v>0</v>
      </c>
      <c r="BI129" s="185">
        <f>IF(N129="nulová",J129,0)</f>
        <v>0</v>
      </c>
      <c r="BJ129" s="23" t="s">
        <v>24</v>
      </c>
      <c r="BK129" s="185">
        <f>ROUND(I129*H129,2)</f>
        <v>0</v>
      </c>
      <c r="BL129" s="23" t="s">
        <v>174</v>
      </c>
      <c r="BM129" s="23" t="s">
        <v>238</v>
      </c>
    </row>
    <row r="130" spans="2:51" s="11" customFormat="1" ht="13.5">
      <c r="B130" s="186"/>
      <c r="D130" s="187" t="s">
        <v>176</v>
      </c>
      <c r="E130" s="188" t="s">
        <v>5</v>
      </c>
      <c r="F130" s="189" t="s">
        <v>239</v>
      </c>
      <c r="H130" s="190">
        <v>145.698</v>
      </c>
      <c r="I130" s="191"/>
      <c r="L130" s="186"/>
      <c r="M130" s="192"/>
      <c r="N130" s="193"/>
      <c r="O130" s="193"/>
      <c r="P130" s="193"/>
      <c r="Q130" s="193"/>
      <c r="R130" s="193"/>
      <c r="S130" s="193"/>
      <c r="T130" s="194"/>
      <c r="AT130" s="195" t="s">
        <v>176</v>
      </c>
      <c r="AU130" s="195" t="s">
        <v>88</v>
      </c>
      <c r="AV130" s="11" t="s">
        <v>88</v>
      </c>
      <c r="AW130" s="11" t="s">
        <v>43</v>
      </c>
      <c r="AX130" s="11" t="s">
        <v>24</v>
      </c>
      <c r="AY130" s="195" t="s">
        <v>167</v>
      </c>
    </row>
    <row r="131" spans="2:65" s="1" customFormat="1" ht="25.5" customHeight="1">
      <c r="B131" s="173"/>
      <c r="C131" s="174" t="s">
        <v>11</v>
      </c>
      <c r="D131" s="174" t="s">
        <v>169</v>
      </c>
      <c r="E131" s="175" t="s">
        <v>240</v>
      </c>
      <c r="F131" s="176" t="s">
        <v>241</v>
      </c>
      <c r="G131" s="177" t="s">
        <v>172</v>
      </c>
      <c r="H131" s="178">
        <v>103.517</v>
      </c>
      <c r="I131" s="179"/>
      <c r="J131" s="180">
        <f>ROUND(I131*H131,2)</f>
        <v>0</v>
      </c>
      <c r="K131" s="176" t="s">
        <v>173</v>
      </c>
      <c r="L131" s="40"/>
      <c r="M131" s="181" t="s">
        <v>5</v>
      </c>
      <c r="N131" s="182" t="s">
        <v>50</v>
      </c>
      <c r="O131" s="41"/>
      <c r="P131" s="183">
        <f>O131*H131</f>
        <v>0</v>
      </c>
      <c r="Q131" s="183">
        <v>2.25634</v>
      </c>
      <c r="R131" s="183">
        <f>Q131*H131</f>
        <v>233.56954777999997</v>
      </c>
      <c r="S131" s="183">
        <v>0</v>
      </c>
      <c r="T131" s="184">
        <f>S131*H131</f>
        <v>0</v>
      </c>
      <c r="AR131" s="23" t="s">
        <v>174</v>
      </c>
      <c r="AT131" s="23" t="s">
        <v>169</v>
      </c>
      <c r="AU131" s="23" t="s">
        <v>88</v>
      </c>
      <c r="AY131" s="23" t="s">
        <v>167</v>
      </c>
      <c r="BE131" s="185">
        <f>IF(N131="základní",J131,0)</f>
        <v>0</v>
      </c>
      <c r="BF131" s="185">
        <f>IF(N131="snížená",J131,0)</f>
        <v>0</v>
      </c>
      <c r="BG131" s="185">
        <f>IF(N131="zákl. přenesená",J131,0)</f>
        <v>0</v>
      </c>
      <c r="BH131" s="185">
        <f>IF(N131="sníž. přenesená",J131,0)</f>
        <v>0</v>
      </c>
      <c r="BI131" s="185">
        <f>IF(N131="nulová",J131,0)</f>
        <v>0</v>
      </c>
      <c r="BJ131" s="23" t="s">
        <v>24</v>
      </c>
      <c r="BK131" s="185">
        <f>ROUND(I131*H131,2)</f>
        <v>0</v>
      </c>
      <c r="BL131" s="23" t="s">
        <v>174</v>
      </c>
      <c r="BM131" s="23" t="s">
        <v>242</v>
      </c>
    </row>
    <row r="132" spans="2:51" s="11" customFormat="1" ht="13.5">
      <c r="B132" s="186"/>
      <c r="D132" s="187" t="s">
        <v>176</v>
      </c>
      <c r="E132" s="188" t="s">
        <v>5</v>
      </c>
      <c r="F132" s="189" t="s">
        <v>243</v>
      </c>
      <c r="H132" s="190">
        <v>103.517</v>
      </c>
      <c r="I132" s="191"/>
      <c r="L132" s="186"/>
      <c r="M132" s="192"/>
      <c r="N132" s="193"/>
      <c r="O132" s="193"/>
      <c r="P132" s="193"/>
      <c r="Q132" s="193"/>
      <c r="R132" s="193"/>
      <c r="S132" s="193"/>
      <c r="T132" s="194"/>
      <c r="AT132" s="195" t="s">
        <v>176</v>
      </c>
      <c r="AU132" s="195" t="s">
        <v>88</v>
      </c>
      <c r="AV132" s="11" t="s">
        <v>88</v>
      </c>
      <c r="AW132" s="11" t="s">
        <v>43</v>
      </c>
      <c r="AX132" s="11" t="s">
        <v>24</v>
      </c>
      <c r="AY132" s="195" t="s">
        <v>167</v>
      </c>
    </row>
    <row r="133" spans="2:65" s="1" customFormat="1" ht="25.5" customHeight="1">
      <c r="B133" s="173"/>
      <c r="C133" s="174" t="s">
        <v>244</v>
      </c>
      <c r="D133" s="174" t="s">
        <v>169</v>
      </c>
      <c r="E133" s="175" t="s">
        <v>245</v>
      </c>
      <c r="F133" s="176" t="s">
        <v>246</v>
      </c>
      <c r="G133" s="177" t="s">
        <v>172</v>
      </c>
      <c r="H133" s="178">
        <v>7.644</v>
      </c>
      <c r="I133" s="179"/>
      <c r="J133" s="180">
        <f>ROUND(I133*H133,2)</f>
        <v>0</v>
      </c>
      <c r="K133" s="176" t="s">
        <v>173</v>
      </c>
      <c r="L133" s="40"/>
      <c r="M133" s="181" t="s">
        <v>5</v>
      </c>
      <c r="N133" s="182" t="s">
        <v>50</v>
      </c>
      <c r="O133" s="41"/>
      <c r="P133" s="183">
        <f>O133*H133</f>
        <v>0</v>
      </c>
      <c r="Q133" s="183">
        <v>2.45329</v>
      </c>
      <c r="R133" s="183">
        <f>Q133*H133</f>
        <v>18.75294876</v>
      </c>
      <c r="S133" s="183">
        <v>0</v>
      </c>
      <c r="T133" s="184">
        <f>S133*H133</f>
        <v>0</v>
      </c>
      <c r="AR133" s="23" t="s">
        <v>174</v>
      </c>
      <c r="AT133" s="23" t="s">
        <v>169</v>
      </c>
      <c r="AU133" s="23" t="s">
        <v>88</v>
      </c>
      <c r="AY133" s="23" t="s">
        <v>167</v>
      </c>
      <c r="BE133" s="185">
        <f>IF(N133="základní",J133,0)</f>
        <v>0</v>
      </c>
      <c r="BF133" s="185">
        <f>IF(N133="snížená",J133,0)</f>
        <v>0</v>
      </c>
      <c r="BG133" s="185">
        <f>IF(N133="zákl. přenesená",J133,0)</f>
        <v>0</v>
      </c>
      <c r="BH133" s="185">
        <f>IF(N133="sníž. přenesená",J133,0)</f>
        <v>0</v>
      </c>
      <c r="BI133" s="185">
        <f>IF(N133="nulová",J133,0)</f>
        <v>0</v>
      </c>
      <c r="BJ133" s="23" t="s">
        <v>24</v>
      </c>
      <c r="BK133" s="185">
        <f>ROUND(I133*H133,2)</f>
        <v>0</v>
      </c>
      <c r="BL133" s="23" t="s">
        <v>174</v>
      </c>
      <c r="BM133" s="23" t="s">
        <v>247</v>
      </c>
    </row>
    <row r="134" spans="2:51" s="11" customFormat="1" ht="13.5">
      <c r="B134" s="186"/>
      <c r="D134" s="187" t="s">
        <v>176</v>
      </c>
      <c r="E134" s="188" t="s">
        <v>5</v>
      </c>
      <c r="F134" s="189" t="s">
        <v>248</v>
      </c>
      <c r="H134" s="190">
        <v>7.644</v>
      </c>
      <c r="I134" s="191"/>
      <c r="L134" s="186"/>
      <c r="M134" s="192"/>
      <c r="N134" s="193"/>
      <c r="O134" s="193"/>
      <c r="P134" s="193"/>
      <c r="Q134" s="193"/>
      <c r="R134" s="193"/>
      <c r="S134" s="193"/>
      <c r="T134" s="194"/>
      <c r="AT134" s="195" t="s">
        <v>176</v>
      </c>
      <c r="AU134" s="195" t="s">
        <v>88</v>
      </c>
      <c r="AV134" s="11" t="s">
        <v>88</v>
      </c>
      <c r="AW134" s="11" t="s">
        <v>43</v>
      </c>
      <c r="AX134" s="11" t="s">
        <v>24</v>
      </c>
      <c r="AY134" s="195" t="s">
        <v>167</v>
      </c>
    </row>
    <row r="135" spans="2:65" s="1" customFormat="1" ht="25.5" customHeight="1">
      <c r="B135" s="173"/>
      <c r="C135" s="174" t="s">
        <v>249</v>
      </c>
      <c r="D135" s="174" t="s">
        <v>169</v>
      </c>
      <c r="E135" s="175" t="s">
        <v>250</v>
      </c>
      <c r="F135" s="176" t="s">
        <v>251</v>
      </c>
      <c r="G135" s="177" t="s">
        <v>172</v>
      </c>
      <c r="H135" s="178">
        <v>155.51</v>
      </c>
      <c r="I135" s="179"/>
      <c r="J135" s="180">
        <f>ROUND(I135*H135,2)</f>
        <v>0</v>
      </c>
      <c r="K135" s="176" t="s">
        <v>173</v>
      </c>
      <c r="L135" s="40"/>
      <c r="M135" s="181" t="s">
        <v>5</v>
      </c>
      <c r="N135" s="182" t="s">
        <v>50</v>
      </c>
      <c r="O135" s="41"/>
      <c r="P135" s="183">
        <f>O135*H135</f>
        <v>0</v>
      </c>
      <c r="Q135" s="183">
        <v>2.45329</v>
      </c>
      <c r="R135" s="183">
        <f>Q135*H135</f>
        <v>381.51112789999996</v>
      </c>
      <c r="S135" s="183">
        <v>0</v>
      </c>
      <c r="T135" s="184">
        <f>S135*H135</f>
        <v>0</v>
      </c>
      <c r="AR135" s="23" t="s">
        <v>174</v>
      </c>
      <c r="AT135" s="23" t="s">
        <v>169</v>
      </c>
      <c r="AU135" s="23" t="s">
        <v>88</v>
      </c>
      <c r="AY135" s="23" t="s">
        <v>167</v>
      </c>
      <c r="BE135" s="185">
        <f>IF(N135="základní",J135,0)</f>
        <v>0</v>
      </c>
      <c r="BF135" s="185">
        <f>IF(N135="snížená",J135,0)</f>
        <v>0</v>
      </c>
      <c r="BG135" s="185">
        <f>IF(N135="zákl. přenesená",J135,0)</f>
        <v>0</v>
      </c>
      <c r="BH135" s="185">
        <f>IF(N135="sníž. přenesená",J135,0)</f>
        <v>0</v>
      </c>
      <c r="BI135" s="185">
        <f>IF(N135="nulová",J135,0)</f>
        <v>0</v>
      </c>
      <c r="BJ135" s="23" t="s">
        <v>24</v>
      </c>
      <c r="BK135" s="185">
        <f>ROUND(I135*H135,2)</f>
        <v>0</v>
      </c>
      <c r="BL135" s="23" t="s">
        <v>174</v>
      </c>
      <c r="BM135" s="23" t="s">
        <v>252</v>
      </c>
    </row>
    <row r="136" spans="2:51" s="11" customFormat="1" ht="27">
      <c r="B136" s="186"/>
      <c r="D136" s="196" t="s">
        <v>176</v>
      </c>
      <c r="E136" s="195" t="s">
        <v>5</v>
      </c>
      <c r="F136" s="197" t="s">
        <v>253</v>
      </c>
      <c r="H136" s="198">
        <v>141.302</v>
      </c>
      <c r="I136" s="191"/>
      <c r="L136" s="186"/>
      <c r="M136" s="192"/>
      <c r="N136" s="193"/>
      <c r="O136" s="193"/>
      <c r="P136" s="193"/>
      <c r="Q136" s="193"/>
      <c r="R136" s="193"/>
      <c r="S136" s="193"/>
      <c r="T136" s="194"/>
      <c r="AT136" s="195" t="s">
        <v>176</v>
      </c>
      <c r="AU136" s="195" t="s">
        <v>88</v>
      </c>
      <c r="AV136" s="11" t="s">
        <v>88</v>
      </c>
      <c r="AW136" s="11" t="s">
        <v>43</v>
      </c>
      <c r="AX136" s="11" t="s">
        <v>79</v>
      </c>
      <c r="AY136" s="195" t="s">
        <v>167</v>
      </c>
    </row>
    <row r="137" spans="2:51" s="11" customFormat="1" ht="13.5">
      <c r="B137" s="186"/>
      <c r="D137" s="196" t="s">
        <v>176</v>
      </c>
      <c r="E137" s="195" t="s">
        <v>5</v>
      </c>
      <c r="F137" s="197" t="s">
        <v>254</v>
      </c>
      <c r="H137" s="198">
        <v>14.208</v>
      </c>
      <c r="I137" s="191"/>
      <c r="L137" s="186"/>
      <c r="M137" s="192"/>
      <c r="N137" s="193"/>
      <c r="O137" s="193"/>
      <c r="P137" s="193"/>
      <c r="Q137" s="193"/>
      <c r="R137" s="193"/>
      <c r="S137" s="193"/>
      <c r="T137" s="194"/>
      <c r="AT137" s="195" t="s">
        <v>176</v>
      </c>
      <c r="AU137" s="195" t="s">
        <v>88</v>
      </c>
      <c r="AV137" s="11" t="s">
        <v>88</v>
      </c>
      <c r="AW137" s="11" t="s">
        <v>43</v>
      </c>
      <c r="AX137" s="11" t="s">
        <v>79</v>
      </c>
      <c r="AY137" s="195" t="s">
        <v>167</v>
      </c>
    </row>
    <row r="138" spans="2:51" s="12" customFormat="1" ht="13.5">
      <c r="B138" s="209"/>
      <c r="D138" s="187" t="s">
        <v>176</v>
      </c>
      <c r="E138" s="210" t="s">
        <v>5</v>
      </c>
      <c r="F138" s="211" t="s">
        <v>255</v>
      </c>
      <c r="H138" s="212">
        <v>155.51</v>
      </c>
      <c r="I138" s="213"/>
      <c r="L138" s="209"/>
      <c r="M138" s="214"/>
      <c r="N138" s="215"/>
      <c r="O138" s="215"/>
      <c r="P138" s="215"/>
      <c r="Q138" s="215"/>
      <c r="R138" s="215"/>
      <c r="S138" s="215"/>
      <c r="T138" s="216"/>
      <c r="AT138" s="217" t="s">
        <v>176</v>
      </c>
      <c r="AU138" s="217" t="s">
        <v>88</v>
      </c>
      <c r="AV138" s="12" t="s">
        <v>174</v>
      </c>
      <c r="AW138" s="12" t="s">
        <v>43</v>
      </c>
      <c r="AX138" s="12" t="s">
        <v>24</v>
      </c>
      <c r="AY138" s="217" t="s">
        <v>167</v>
      </c>
    </row>
    <row r="139" spans="2:65" s="1" customFormat="1" ht="25.5" customHeight="1">
      <c r="B139" s="173"/>
      <c r="C139" s="174" t="s">
        <v>256</v>
      </c>
      <c r="D139" s="174" t="s">
        <v>169</v>
      </c>
      <c r="E139" s="175" t="s">
        <v>257</v>
      </c>
      <c r="F139" s="176" t="s">
        <v>258</v>
      </c>
      <c r="G139" s="177" t="s">
        <v>172</v>
      </c>
      <c r="H139" s="178">
        <v>47.056</v>
      </c>
      <c r="I139" s="179"/>
      <c r="J139" s="180">
        <f>ROUND(I139*H139,2)</f>
        <v>0</v>
      </c>
      <c r="K139" s="176" t="s">
        <v>173</v>
      </c>
      <c r="L139" s="40"/>
      <c r="M139" s="181" t="s">
        <v>5</v>
      </c>
      <c r="N139" s="182" t="s">
        <v>50</v>
      </c>
      <c r="O139" s="41"/>
      <c r="P139" s="183">
        <f>O139*H139</f>
        <v>0</v>
      </c>
      <c r="Q139" s="183">
        <v>2.45329</v>
      </c>
      <c r="R139" s="183">
        <f>Q139*H139</f>
        <v>115.44201423999999</v>
      </c>
      <c r="S139" s="183">
        <v>0</v>
      </c>
      <c r="T139" s="184">
        <f>S139*H139</f>
        <v>0</v>
      </c>
      <c r="AR139" s="23" t="s">
        <v>174</v>
      </c>
      <c r="AT139" s="23" t="s">
        <v>169</v>
      </c>
      <c r="AU139" s="23" t="s">
        <v>88</v>
      </c>
      <c r="AY139" s="23" t="s">
        <v>167</v>
      </c>
      <c r="BE139" s="185">
        <f>IF(N139="základní",J139,0)</f>
        <v>0</v>
      </c>
      <c r="BF139" s="185">
        <f>IF(N139="snížená",J139,0)</f>
        <v>0</v>
      </c>
      <c r="BG139" s="185">
        <f>IF(N139="zákl. přenesená",J139,0)</f>
        <v>0</v>
      </c>
      <c r="BH139" s="185">
        <f>IF(N139="sníž. přenesená",J139,0)</f>
        <v>0</v>
      </c>
      <c r="BI139" s="185">
        <f>IF(N139="nulová",J139,0)</f>
        <v>0</v>
      </c>
      <c r="BJ139" s="23" t="s">
        <v>24</v>
      </c>
      <c r="BK139" s="185">
        <f>ROUND(I139*H139,2)</f>
        <v>0</v>
      </c>
      <c r="BL139" s="23" t="s">
        <v>174</v>
      </c>
      <c r="BM139" s="23" t="s">
        <v>259</v>
      </c>
    </row>
    <row r="140" spans="2:51" s="11" customFormat="1" ht="13.5">
      <c r="B140" s="186"/>
      <c r="D140" s="187" t="s">
        <v>176</v>
      </c>
      <c r="E140" s="188" t="s">
        <v>5</v>
      </c>
      <c r="F140" s="189" t="s">
        <v>260</v>
      </c>
      <c r="H140" s="190">
        <v>47.056</v>
      </c>
      <c r="I140" s="191"/>
      <c r="L140" s="186"/>
      <c r="M140" s="192"/>
      <c r="N140" s="193"/>
      <c r="O140" s="193"/>
      <c r="P140" s="193"/>
      <c r="Q140" s="193"/>
      <c r="R140" s="193"/>
      <c r="S140" s="193"/>
      <c r="T140" s="194"/>
      <c r="AT140" s="195" t="s">
        <v>176</v>
      </c>
      <c r="AU140" s="195" t="s">
        <v>88</v>
      </c>
      <c r="AV140" s="11" t="s">
        <v>88</v>
      </c>
      <c r="AW140" s="11" t="s">
        <v>43</v>
      </c>
      <c r="AX140" s="11" t="s">
        <v>24</v>
      </c>
      <c r="AY140" s="195" t="s">
        <v>167</v>
      </c>
    </row>
    <row r="141" spans="2:65" s="1" customFormat="1" ht="25.5" customHeight="1">
      <c r="B141" s="173"/>
      <c r="C141" s="174" t="s">
        <v>261</v>
      </c>
      <c r="D141" s="174" t="s">
        <v>169</v>
      </c>
      <c r="E141" s="175" t="s">
        <v>262</v>
      </c>
      <c r="F141" s="176" t="s">
        <v>263</v>
      </c>
      <c r="G141" s="177" t="s">
        <v>172</v>
      </c>
      <c r="H141" s="178">
        <v>47.924</v>
      </c>
      <c r="I141" s="179"/>
      <c r="J141" s="180">
        <f>ROUND(I141*H141,2)</f>
        <v>0</v>
      </c>
      <c r="K141" s="176" t="s">
        <v>173</v>
      </c>
      <c r="L141" s="40"/>
      <c r="M141" s="181" t="s">
        <v>5</v>
      </c>
      <c r="N141" s="182" t="s">
        <v>50</v>
      </c>
      <c r="O141" s="41"/>
      <c r="P141" s="183">
        <f>O141*H141</f>
        <v>0</v>
      </c>
      <c r="Q141" s="183">
        <v>2.45329</v>
      </c>
      <c r="R141" s="183">
        <f>Q141*H141</f>
        <v>117.57146996</v>
      </c>
      <c r="S141" s="183">
        <v>0</v>
      </c>
      <c r="T141" s="184">
        <f>S141*H141</f>
        <v>0</v>
      </c>
      <c r="AR141" s="23" t="s">
        <v>174</v>
      </c>
      <c r="AT141" s="23" t="s">
        <v>169</v>
      </c>
      <c r="AU141" s="23" t="s">
        <v>88</v>
      </c>
      <c r="AY141" s="23" t="s">
        <v>167</v>
      </c>
      <c r="BE141" s="185">
        <f>IF(N141="základní",J141,0)</f>
        <v>0</v>
      </c>
      <c r="BF141" s="185">
        <f>IF(N141="snížená",J141,0)</f>
        <v>0</v>
      </c>
      <c r="BG141" s="185">
        <f>IF(N141="zákl. přenesená",J141,0)</f>
        <v>0</v>
      </c>
      <c r="BH141" s="185">
        <f>IF(N141="sníž. přenesená",J141,0)</f>
        <v>0</v>
      </c>
      <c r="BI141" s="185">
        <f>IF(N141="nulová",J141,0)</f>
        <v>0</v>
      </c>
      <c r="BJ141" s="23" t="s">
        <v>24</v>
      </c>
      <c r="BK141" s="185">
        <f>ROUND(I141*H141,2)</f>
        <v>0</v>
      </c>
      <c r="BL141" s="23" t="s">
        <v>174</v>
      </c>
      <c r="BM141" s="23" t="s">
        <v>264</v>
      </c>
    </row>
    <row r="142" spans="2:51" s="11" customFormat="1" ht="13.5">
      <c r="B142" s="186"/>
      <c r="D142" s="187" t="s">
        <v>176</v>
      </c>
      <c r="E142" s="188" t="s">
        <v>5</v>
      </c>
      <c r="F142" s="189" t="s">
        <v>265</v>
      </c>
      <c r="H142" s="190">
        <v>47.924</v>
      </c>
      <c r="I142" s="191"/>
      <c r="L142" s="186"/>
      <c r="M142" s="192"/>
      <c r="N142" s="193"/>
      <c r="O142" s="193"/>
      <c r="P142" s="193"/>
      <c r="Q142" s="193"/>
      <c r="R142" s="193"/>
      <c r="S142" s="193"/>
      <c r="T142" s="194"/>
      <c r="AT142" s="195" t="s">
        <v>176</v>
      </c>
      <c r="AU142" s="195" t="s">
        <v>88</v>
      </c>
      <c r="AV142" s="11" t="s">
        <v>88</v>
      </c>
      <c r="AW142" s="11" t="s">
        <v>43</v>
      </c>
      <c r="AX142" s="11" t="s">
        <v>24</v>
      </c>
      <c r="AY142" s="195" t="s">
        <v>167</v>
      </c>
    </row>
    <row r="143" spans="2:65" s="1" customFormat="1" ht="38.25" customHeight="1">
      <c r="B143" s="173"/>
      <c r="C143" s="174" t="s">
        <v>266</v>
      </c>
      <c r="D143" s="174" t="s">
        <v>169</v>
      </c>
      <c r="E143" s="175" t="s">
        <v>267</v>
      </c>
      <c r="F143" s="176" t="s">
        <v>268</v>
      </c>
      <c r="G143" s="177" t="s">
        <v>231</v>
      </c>
      <c r="H143" s="178">
        <v>1048.64</v>
      </c>
      <c r="I143" s="179"/>
      <c r="J143" s="180">
        <f>ROUND(I143*H143,2)</f>
        <v>0</v>
      </c>
      <c r="K143" s="176" t="s">
        <v>173</v>
      </c>
      <c r="L143" s="40"/>
      <c r="M143" s="181" t="s">
        <v>5</v>
      </c>
      <c r="N143" s="182" t="s">
        <v>50</v>
      </c>
      <c r="O143" s="41"/>
      <c r="P143" s="183">
        <f>O143*H143</f>
        <v>0</v>
      </c>
      <c r="Q143" s="183">
        <v>0.00103</v>
      </c>
      <c r="R143" s="183">
        <f>Q143*H143</f>
        <v>1.0800992000000003</v>
      </c>
      <c r="S143" s="183">
        <v>0</v>
      </c>
      <c r="T143" s="184">
        <f>S143*H143</f>
        <v>0</v>
      </c>
      <c r="AR143" s="23" t="s">
        <v>174</v>
      </c>
      <c r="AT143" s="23" t="s">
        <v>169</v>
      </c>
      <c r="AU143" s="23" t="s">
        <v>88</v>
      </c>
      <c r="AY143" s="23" t="s">
        <v>167</v>
      </c>
      <c r="BE143" s="185">
        <f>IF(N143="základní",J143,0)</f>
        <v>0</v>
      </c>
      <c r="BF143" s="185">
        <f>IF(N143="snížená",J143,0)</f>
        <v>0</v>
      </c>
      <c r="BG143" s="185">
        <f>IF(N143="zákl. přenesená",J143,0)</f>
        <v>0</v>
      </c>
      <c r="BH143" s="185">
        <f>IF(N143="sníž. přenesená",J143,0)</f>
        <v>0</v>
      </c>
      <c r="BI143" s="185">
        <f>IF(N143="nulová",J143,0)</f>
        <v>0</v>
      </c>
      <c r="BJ143" s="23" t="s">
        <v>24</v>
      </c>
      <c r="BK143" s="185">
        <f>ROUND(I143*H143,2)</f>
        <v>0</v>
      </c>
      <c r="BL143" s="23" t="s">
        <v>174</v>
      </c>
      <c r="BM143" s="23" t="s">
        <v>269</v>
      </c>
    </row>
    <row r="144" spans="2:51" s="11" customFormat="1" ht="13.5">
      <c r="B144" s="186"/>
      <c r="D144" s="187" t="s">
        <v>176</v>
      </c>
      <c r="E144" s="188" t="s">
        <v>5</v>
      </c>
      <c r="F144" s="189" t="s">
        <v>270</v>
      </c>
      <c r="H144" s="190">
        <v>1048.64</v>
      </c>
      <c r="I144" s="191"/>
      <c r="L144" s="186"/>
      <c r="M144" s="192"/>
      <c r="N144" s="193"/>
      <c r="O144" s="193"/>
      <c r="P144" s="193"/>
      <c r="Q144" s="193"/>
      <c r="R144" s="193"/>
      <c r="S144" s="193"/>
      <c r="T144" s="194"/>
      <c r="AT144" s="195" t="s">
        <v>176</v>
      </c>
      <c r="AU144" s="195" t="s">
        <v>88</v>
      </c>
      <c r="AV144" s="11" t="s">
        <v>88</v>
      </c>
      <c r="AW144" s="11" t="s">
        <v>43</v>
      </c>
      <c r="AX144" s="11" t="s">
        <v>24</v>
      </c>
      <c r="AY144" s="195" t="s">
        <v>167</v>
      </c>
    </row>
    <row r="145" spans="2:65" s="1" customFormat="1" ht="38.25" customHeight="1">
      <c r="B145" s="173"/>
      <c r="C145" s="174" t="s">
        <v>10</v>
      </c>
      <c r="D145" s="174" t="s">
        <v>169</v>
      </c>
      <c r="E145" s="175" t="s">
        <v>271</v>
      </c>
      <c r="F145" s="176" t="s">
        <v>272</v>
      </c>
      <c r="G145" s="177" t="s">
        <v>231</v>
      </c>
      <c r="H145" s="178">
        <v>1048.64</v>
      </c>
      <c r="I145" s="179"/>
      <c r="J145" s="180">
        <f>ROUND(I145*H145,2)</f>
        <v>0</v>
      </c>
      <c r="K145" s="176" t="s">
        <v>173</v>
      </c>
      <c r="L145" s="40"/>
      <c r="M145" s="181" t="s">
        <v>5</v>
      </c>
      <c r="N145" s="182" t="s">
        <v>50</v>
      </c>
      <c r="O145" s="41"/>
      <c r="P145" s="183">
        <f>O145*H145</f>
        <v>0</v>
      </c>
      <c r="Q145" s="183">
        <v>0</v>
      </c>
      <c r="R145" s="183">
        <f>Q145*H145</f>
        <v>0</v>
      </c>
      <c r="S145" s="183">
        <v>0</v>
      </c>
      <c r="T145" s="184">
        <f>S145*H145</f>
        <v>0</v>
      </c>
      <c r="AR145" s="23" t="s">
        <v>174</v>
      </c>
      <c r="AT145" s="23" t="s">
        <v>169</v>
      </c>
      <c r="AU145" s="23" t="s">
        <v>88</v>
      </c>
      <c r="AY145" s="23" t="s">
        <v>167</v>
      </c>
      <c r="BE145" s="185">
        <f>IF(N145="základní",J145,0)</f>
        <v>0</v>
      </c>
      <c r="BF145" s="185">
        <f>IF(N145="snížená",J145,0)</f>
        <v>0</v>
      </c>
      <c r="BG145" s="185">
        <f>IF(N145="zákl. přenesená",J145,0)</f>
        <v>0</v>
      </c>
      <c r="BH145" s="185">
        <f>IF(N145="sníž. přenesená",J145,0)</f>
        <v>0</v>
      </c>
      <c r="BI145" s="185">
        <f>IF(N145="nulová",J145,0)</f>
        <v>0</v>
      </c>
      <c r="BJ145" s="23" t="s">
        <v>24</v>
      </c>
      <c r="BK145" s="185">
        <f>ROUND(I145*H145,2)</f>
        <v>0</v>
      </c>
      <c r="BL145" s="23" t="s">
        <v>174</v>
      </c>
      <c r="BM145" s="23" t="s">
        <v>273</v>
      </c>
    </row>
    <row r="146" spans="2:65" s="1" customFormat="1" ht="16.5" customHeight="1">
      <c r="B146" s="173"/>
      <c r="C146" s="174" t="s">
        <v>274</v>
      </c>
      <c r="D146" s="174" t="s">
        <v>169</v>
      </c>
      <c r="E146" s="175" t="s">
        <v>275</v>
      </c>
      <c r="F146" s="176" t="s">
        <v>276</v>
      </c>
      <c r="G146" s="177" t="s">
        <v>225</v>
      </c>
      <c r="H146" s="178">
        <v>7.208</v>
      </c>
      <c r="I146" s="179"/>
      <c r="J146" s="180">
        <f>ROUND(I146*H146,2)</f>
        <v>0</v>
      </c>
      <c r="K146" s="176" t="s">
        <v>173</v>
      </c>
      <c r="L146" s="40"/>
      <c r="M146" s="181" t="s">
        <v>5</v>
      </c>
      <c r="N146" s="182" t="s">
        <v>50</v>
      </c>
      <c r="O146" s="41"/>
      <c r="P146" s="183">
        <f>O146*H146</f>
        <v>0</v>
      </c>
      <c r="Q146" s="183">
        <v>1.06017</v>
      </c>
      <c r="R146" s="183">
        <f>Q146*H146</f>
        <v>7.6417053600000004</v>
      </c>
      <c r="S146" s="183">
        <v>0</v>
      </c>
      <c r="T146" s="184">
        <f>S146*H146</f>
        <v>0</v>
      </c>
      <c r="AR146" s="23" t="s">
        <v>174</v>
      </c>
      <c r="AT146" s="23" t="s">
        <v>169</v>
      </c>
      <c r="AU146" s="23" t="s">
        <v>88</v>
      </c>
      <c r="AY146" s="23" t="s">
        <v>167</v>
      </c>
      <c r="BE146" s="185">
        <f>IF(N146="základní",J146,0)</f>
        <v>0</v>
      </c>
      <c r="BF146" s="185">
        <f>IF(N146="snížená",J146,0)</f>
        <v>0</v>
      </c>
      <c r="BG146" s="185">
        <f>IF(N146="zákl. přenesená",J146,0)</f>
        <v>0</v>
      </c>
      <c r="BH146" s="185">
        <f>IF(N146="sníž. přenesená",J146,0)</f>
        <v>0</v>
      </c>
      <c r="BI146" s="185">
        <f>IF(N146="nulová",J146,0)</f>
        <v>0</v>
      </c>
      <c r="BJ146" s="23" t="s">
        <v>24</v>
      </c>
      <c r="BK146" s="185">
        <f>ROUND(I146*H146,2)</f>
        <v>0</v>
      </c>
      <c r="BL146" s="23" t="s">
        <v>174</v>
      </c>
      <c r="BM146" s="23" t="s">
        <v>277</v>
      </c>
    </row>
    <row r="147" spans="2:51" s="11" customFormat="1" ht="13.5">
      <c r="B147" s="186"/>
      <c r="D147" s="187" t="s">
        <v>176</v>
      </c>
      <c r="E147" s="188" t="s">
        <v>5</v>
      </c>
      <c r="F147" s="189" t="s">
        <v>278</v>
      </c>
      <c r="H147" s="190">
        <v>7.208</v>
      </c>
      <c r="I147" s="191"/>
      <c r="L147" s="186"/>
      <c r="M147" s="192"/>
      <c r="N147" s="193"/>
      <c r="O147" s="193"/>
      <c r="P147" s="193"/>
      <c r="Q147" s="193"/>
      <c r="R147" s="193"/>
      <c r="S147" s="193"/>
      <c r="T147" s="194"/>
      <c r="AT147" s="195" t="s">
        <v>176</v>
      </c>
      <c r="AU147" s="195" t="s">
        <v>88</v>
      </c>
      <c r="AV147" s="11" t="s">
        <v>88</v>
      </c>
      <c r="AW147" s="11" t="s">
        <v>43</v>
      </c>
      <c r="AX147" s="11" t="s">
        <v>24</v>
      </c>
      <c r="AY147" s="195" t="s">
        <v>167</v>
      </c>
    </row>
    <row r="148" spans="2:65" s="1" customFormat="1" ht="16.5" customHeight="1">
      <c r="B148" s="173"/>
      <c r="C148" s="174" t="s">
        <v>279</v>
      </c>
      <c r="D148" s="174" t="s">
        <v>169</v>
      </c>
      <c r="E148" s="175" t="s">
        <v>280</v>
      </c>
      <c r="F148" s="176" t="s">
        <v>281</v>
      </c>
      <c r="G148" s="177" t="s">
        <v>225</v>
      </c>
      <c r="H148" s="178">
        <v>4.073</v>
      </c>
      <c r="I148" s="179"/>
      <c r="J148" s="180">
        <f>ROUND(I148*H148,2)</f>
        <v>0</v>
      </c>
      <c r="K148" s="176" t="s">
        <v>173</v>
      </c>
      <c r="L148" s="40"/>
      <c r="M148" s="181" t="s">
        <v>5</v>
      </c>
      <c r="N148" s="182" t="s">
        <v>50</v>
      </c>
      <c r="O148" s="41"/>
      <c r="P148" s="183">
        <f>O148*H148</f>
        <v>0</v>
      </c>
      <c r="Q148" s="183">
        <v>1.05306</v>
      </c>
      <c r="R148" s="183">
        <f>Q148*H148</f>
        <v>4.289113380000001</v>
      </c>
      <c r="S148" s="183">
        <v>0</v>
      </c>
      <c r="T148" s="184">
        <f>S148*H148</f>
        <v>0</v>
      </c>
      <c r="AR148" s="23" t="s">
        <v>174</v>
      </c>
      <c r="AT148" s="23" t="s">
        <v>169</v>
      </c>
      <c r="AU148" s="23" t="s">
        <v>88</v>
      </c>
      <c r="AY148" s="23" t="s">
        <v>167</v>
      </c>
      <c r="BE148" s="185">
        <f>IF(N148="základní",J148,0)</f>
        <v>0</v>
      </c>
      <c r="BF148" s="185">
        <f>IF(N148="snížená",J148,0)</f>
        <v>0</v>
      </c>
      <c r="BG148" s="185">
        <f>IF(N148="zákl. přenesená",J148,0)</f>
        <v>0</v>
      </c>
      <c r="BH148" s="185">
        <f>IF(N148="sníž. přenesená",J148,0)</f>
        <v>0</v>
      </c>
      <c r="BI148" s="185">
        <f>IF(N148="nulová",J148,0)</f>
        <v>0</v>
      </c>
      <c r="BJ148" s="23" t="s">
        <v>24</v>
      </c>
      <c r="BK148" s="185">
        <f>ROUND(I148*H148,2)</f>
        <v>0</v>
      </c>
      <c r="BL148" s="23" t="s">
        <v>174</v>
      </c>
      <c r="BM148" s="23" t="s">
        <v>282</v>
      </c>
    </row>
    <row r="149" spans="2:51" s="11" customFormat="1" ht="13.5">
      <c r="B149" s="186"/>
      <c r="D149" s="196" t="s">
        <v>176</v>
      </c>
      <c r="E149" s="195" t="s">
        <v>5</v>
      </c>
      <c r="F149" s="197" t="s">
        <v>283</v>
      </c>
      <c r="H149" s="198">
        <v>4.073</v>
      </c>
      <c r="I149" s="191"/>
      <c r="L149" s="186"/>
      <c r="M149" s="192"/>
      <c r="N149" s="193"/>
      <c r="O149" s="193"/>
      <c r="P149" s="193"/>
      <c r="Q149" s="193"/>
      <c r="R149" s="193"/>
      <c r="S149" s="193"/>
      <c r="T149" s="194"/>
      <c r="AT149" s="195" t="s">
        <v>176</v>
      </c>
      <c r="AU149" s="195" t="s">
        <v>88</v>
      </c>
      <c r="AV149" s="11" t="s">
        <v>88</v>
      </c>
      <c r="AW149" s="11" t="s">
        <v>43</v>
      </c>
      <c r="AX149" s="11" t="s">
        <v>24</v>
      </c>
      <c r="AY149" s="195" t="s">
        <v>167</v>
      </c>
    </row>
    <row r="150" spans="2:63" s="10" customFormat="1" ht="29.85" customHeight="1">
      <c r="B150" s="159"/>
      <c r="D150" s="170" t="s">
        <v>78</v>
      </c>
      <c r="E150" s="171" t="s">
        <v>181</v>
      </c>
      <c r="F150" s="171" t="s">
        <v>284</v>
      </c>
      <c r="I150" s="162"/>
      <c r="J150" s="172">
        <f>BK150</f>
        <v>0</v>
      </c>
      <c r="L150" s="159"/>
      <c r="M150" s="164"/>
      <c r="N150" s="165"/>
      <c r="O150" s="165"/>
      <c r="P150" s="166">
        <f>SUM(P151:P188)</f>
        <v>0</v>
      </c>
      <c r="Q150" s="165"/>
      <c r="R150" s="166">
        <f>SUM(R151:R188)</f>
        <v>416.02393584000004</v>
      </c>
      <c r="S150" s="165"/>
      <c r="T150" s="167">
        <f>SUM(T151:T188)</f>
        <v>0</v>
      </c>
      <c r="AR150" s="160" t="s">
        <v>24</v>
      </c>
      <c r="AT150" s="168" t="s">
        <v>78</v>
      </c>
      <c r="AU150" s="168" t="s">
        <v>24</v>
      </c>
      <c r="AY150" s="160" t="s">
        <v>167</v>
      </c>
      <c r="BK150" s="169">
        <f>SUM(BK151:BK188)</f>
        <v>0</v>
      </c>
    </row>
    <row r="151" spans="2:65" s="1" customFormat="1" ht="38.25" customHeight="1">
      <c r="B151" s="173"/>
      <c r="C151" s="174" t="s">
        <v>285</v>
      </c>
      <c r="D151" s="174" t="s">
        <v>169</v>
      </c>
      <c r="E151" s="175" t="s">
        <v>286</v>
      </c>
      <c r="F151" s="176" t="s">
        <v>1991</v>
      </c>
      <c r="G151" s="177" t="s">
        <v>231</v>
      </c>
      <c r="H151" s="178">
        <v>185.978</v>
      </c>
      <c r="I151" s="179"/>
      <c r="J151" s="180">
        <f>ROUND(I151*H151,2)</f>
        <v>0</v>
      </c>
      <c r="K151" s="176" t="s">
        <v>173</v>
      </c>
      <c r="L151" s="40"/>
      <c r="M151" s="181" t="s">
        <v>5</v>
      </c>
      <c r="N151" s="182" t="s">
        <v>50</v>
      </c>
      <c r="O151" s="41"/>
      <c r="P151" s="183">
        <f>O151*H151</f>
        <v>0</v>
      </c>
      <c r="Q151" s="183">
        <v>0.26119</v>
      </c>
      <c r="R151" s="183">
        <f>Q151*H151</f>
        <v>48.575593819999995</v>
      </c>
      <c r="S151" s="183">
        <v>0</v>
      </c>
      <c r="T151" s="184">
        <f>S151*H151</f>
        <v>0</v>
      </c>
      <c r="AR151" s="23" t="s">
        <v>174</v>
      </c>
      <c r="AT151" s="23" t="s">
        <v>169</v>
      </c>
      <c r="AU151" s="23" t="s">
        <v>88</v>
      </c>
      <c r="AY151" s="23" t="s">
        <v>167</v>
      </c>
      <c r="BE151" s="185">
        <f>IF(N151="základní",J151,0)</f>
        <v>0</v>
      </c>
      <c r="BF151" s="185">
        <f>IF(N151="snížená",J151,0)</f>
        <v>0</v>
      </c>
      <c r="BG151" s="185">
        <f>IF(N151="zákl. přenesená",J151,0)</f>
        <v>0</v>
      </c>
      <c r="BH151" s="185">
        <f>IF(N151="sníž. přenesená",J151,0)</f>
        <v>0</v>
      </c>
      <c r="BI151" s="185">
        <f>IF(N151="nulová",J151,0)</f>
        <v>0</v>
      </c>
      <c r="BJ151" s="23" t="s">
        <v>24</v>
      </c>
      <c r="BK151" s="185">
        <f>ROUND(I151*H151,2)</f>
        <v>0</v>
      </c>
      <c r="BL151" s="23" t="s">
        <v>174</v>
      </c>
      <c r="BM151" s="23" t="s">
        <v>287</v>
      </c>
    </row>
    <row r="152" spans="2:51" s="11" customFormat="1" ht="13.5">
      <c r="B152" s="186"/>
      <c r="D152" s="187" t="s">
        <v>176</v>
      </c>
      <c r="E152" s="188" t="s">
        <v>5</v>
      </c>
      <c r="F152" s="189" t="s">
        <v>288</v>
      </c>
      <c r="H152" s="190">
        <v>185.978</v>
      </c>
      <c r="I152" s="191"/>
      <c r="L152" s="186"/>
      <c r="M152" s="192"/>
      <c r="N152" s="193"/>
      <c r="O152" s="193"/>
      <c r="P152" s="193"/>
      <c r="Q152" s="193"/>
      <c r="R152" s="193"/>
      <c r="S152" s="193"/>
      <c r="T152" s="194"/>
      <c r="AT152" s="195" t="s">
        <v>176</v>
      </c>
      <c r="AU152" s="195" t="s">
        <v>88</v>
      </c>
      <c r="AV152" s="11" t="s">
        <v>88</v>
      </c>
      <c r="AW152" s="11" t="s">
        <v>43</v>
      </c>
      <c r="AX152" s="11" t="s">
        <v>24</v>
      </c>
      <c r="AY152" s="195" t="s">
        <v>167</v>
      </c>
    </row>
    <row r="153" spans="2:65" s="1" customFormat="1" ht="38.25" customHeight="1">
      <c r="B153" s="173"/>
      <c r="C153" s="174" t="s">
        <v>289</v>
      </c>
      <c r="D153" s="174" t="s">
        <v>169</v>
      </c>
      <c r="E153" s="175" t="s">
        <v>290</v>
      </c>
      <c r="F153" s="176" t="s">
        <v>1992</v>
      </c>
      <c r="G153" s="177" t="s">
        <v>231</v>
      </c>
      <c r="H153" s="178">
        <v>567.096</v>
      </c>
      <c r="I153" s="179"/>
      <c r="J153" s="180">
        <f>ROUND(I153*H153,2)</f>
        <v>0</v>
      </c>
      <c r="K153" s="176" t="s">
        <v>173</v>
      </c>
      <c r="L153" s="40"/>
      <c r="M153" s="181" t="s">
        <v>5</v>
      </c>
      <c r="N153" s="182" t="s">
        <v>50</v>
      </c>
      <c r="O153" s="41"/>
      <c r="P153" s="183">
        <f>O153*H153</f>
        <v>0</v>
      </c>
      <c r="Q153" s="183">
        <v>0.41082</v>
      </c>
      <c r="R153" s="183">
        <f>Q153*H153</f>
        <v>232.97437872</v>
      </c>
      <c r="S153" s="183">
        <v>0</v>
      </c>
      <c r="T153" s="184">
        <f>S153*H153</f>
        <v>0</v>
      </c>
      <c r="AR153" s="23" t="s">
        <v>174</v>
      </c>
      <c r="AT153" s="23" t="s">
        <v>169</v>
      </c>
      <c r="AU153" s="23" t="s">
        <v>88</v>
      </c>
      <c r="AY153" s="23" t="s">
        <v>167</v>
      </c>
      <c r="BE153" s="185">
        <f>IF(N153="základní",J153,0)</f>
        <v>0</v>
      </c>
      <c r="BF153" s="185">
        <f>IF(N153="snížená",J153,0)</f>
        <v>0</v>
      </c>
      <c r="BG153" s="185">
        <f>IF(N153="zákl. přenesená",J153,0)</f>
        <v>0</v>
      </c>
      <c r="BH153" s="185">
        <f>IF(N153="sníž. přenesená",J153,0)</f>
        <v>0</v>
      </c>
      <c r="BI153" s="185">
        <f>IF(N153="nulová",J153,0)</f>
        <v>0</v>
      </c>
      <c r="BJ153" s="23" t="s">
        <v>24</v>
      </c>
      <c r="BK153" s="185">
        <f>ROUND(I153*H153,2)</f>
        <v>0</v>
      </c>
      <c r="BL153" s="23" t="s">
        <v>174</v>
      </c>
      <c r="BM153" s="23" t="s">
        <v>291</v>
      </c>
    </row>
    <row r="154" spans="2:51" s="11" customFormat="1" ht="13.5">
      <c r="B154" s="186"/>
      <c r="D154" s="196" t="s">
        <v>176</v>
      </c>
      <c r="E154" s="195" t="s">
        <v>5</v>
      </c>
      <c r="F154" s="197" t="s">
        <v>292</v>
      </c>
      <c r="H154" s="198">
        <v>184.45</v>
      </c>
      <c r="I154" s="191"/>
      <c r="L154" s="186"/>
      <c r="M154" s="192"/>
      <c r="N154" s="193"/>
      <c r="O154" s="193"/>
      <c r="P154" s="193"/>
      <c r="Q154" s="193"/>
      <c r="R154" s="193"/>
      <c r="S154" s="193"/>
      <c r="T154" s="194"/>
      <c r="AT154" s="195" t="s">
        <v>176</v>
      </c>
      <c r="AU154" s="195" t="s">
        <v>88</v>
      </c>
      <c r="AV154" s="11" t="s">
        <v>88</v>
      </c>
      <c r="AW154" s="11" t="s">
        <v>43</v>
      </c>
      <c r="AX154" s="11" t="s">
        <v>79</v>
      </c>
      <c r="AY154" s="195" t="s">
        <v>167</v>
      </c>
    </row>
    <row r="155" spans="2:51" s="11" customFormat="1" ht="13.5">
      <c r="B155" s="186"/>
      <c r="D155" s="187" t="s">
        <v>176</v>
      </c>
      <c r="E155" s="188" t="s">
        <v>5</v>
      </c>
      <c r="F155" s="189" t="s">
        <v>293</v>
      </c>
      <c r="H155" s="190">
        <v>567.096</v>
      </c>
      <c r="I155" s="191"/>
      <c r="L155" s="186"/>
      <c r="M155" s="192"/>
      <c r="N155" s="193"/>
      <c r="O155" s="193"/>
      <c r="P155" s="193"/>
      <c r="Q155" s="193"/>
      <c r="R155" s="193"/>
      <c r="S155" s="193"/>
      <c r="T155" s="194"/>
      <c r="AT155" s="195" t="s">
        <v>176</v>
      </c>
      <c r="AU155" s="195" t="s">
        <v>88</v>
      </c>
      <c r="AV155" s="11" t="s">
        <v>88</v>
      </c>
      <c r="AW155" s="11" t="s">
        <v>43</v>
      </c>
      <c r="AX155" s="11" t="s">
        <v>24</v>
      </c>
      <c r="AY155" s="195" t="s">
        <v>167</v>
      </c>
    </row>
    <row r="156" spans="2:65" s="1" customFormat="1" ht="38.25" customHeight="1">
      <c r="B156" s="173"/>
      <c r="C156" s="174" t="s">
        <v>294</v>
      </c>
      <c r="D156" s="174" t="s">
        <v>169</v>
      </c>
      <c r="E156" s="175" t="s">
        <v>295</v>
      </c>
      <c r="F156" s="176" t="s">
        <v>1993</v>
      </c>
      <c r="G156" s="177" t="s">
        <v>231</v>
      </c>
      <c r="H156" s="178">
        <v>101.6</v>
      </c>
      <c r="I156" s="179"/>
      <c r="J156" s="180">
        <f>ROUND(I156*H156,2)</f>
        <v>0</v>
      </c>
      <c r="K156" s="176" t="s">
        <v>173</v>
      </c>
      <c r="L156" s="40"/>
      <c r="M156" s="181" t="s">
        <v>5</v>
      </c>
      <c r="N156" s="182" t="s">
        <v>50</v>
      </c>
      <c r="O156" s="41"/>
      <c r="P156" s="183">
        <f>O156*H156</f>
        <v>0</v>
      </c>
      <c r="Q156" s="183">
        <v>0.13301</v>
      </c>
      <c r="R156" s="183">
        <f>Q156*H156</f>
        <v>13.513815999999998</v>
      </c>
      <c r="S156" s="183">
        <v>0</v>
      </c>
      <c r="T156" s="184">
        <f>S156*H156</f>
        <v>0</v>
      </c>
      <c r="AR156" s="23" t="s">
        <v>174</v>
      </c>
      <c r="AT156" s="23" t="s">
        <v>169</v>
      </c>
      <c r="AU156" s="23" t="s">
        <v>88</v>
      </c>
      <c r="AY156" s="23" t="s">
        <v>167</v>
      </c>
      <c r="BE156" s="185">
        <f>IF(N156="základní",J156,0)</f>
        <v>0</v>
      </c>
      <c r="BF156" s="185">
        <f>IF(N156="snížená",J156,0)</f>
        <v>0</v>
      </c>
      <c r="BG156" s="185">
        <f>IF(N156="zákl. přenesená",J156,0)</f>
        <v>0</v>
      </c>
      <c r="BH156" s="185">
        <f>IF(N156="sníž. přenesená",J156,0)</f>
        <v>0</v>
      </c>
      <c r="BI156" s="185">
        <f>IF(N156="nulová",J156,0)</f>
        <v>0</v>
      </c>
      <c r="BJ156" s="23" t="s">
        <v>24</v>
      </c>
      <c r="BK156" s="185">
        <f>ROUND(I156*H156,2)</f>
        <v>0</v>
      </c>
      <c r="BL156" s="23" t="s">
        <v>174</v>
      </c>
      <c r="BM156" s="23" t="s">
        <v>296</v>
      </c>
    </row>
    <row r="157" spans="2:51" s="11" customFormat="1" ht="13.5">
      <c r="B157" s="186"/>
      <c r="D157" s="187" t="s">
        <v>176</v>
      </c>
      <c r="E157" s="188" t="s">
        <v>5</v>
      </c>
      <c r="F157" s="189" t="s">
        <v>297</v>
      </c>
      <c r="H157" s="190">
        <v>101.6</v>
      </c>
      <c r="I157" s="191"/>
      <c r="L157" s="186"/>
      <c r="M157" s="192"/>
      <c r="N157" s="193"/>
      <c r="O157" s="193"/>
      <c r="P157" s="193"/>
      <c r="Q157" s="193"/>
      <c r="R157" s="193"/>
      <c r="S157" s="193"/>
      <c r="T157" s="194"/>
      <c r="AT157" s="195" t="s">
        <v>176</v>
      </c>
      <c r="AU157" s="195" t="s">
        <v>88</v>
      </c>
      <c r="AV157" s="11" t="s">
        <v>88</v>
      </c>
      <c r="AW157" s="11" t="s">
        <v>43</v>
      </c>
      <c r="AX157" s="11" t="s">
        <v>24</v>
      </c>
      <c r="AY157" s="195" t="s">
        <v>167</v>
      </c>
    </row>
    <row r="158" spans="2:65" s="1" customFormat="1" ht="25.5" customHeight="1">
      <c r="B158" s="173"/>
      <c r="C158" s="174" t="s">
        <v>298</v>
      </c>
      <c r="D158" s="174" t="s">
        <v>169</v>
      </c>
      <c r="E158" s="175" t="s">
        <v>299</v>
      </c>
      <c r="F158" s="176" t="s">
        <v>300</v>
      </c>
      <c r="G158" s="177" t="s">
        <v>172</v>
      </c>
      <c r="H158" s="178">
        <v>14.432</v>
      </c>
      <c r="I158" s="179"/>
      <c r="J158" s="180">
        <f>ROUND(I158*H158,2)</f>
        <v>0</v>
      </c>
      <c r="K158" s="176" t="s">
        <v>173</v>
      </c>
      <c r="L158" s="40"/>
      <c r="M158" s="181" t="s">
        <v>5</v>
      </c>
      <c r="N158" s="182" t="s">
        <v>50</v>
      </c>
      <c r="O158" s="41"/>
      <c r="P158" s="183">
        <f>O158*H158</f>
        <v>0</v>
      </c>
      <c r="Q158" s="183">
        <v>2.45329</v>
      </c>
      <c r="R158" s="183">
        <f>Q158*H158</f>
        <v>35.40588128</v>
      </c>
      <c r="S158" s="183">
        <v>0</v>
      </c>
      <c r="T158" s="184">
        <f>S158*H158</f>
        <v>0</v>
      </c>
      <c r="AR158" s="23" t="s">
        <v>174</v>
      </c>
      <c r="AT158" s="23" t="s">
        <v>169</v>
      </c>
      <c r="AU158" s="23" t="s">
        <v>88</v>
      </c>
      <c r="AY158" s="23" t="s">
        <v>167</v>
      </c>
      <c r="BE158" s="185">
        <f>IF(N158="základní",J158,0)</f>
        <v>0</v>
      </c>
      <c r="BF158" s="185">
        <f>IF(N158="snížená",J158,0)</f>
        <v>0</v>
      </c>
      <c r="BG158" s="185">
        <f>IF(N158="zákl. přenesená",J158,0)</f>
        <v>0</v>
      </c>
      <c r="BH158" s="185">
        <f>IF(N158="sníž. přenesená",J158,0)</f>
        <v>0</v>
      </c>
      <c r="BI158" s="185">
        <f>IF(N158="nulová",J158,0)</f>
        <v>0</v>
      </c>
      <c r="BJ158" s="23" t="s">
        <v>24</v>
      </c>
      <c r="BK158" s="185">
        <f>ROUND(I158*H158,2)</f>
        <v>0</v>
      </c>
      <c r="BL158" s="23" t="s">
        <v>174</v>
      </c>
      <c r="BM158" s="23" t="s">
        <v>301</v>
      </c>
    </row>
    <row r="159" spans="2:51" s="11" customFormat="1" ht="13.5">
      <c r="B159" s="186"/>
      <c r="D159" s="187" t="s">
        <v>176</v>
      </c>
      <c r="E159" s="188" t="s">
        <v>5</v>
      </c>
      <c r="F159" s="189" t="s">
        <v>302</v>
      </c>
      <c r="H159" s="190">
        <v>14.432</v>
      </c>
      <c r="I159" s="191"/>
      <c r="L159" s="186"/>
      <c r="M159" s="192"/>
      <c r="N159" s="193"/>
      <c r="O159" s="193"/>
      <c r="P159" s="193"/>
      <c r="Q159" s="193"/>
      <c r="R159" s="193"/>
      <c r="S159" s="193"/>
      <c r="T159" s="194"/>
      <c r="AT159" s="195" t="s">
        <v>176</v>
      </c>
      <c r="AU159" s="195" t="s">
        <v>88</v>
      </c>
      <c r="AV159" s="11" t="s">
        <v>88</v>
      </c>
      <c r="AW159" s="11" t="s">
        <v>43</v>
      </c>
      <c r="AX159" s="11" t="s">
        <v>24</v>
      </c>
      <c r="AY159" s="195" t="s">
        <v>167</v>
      </c>
    </row>
    <row r="160" spans="2:65" s="1" customFormat="1" ht="51" customHeight="1">
      <c r="B160" s="173"/>
      <c r="C160" s="174" t="s">
        <v>303</v>
      </c>
      <c r="D160" s="174" t="s">
        <v>169</v>
      </c>
      <c r="E160" s="175" t="s">
        <v>304</v>
      </c>
      <c r="F160" s="176" t="s">
        <v>305</v>
      </c>
      <c r="G160" s="177" t="s">
        <v>231</v>
      </c>
      <c r="H160" s="178">
        <v>144.32</v>
      </c>
      <c r="I160" s="179"/>
      <c r="J160" s="180">
        <f>ROUND(I160*H160,2)</f>
        <v>0</v>
      </c>
      <c r="K160" s="176" t="s">
        <v>173</v>
      </c>
      <c r="L160" s="40"/>
      <c r="M160" s="181" t="s">
        <v>5</v>
      </c>
      <c r="N160" s="182" t="s">
        <v>50</v>
      </c>
      <c r="O160" s="41"/>
      <c r="P160" s="183">
        <f>O160*H160</f>
        <v>0</v>
      </c>
      <c r="Q160" s="183">
        <v>0.00086</v>
      </c>
      <c r="R160" s="183">
        <f>Q160*H160</f>
        <v>0.1241152</v>
      </c>
      <c r="S160" s="183">
        <v>0</v>
      </c>
      <c r="T160" s="184">
        <f>S160*H160</f>
        <v>0</v>
      </c>
      <c r="AR160" s="23" t="s">
        <v>174</v>
      </c>
      <c r="AT160" s="23" t="s">
        <v>169</v>
      </c>
      <c r="AU160" s="23" t="s">
        <v>88</v>
      </c>
      <c r="AY160" s="23" t="s">
        <v>167</v>
      </c>
      <c r="BE160" s="185">
        <f>IF(N160="základní",J160,0)</f>
        <v>0</v>
      </c>
      <c r="BF160" s="185">
        <f>IF(N160="snížená",J160,0)</f>
        <v>0</v>
      </c>
      <c r="BG160" s="185">
        <f>IF(N160="zákl. přenesená",J160,0)</f>
        <v>0</v>
      </c>
      <c r="BH160" s="185">
        <f>IF(N160="sníž. přenesená",J160,0)</f>
        <v>0</v>
      </c>
      <c r="BI160" s="185">
        <f>IF(N160="nulová",J160,0)</f>
        <v>0</v>
      </c>
      <c r="BJ160" s="23" t="s">
        <v>24</v>
      </c>
      <c r="BK160" s="185">
        <f>ROUND(I160*H160,2)</f>
        <v>0</v>
      </c>
      <c r="BL160" s="23" t="s">
        <v>174</v>
      </c>
      <c r="BM160" s="23" t="s">
        <v>306</v>
      </c>
    </row>
    <row r="161" spans="2:51" s="11" customFormat="1" ht="13.5">
      <c r="B161" s="186"/>
      <c r="D161" s="187" t="s">
        <v>176</v>
      </c>
      <c r="E161" s="188" t="s">
        <v>5</v>
      </c>
      <c r="F161" s="189" t="s">
        <v>307</v>
      </c>
      <c r="H161" s="190">
        <v>144.32</v>
      </c>
      <c r="I161" s="191"/>
      <c r="L161" s="186"/>
      <c r="M161" s="192"/>
      <c r="N161" s="193"/>
      <c r="O161" s="193"/>
      <c r="P161" s="193"/>
      <c r="Q161" s="193"/>
      <c r="R161" s="193"/>
      <c r="S161" s="193"/>
      <c r="T161" s="194"/>
      <c r="AT161" s="195" t="s">
        <v>176</v>
      </c>
      <c r="AU161" s="195" t="s">
        <v>88</v>
      </c>
      <c r="AV161" s="11" t="s">
        <v>88</v>
      </c>
      <c r="AW161" s="11" t="s">
        <v>43</v>
      </c>
      <c r="AX161" s="11" t="s">
        <v>24</v>
      </c>
      <c r="AY161" s="195" t="s">
        <v>167</v>
      </c>
    </row>
    <row r="162" spans="2:65" s="1" customFormat="1" ht="51" customHeight="1">
      <c r="B162" s="173"/>
      <c r="C162" s="174" t="s">
        <v>308</v>
      </c>
      <c r="D162" s="174" t="s">
        <v>169</v>
      </c>
      <c r="E162" s="175" t="s">
        <v>309</v>
      </c>
      <c r="F162" s="176" t="s">
        <v>310</v>
      </c>
      <c r="G162" s="177" t="s">
        <v>231</v>
      </c>
      <c r="H162" s="178">
        <v>144.32</v>
      </c>
      <c r="I162" s="179"/>
      <c r="J162" s="180">
        <f>ROUND(I162*H162,2)</f>
        <v>0</v>
      </c>
      <c r="K162" s="176" t="s">
        <v>173</v>
      </c>
      <c r="L162" s="40"/>
      <c r="M162" s="181" t="s">
        <v>5</v>
      </c>
      <c r="N162" s="182" t="s">
        <v>50</v>
      </c>
      <c r="O162" s="41"/>
      <c r="P162" s="183">
        <f>O162*H162</f>
        <v>0</v>
      </c>
      <c r="Q162" s="183">
        <v>0</v>
      </c>
      <c r="R162" s="183">
        <f>Q162*H162</f>
        <v>0</v>
      </c>
      <c r="S162" s="183">
        <v>0</v>
      </c>
      <c r="T162" s="184">
        <f>S162*H162</f>
        <v>0</v>
      </c>
      <c r="AR162" s="23" t="s">
        <v>174</v>
      </c>
      <c r="AT162" s="23" t="s">
        <v>169</v>
      </c>
      <c r="AU162" s="23" t="s">
        <v>88</v>
      </c>
      <c r="AY162" s="23" t="s">
        <v>167</v>
      </c>
      <c r="BE162" s="185">
        <f>IF(N162="základní",J162,0)</f>
        <v>0</v>
      </c>
      <c r="BF162" s="185">
        <f>IF(N162="snížená",J162,0)</f>
        <v>0</v>
      </c>
      <c r="BG162" s="185">
        <f>IF(N162="zákl. přenesená",J162,0)</f>
        <v>0</v>
      </c>
      <c r="BH162" s="185">
        <f>IF(N162="sníž. přenesená",J162,0)</f>
        <v>0</v>
      </c>
      <c r="BI162" s="185">
        <f>IF(N162="nulová",J162,0)</f>
        <v>0</v>
      </c>
      <c r="BJ162" s="23" t="s">
        <v>24</v>
      </c>
      <c r="BK162" s="185">
        <f>ROUND(I162*H162,2)</f>
        <v>0</v>
      </c>
      <c r="BL162" s="23" t="s">
        <v>174</v>
      </c>
      <c r="BM162" s="23" t="s">
        <v>311</v>
      </c>
    </row>
    <row r="163" spans="2:65" s="1" customFormat="1" ht="25.5" customHeight="1">
      <c r="B163" s="173"/>
      <c r="C163" s="174" t="s">
        <v>312</v>
      </c>
      <c r="D163" s="174" t="s">
        <v>169</v>
      </c>
      <c r="E163" s="175" t="s">
        <v>313</v>
      </c>
      <c r="F163" s="176" t="s">
        <v>314</v>
      </c>
      <c r="G163" s="177" t="s">
        <v>225</v>
      </c>
      <c r="H163" s="178">
        <v>0.727</v>
      </c>
      <c r="I163" s="179"/>
      <c r="J163" s="180">
        <f>ROUND(I163*H163,2)</f>
        <v>0</v>
      </c>
      <c r="K163" s="176" t="s">
        <v>173</v>
      </c>
      <c r="L163" s="40"/>
      <c r="M163" s="181" t="s">
        <v>5</v>
      </c>
      <c r="N163" s="182" t="s">
        <v>50</v>
      </c>
      <c r="O163" s="41"/>
      <c r="P163" s="183">
        <f>O163*H163</f>
        <v>0</v>
      </c>
      <c r="Q163" s="183">
        <v>1.05306</v>
      </c>
      <c r="R163" s="183">
        <f>Q163*H163</f>
        <v>0.7655746200000001</v>
      </c>
      <c r="S163" s="183">
        <v>0</v>
      </c>
      <c r="T163" s="184">
        <f>S163*H163</f>
        <v>0</v>
      </c>
      <c r="AR163" s="23" t="s">
        <v>174</v>
      </c>
      <c r="AT163" s="23" t="s">
        <v>169</v>
      </c>
      <c r="AU163" s="23" t="s">
        <v>88</v>
      </c>
      <c r="AY163" s="23" t="s">
        <v>167</v>
      </c>
      <c r="BE163" s="185">
        <f>IF(N163="základní",J163,0)</f>
        <v>0</v>
      </c>
      <c r="BF163" s="185">
        <f>IF(N163="snížená",J163,0)</f>
        <v>0</v>
      </c>
      <c r="BG163" s="185">
        <f>IF(N163="zákl. přenesená",J163,0)</f>
        <v>0</v>
      </c>
      <c r="BH163" s="185">
        <f>IF(N163="sníž. přenesená",J163,0)</f>
        <v>0</v>
      </c>
      <c r="BI163" s="185">
        <f>IF(N163="nulová",J163,0)</f>
        <v>0</v>
      </c>
      <c r="BJ163" s="23" t="s">
        <v>24</v>
      </c>
      <c r="BK163" s="185">
        <f>ROUND(I163*H163,2)</f>
        <v>0</v>
      </c>
      <c r="BL163" s="23" t="s">
        <v>174</v>
      </c>
      <c r="BM163" s="23" t="s">
        <v>315</v>
      </c>
    </row>
    <row r="164" spans="2:65" s="1" customFormat="1" ht="25.5" customHeight="1">
      <c r="B164" s="173"/>
      <c r="C164" s="174" t="s">
        <v>316</v>
      </c>
      <c r="D164" s="174" t="s">
        <v>169</v>
      </c>
      <c r="E164" s="175" t="s">
        <v>317</v>
      </c>
      <c r="F164" s="176" t="s">
        <v>1994</v>
      </c>
      <c r="G164" s="177" t="s">
        <v>318</v>
      </c>
      <c r="H164" s="178">
        <v>10</v>
      </c>
      <c r="I164" s="179"/>
      <c r="J164" s="180">
        <f>ROUND(I164*H164,2)</f>
        <v>0</v>
      </c>
      <c r="K164" s="176" t="s">
        <v>173</v>
      </c>
      <c r="L164" s="40"/>
      <c r="M164" s="181" t="s">
        <v>5</v>
      </c>
      <c r="N164" s="182" t="s">
        <v>50</v>
      </c>
      <c r="O164" s="41"/>
      <c r="P164" s="183">
        <f>O164*H164</f>
        <v>0</v>
      </c>
      <c r="Q164" s="183">
        <v>0.02166</v>
      </c>
      <c r="R164" s="183">
        <f>Q164*H164</f>
        <v>0.2166</v>
      </c>
      <c r="S164" s="183">
        <v>0</v>
      </c>
      <c r="T164" s="184">
        <f>S164*H164</f>
        <v>0</v>
      </c>
      <c r="AR164" s="23" t="s">
        <v>174</v>
      </c>
      <c r="AT164" s="23" t="s">
        <v>169</v>
      </c>
      <c r="AU164" s="23" t="s">
        <v>88</v>
      </c>
      <c r="AY164" s="23" t="s">
        <v>167</v>
      </c>
      <c r="BE164" s="185">
        <f>IF(N164="základní",J164,0)</f>
        <v>0</v>
      </c>
      <c r="BF164" s="185">
        <f>IF(N164="snížená",J164,0)</f>
        <v>0</v>
      </c>
      <c r="BG164" s="185">
        <f>IF(N164="zákl. přenesená",J164,0)</f>
        <v>0</v>
      </c>
      <c r="BH164" s="185">
        <f>IF(N164="sníž. přenesená",J164,0)</f>
        <v>0</v>
      </c>
      <c r="BI164" s="185">
        <f>IF(N164="nulová",J164,0)</f>
        <v>0</v>
      </c>
      <c r="BJ164" s="23" t="s">
        <v>24</v>
      </c>
      <c r="BK164" s="185">
        <f>ROUND(I164*H164,2)</f>
        <v>0</v>
      </c>
      <c r="BL164" s="23" t="s">
        <v>174</v>
      </c>
      <c r="BM164" s="23" t="s">
        <v>319</v>
      </c>
    </row>
    <row r="165" spans="2:65" s="1" customFormat="1" ht="25.5" customHeight="1">
      <c r="B165" s="173"/>
      <c r="C165" s="174" t="s">
        <v>320</v>
      </c>
      <c r="D165" s="174" t="s">
        <v>169</v>
      </c>
      <c r="E165" s="175" t="s">
        <v>321</v>
      </c>
      <c r="F165" s="176" t="s">
        <v>1995</v>
      </c>
      <c r="G165" s="177" t="s">
        <v>318</v>
      </c>
      <c r="H165" s="178">
        <v>10</v>
      </c>
      <c r="I165" s="179"/>
      <c r="J165" s="180">
        <f>ROUND(I165*H165,2)</f>
        <v>0</v>
      </c>
      <c r="K165" s="176" t="s">
        <v>173</v>
      </c>
      <c r="L165" s="40"/>
      <c r="M165" s="181" t="s">
        <v>5</v>
      </c>
      <c r="N165" s="182" t="s">
        <v>50</v>
      </c>
      <c r="O165" s="41"/>
      <c r="P165" s="183">
        <f>O165*H165</f>
        <v>0</v>
      </c>
      <c r="Q165" s="183">
        <v>0.02743</v>
      </c>
      <c r="R165" s="183">
        <f>Q165*H165</f>
        <v>0.2743</v>
      </c>
      <c r="S165" s="183">
        <v>0</v>
      </c>
      <c r="T165" s="184">
        <f>S165*H165</f>
        <v>0</v>
      </c>
      <c r="AR165" s="23" t="s">
        <v>174</v>
      </c>
      <c r="AT165" s="23" t="s">
        <v>169</v>
      </c>
      <c r="AU165" s="23" t="s">
        <v>88</v>
      </c>
      <c r="AY165" s="23" t="s">
        <v>167</v>
      </c>
      <c r="BE165" s="185">
        <f>IF(N165="základní",J165,0)</f>
        <v>0</v>
      </c>
      <c r="BF165" s="185">
        <f>IF(N165="snížená",J165,0)</f>
        <v>0</v>
      </c>
      <c r="BG165" s="185">
        <f>IF(N165="zákl. přenesená",J165,0)</f>
        <v>0</v>
      </c>
      <c r="BH165" s="185">
        <f>IF(N165="sníž. přenesená",J165,0)</f>
        <v>0</v>
      </c>
      <c r="BI165" s="185">
        <f>IF(N165="nulová",J165,0)</f>
        <v>0</v>
      </c>
      <c r="BJ165" s="23" t="s">
        <v>24</v>
      </c>
      <c r="BK165" s="185">
        <f>ROUND(I165*H165,2)</f>
        <v>0</v>
      </c>
      <c r="BL165" s="23" t="s">
        <v>174</v>
      </c>
      <c r="BM165" s="23" t="s">
        <v>322</v>
      </c>
    </row>
    <row r="166" spans="2:51" s="11" customFormat="1" ht="13.5">
      <c r="B166" s="186"/>
      <c r="D166" s="187" t="s">
        <v>176</v>
      </c>
      <c r="E166" s="188" t="s">
        <v>5</v>
      </c>
      <c r="F166" s="189" t="s">
        <v>323</v>
      </c>
      <c r="H166" s="190">
        <v>10</v>
      </c>
      <c r="I166" s="191"/>
      <c r="L166" s="186"/>
      <c r="M166" s="192"/>
      <c r="N166" s="193"/>
      <c r="O166" s="193"/>
      <c r="P166" s="193"/>
      <c r="Q166" s="193"/>
      <c r="R166" s="193"/>
      <c r="S166" s="193"/>
      <c r="T166" s="194"/>
      <c r="AT166" s="195" t="s">
        <v>176</v>
      </c>
      <c r="AU166" s="195" t="s">
        <v>88</v>
      </c>
      <c r="AV166" s="11" t="s">
        <v>88</v>
      </c>
      <c r="AW166" s="11" t="s">
        <v>43</v>
      </c>
      <c r="AX166" s="11" t="s">
        <v>24</v>
      </c>
      <c r="AY166" s="195" t="s">
        <v>167</v>
      </c>
    </row>
    <row r="167" spans="2:65" s="1" customFormat="1" ht="25.5" customHeight="1">
      <c r="B167" s="173"/>
      <c r="C167" s="174" t="s">
        <v>324</v>
      </c>
      <c r="D167" s="174" t="s">
        <v>169</v>
      </c>
      <c r="E167" s="175" t="s">
        <v>325</v>
      </c>
      <c r="F167" s="176" t="s">
        <v>1996</v>
      </c>
      <c r="G167" s="177" t="s">
        <v>318</v>
      </c>
      <c r="H167" s="178">
        <v>1</v>
      </c>
      <c r="I167" s="179"/>
      <c r="J167" s="180">
        <f>ROUND(I167*H167,2)</f>
        <v>0</v>
      </c>
      <c r="K167" s="176" t="s">
        <v>173</v>
      </c>
      <c r="L167" s="40"/>
      <c r="M167" s="181" t="s">
        <v>5</v>
      </c>
      <c r="N167" s="182" t="s">
        <v>50</v>
      </c>
      <c r="O167" s="41"/>
      <c r="P167" s="183">
        <f>O167*H167</f>
        <v>0</v>
      </c>
      <c r="Q167" s="183">
        <v>0.05891</v>
      </c>
      <c r="R167" s="183">
        <f>Q167*H167</f>
        <v>0.05891</v>
      </c>
      <c r="S167" s="183">
        <v>0</v>
      </c>
      <c r="T167" s="184">
        <f>S167*H167</f>
        <v>0</v>
      </c>
      <c r="AR167" s="23" t="s">
        <v>174</v>
      </c>
      <c r="AT167" s="23" t="s">
        <v>169</v>
      </c>
      <c r="AU167" s="23" t="s">
        <v>88</v>
      </c>
      <c r="AY167" s="23" t="s">
        <v>167</v>
      </c>
      <c r="BE167" s="185">
        <f>IF(N167="základní",J167,0)</f>
        <v>0</v>
      </c>
      <c r="BF167" s="185">
        <f>IF(N167="snížená",J167,0)</f>
        <v>0</v>
      </c>
      <c r="BG167" s="185">
        <f>IF(N167="zákl. přenesená",J167,0)</f>
        <v>0</v>
      </c>
      <c r="BH167" s="185">
        <f>IF(N167="sníž. přenesená",J167,0)</f>
        <v>0</v>
      </c>
      <c r="BI167" s="185">
        <f>IF(N167="nulová",J167,0)</f>
        <v>0</v>
      </c>
      <c r="BJ167" s="23" t="s">
        <v>24</v>
      </c>
      <c r="BK167" s="185">
        <f>ROUND(I167*H167,2)</f>
        <v>0</v>
      </c>
      <c r="BL167" s="23" t="s">
        <v>174</v>
      </c>
      <c r="BM167" s="23" t="s">
        <v>326</v>
      </c>
    </row>
    <row r="168" spans="2:65" s="1" customFormat="1" ht="25.5" customHeight="1">
      <c r="B168" s="173"/>
      <c r="C168" s="174" t="s">
        <v>327</v>
      </c>
      <c r="D168" s="174" t="s">
        <v>169</v>
      </c>
      <c r="E168" s="175" t="s">
        <v>328</v>
      </c>
      <c r="F168" s="176" t="s">
        <v>1997</v>
      </c>
      <c r="G168" s="177" t="s">
        <v>318</v>
      </c>
      <c r="H168" s="178">
        <v>24</v>
      </c>
      <c r="I168" s="179"/>
      <c r="J168" s="180">
        <f>ROUND(I168*H168,2)</f>
        <v>0</v>
      </c>
      <c r="K168" s="176" t="s">
        <v>173</v>
      </c>
      <c r="L168" s="40"/>
      <c r="M168" s="181" t="s">
        <v>5</v>
      </c>
      <c r="N168" s="182" t="s">
        <v>50</v>
      </c>
      <c r="O168" s="41"/>
      <c r="P168" s="183">
        <f>O168*H168</f>
        <v>0</v>
      </c>
      <c r="Q168" s="183">
        <v>0.03727</v>
      </c>
      <c r="R168" s="183">
        <f>Q168*H168</f>
        <v>0.8944799999999999</v>
      </c>
      <c r="S168" s="183">
        <v>0</v>
      </c>
      <c r="T168" s="184">
        <f>S168*H168</f>
        <v>0</v>
      </c>
      <c r="AR168" s="23" t="s">
        <v>174</v>
      </c>
      <c r="AT168" s="23" t="s">
        <v>169</v>
      </c>
      <c r="AU168" s="23" t="s">
        <v>88</v>
      </c>
      <c r="AY168" s="23" t="s">
        <v>167</v>
      </c>
      <c r="BE168" s="185">
        <f>IF(N168="základní",J168,0)</f>
        <v>0</v>
      </c>
      <c r="BF168" s="185">
        <f>IF(N168="snížená",J168,0)</f>
        <v>0</v>
      </c>
      <c r="BG168" s="185">
        <f>IF(N168="zákl. přenesená",J168,0)</f>
        <v>0</v>
      </c>
      <c r="BH168" s="185">
        <f>IF(N168="sníž. přenesená",J168,0)</f>
        <v>0</v>
      </c>
      <c r="BI168" s="185">
        <f>IF(N168="nulová",J168,0)</f>
        <v>0</v>
      </c>
      <c r="BJ168" s="23" t="s">
        <v>24</v>
      </c>
      <c r="BK168" s="185">
        <f>ROUND(I168*H168,2)</f>
        <v>0</v>
      </c>
      <c r="BL168" s="23" t="s">
        <v>174</v>
      </c>
      <c r="BM168" s="23" t="s">
        <v>329</v>
      </c>
    </row>
    <row r="169" spans="2:65" s="1" customFormat="1" ht="25.5" customHeight="1">
      <c r="B169" s="173"/>
      <c r="C169" s="174" t="s">
        <v>330</v>
      </c>
      <c r="D169" s="174" t="s">
        <v>169</v>
      </c>
      <c r="E169" s="175" t="s">
        <v>331</v>
      </c>
      <c r="F169" s="176" t="s">
        <v>1998</v>
      </c>
      <c r="G169" s="177" t="s">
        <v>318</v>
      </c>
      <c r="H169" s="178">
        <v>242</v>
      </c>
      <c r="I169" s="179"/>
      <c r="J169" s="180">
        <f>ROUND(I169*H169,2)</f>
        <v>0</v>
      </c>
      <c r="K169" s="176" t="s">
        <v>173</v>
      </c>
      <c r="L169" s="40"/>
      <c r="M169" s="181" t="s">
        <v>5</v>
      </c>
      <c r="N169" s="182" t="s">
        <v>50</v>
      </c>
      <c r="O169" s="41"/>
      <c r="P169" s="183">
        <f>O169*H169</f>
        <v>0</v>
      </c>
      <c r="Q169" s="183">
        <v>0.04645</v>
      </c>
      <c r="R169" s="183">
        <f>Q169*H169</f>
        <v>11.2409</v>
      </c>
      <c r="S169" s="183">
        <v>0</v>
      </c>
      <c r="T169" s="184">
        <f>S169*H169</f>
        <v>0</v>
      </c>
      <c r="AR169" s="23" t="s">
        <v>174</v>
      </c>
      <c r="AT169" s="23" t="s">
        <v>169</v>
      </c>
      <c r="AU169" s="23" t="s">
        <v>88</v>
      </c>
      <c r="AY169" s="23" t="s">
        <v>167</v>
      </c>
      <c r="BE169" s="185">
        <f>IF(N169="základní",J169,0)</f>
        <v>0</v>
      </c>
      <c r="BF169" s="185">
        <f>IF(N169="snížená",J169,0)</f>
        <v>0</v>
      </c>
      <c r="BG169" s="185">
        <f>IF(N169="zákl. přenesená",J169,0)</f>
        <v>0</v>
      </c>
      <c r="BH169" s="185">
        <f>IF(N169="sníž. přenesená",J169,0)</f>
        <v>0</v>
      </c>
      <c r="BI169" s="185">
        <f>IF(N169="nulová",J169,0)</f>
        <v>0</v>
      </c>
      <c r="BJ169" s="23" t="s">
        <v>24</v>
      </c>
      <c r="BK169" s="185">
        <f>ROUND(I169*H169,2)</f>
        <v>0</v>
      </c>
      <c r="BL169" s="23" t="s">
        <v>174</v>
      </c>
      <c r="BM169" s="23" t="s">
        <v>332</v>
      </c>
    </row>
    <row r="170" spans="2:51" s="11" customFormat="1" ht="13.5">
      <c r="B170" s="186"/>
      <c r="D170" s="187" t="s">
        <v>176</v>
      </c>
      <c r="E170" s="188" t="s">
        <v>5</v>
      </c>
      <c r="F170" s="189" t="s">
        <v>333</v>
      </c>
      <c r="H170" s="190">
        <v>242</v>
      </c>
      <c r="I170" s="191"/>
      <c r="L170" s="186"/>
      <c r="M170" s="192"/>
      <c r="N170" s="193"/>
      <c r="O170" s="193"/>
      <c r="P170" s="193"/>
      <c r="Q170" s="193"/>
      <c r="R170" s="193"/>
      <c r="S170" s="193"/>
      <c r="T170" s="194"/>
      <c r="AT170" s="195" t="s">
        <v>176</v>
      </c>
      <c r="AU170" s="195" t="s">
        <v>88</v>
      </c>
      <c r="AV170" s="11" t="s">
        <v>88</v>
      </c>
      <c r="AW170" s="11" t="s">
        <v>43</v>
      </c>
      <c r="AX170" s="11" t="s">
        <v>24</v>
      </c>
      <c r="AY170" s="195" t="s">
        <v>167</v>
      </c>
    </row>
    <row r="171" spans="2:65" s="1" customFormat="1" ht="25.5" customHeight="1">
      <c r="B171" s="173"/>
      <c r="C171" s="174" t="s">
        <v>334</v>
      </c>
      <c r="D171" s="174" t="s">
        <v>169</v>
      </c>
      <c r="E171" s="175" t="s">
        <v>335</v>
      </c>
      <c r="F171" s="176" t="s">
        <v>1999</v>
      </c>
      <c r="G171" s="177" t="s">
        <v>318</v>
      </c>
      <c r="H171" s="178">
        <v>88</v>
      </c>
      <c r="I171" s="179"/>
      <c r="J171" s="180">
        <f aca="true" t="shared" si="0" ref="J171:J178">ROUND(I171*H171,2)</f>
        <v>0</v>
      </c>
      <c r="K171" s="176" t="s">
        <v>173</v>
      </c>
      <c r="L171" s="40"/>
      <c r="M171" s="181" t="s">
        <v>5</v>
      </c>
      <c r="N171" s="182" t="s">
        <v>50</v>
      </c>
      <c r="O171" s="41"/>
      <c r="P171" s="183">
        <f aca="true" t="shared" si="1" ref="P171:P178">O171*H171</f>
        <v>0</v>
      </c>
      <c r="Q171" s="183">
        <v>0.05563</v>
      </c>
      <c r="R171" s="183">
        <f aca="true" t="shared" si="2" ref="R171:R178">Q171*H171</f>
        <v>4.89544</v>
      </c>
      <c r="S171" s="183">
        <v>0</v>
      </c>
      <c r="T171" s="184">
        <f aca="true" t="shared" si="3" ref="T171:T178">S171*H171</f>
        <v>0</v>
      </c>
      <c r="AR171" s="23" t="s">
        <v>174</v>
      </c>
      <c r="AT171" s="23" t="s">
        <v>169</v>
      </c>
      <c r="AU171" s="23" t="s">
        <v>88</v>
      </c>
      <c r="AY171" s="23" t="s">
        <v>167</v>
      </c>
      <c r="BE171" s="185">
        <f aca="true" t="shared" si="4" ref="BE171:BE178">IF(N171="základní",J171,0)</f>
        <v>0</v>
      </c>
      <c r="BF171" s="185">
        <f aca="true" t="shared" si="5" ref="BF171:BF178">IF(N171="snížená",J171,0)</f>
        <v>0</v>
      </c>
      <c r="BG171" s="185">
        <f aca="true" t="shared" si="6" ref="BG171:BG178">IF(N171="zákl. přenesená",J171,0)</f>
        <v>0</v>
      </c>
      <c r="BH171" s="185">
        <f aca="true" t="shared" si="7" ref="BH171:BH178">IF(N171="sníž. přenesená",J171,0)</f>
        <v>0</v>
      </c>
      <c r="BI171" s="185">
        <f aca="true" t="shared" si="8" ref="BI171:BI178">IF(N171="nulová",J171,0)</f>
        <v>0</v>
      </c>
      <c r="BJ171" s="23" t="s">
        <v>24</v>
      </c>
      <c r="BK171" s="185">
        <f aca="true" t="shared" si="9" ref="BK171:BK178">ROUND(I171*H171,2)</f>
        <v>0</v>
      </c>
      <c r="BL171" s="23" t="s">
        <v>174</v>
      </c>
      <c r="BM171" s="23" t="s">
        <v>336</v>
      </c>
    </row>
    <row r="172" spans="2:65" s="1" customFormat="1" ht="25.5" customHeight="1">
      <c r="B172" s="173"/>
      <c r="C172" s="174" t="s">
        <v>337</v>
      </c>
      <c r="D172" s="174" t="s">
        <v>169</v>
      </c>
      <c r="E172" s="175" t="s">
        <v>338</v>
      </c>
      <c r="F172" s="176" t="s">
        <v>2000</v>
      </c>
      <c r="G172" s="177" t="s">
        <v>318</v>
      </c>
      <c r="H172" s="178">
        <v>12</v>
      </c>
      <c r="I172" s="179"/>
      <c r="J172" s="180">
        <f t="shared" si="0"/>
        <v>0</v>
      </c>
      <c r="K172" s="176" t="s">
        <v>173</v>
      </c>
      <c r="L172" s="40"/>
      <c r="M172" s="181" t="s">
        <v>5</v>
      </c>
      <c r="N172" s="182" t="s">
        <v>50</v>
      </c>
      <c r="O172" s="41"/>
      <c r="P172" s="183">
        <f t="shared" si="1"/>
        <v>0</v>
      </c>
      <c r="Q172" s="183">
        <v>0.06481</v>
      </c>
      <c r="R172" s="183">
        <f t="shared" si="2"/>
        <v>0.7777200000000001</v>
      </c>
      <c r="S172" s="183">
        <v>0</v>
      </c>
      <c r="T172" s="184">
        <f t="shared" si="3"/>
        <v>0</v>
      </c>
      <c r="AR172" s="23" t="s">
        <v>174</v>
      </c>
      <c r="AT172" s="23" t="s">
        <v>169</v>
      </c>
      <c r="AU172" s="23" t="s">
        <v>88</v>
      </c>
      <c r="AY172" s="23" t="s">
        <v>167</v>
      </c>
      <c r="BE172" s="185">
        <f t="shared" si="4"/>
        <v>0</v>
      </c>
      <c r="BF172" s="185">
        <f t="shared" si="5"/>
        <v>0</v>
      </c>
      <c r="BG172" s="185">
        <f t="shared" si="6"/>
        <v>0</v>
      </c>
      <c r="BH172" s="185">
        <f t="shared" si="7"/>
        <v>0</v>
      </c>
      <c r="BI172" s="185">
        <f t="shared" si="8"/>
        <v>0</v>
      </c>
      <c r="BJ172" s="23" t="s">
        <v>24</v>
      </c>
      <c r="BK172" s="185">
        <f t="shared" si="9"/>
        <v>0</v>
      </c>
      <c r="BL172" s="23" t="s">
        <v>174</v>
      </c>
      <c r="BM172" s="23" t="s">
        <v>339</v>
      </c>
    </row>
    <row r="173" spans="2:65" s="1" customFormat="1" ht="25.5" customHeight="1">
      <c r="B173" s="173"/>
      <c r="C173" s="174" t="s">
        <v>340</v>
      </c>
      <c r="D173" s="174" t="s">
        <v>169</v>
      </c>
      <c r="E173" s="175" t="s">
        <v>341</v>
      </c>
      <c r="F173" s="176" t="s">
        <v>2001</v>
      </c>
      <c r="G173" s="177" t="s">
        <v>318</v>
      </c>
      <c r="H173" s="178">
        <v>60</v>
      </c>
      <c r="I173" s="179"/>
      <c r="J173" s="180">
        <f t="shared" si="0"/>
        <v>0</v>
      </c>
      <c r="K173" s="176" t="s">
        <v>173</v>
      </c>
      <c r="L173" s="40"/>
      <c r="M173" s="181" t="s">
        <v>5</v>
      </c>
      <c r="N173" s="182" t="s">
        <v>50</v>
      </c>
      <c r="O173" s="41"/>
      <c r="P173" s="183">
        <f t="shared" si="1"/>
        <v>0</v>
      </c>
      <c r="Q173" s="183">
        <v>0.07429</v>
      </c>
      <c r="R173" s="183">
        <f t="shared" si="2"/>
        <v>4.4574</v>
      </c>
      <c r="S173" s="183">
        <v>0</v>
      </c>
      <c r="T173" s="184">
        <f t="shared" si="3"/>
        <v>0</v>
      </c>
      <c r="AR173" s="23" t="s">
        <v>174</v>
      </c>
      <c r="AT173" s="23" t="s">
        <v>169</v>
      </c>
      <c r="AU173" s="23" t="s">
        <v>88</v>
      </c>
      <c r="AY173" s="23" t="s">
        <v>167</v>
      </c>
      <c r="BE173" s="185">
        <f t="shared" si="4"/>
        <v>0</v>
      </c>
      <c r="BF173" s="185">
        <f t="shared" si="5"/>
        <v>0</v>
      </c>
      <c r="BG173" s="185">
        <f t="shared" si="6"/>
        <v>0</v>
      </c>
      <c r="BH173" s="185">
        <f t="shared" si="7"/>
        <v>0</v>
      </c>
      <c r="BI173" s="185">
        <f t="shared" si="8"/>
        <v>0</v>
      </c>
      <c r="BJ173" s="23" t="s">
        <v>24</v>
      </c>
      <c r="BK173" s="185">
        <f t="shared" si="9"/>
        <v>0</v>
      </c>
      <c r="BL173" s="23" t="s">
        <v>174</v>
      </c>
      <c r="BM173" s="23" t="s">
        <v>342</v>
      </c>
    </row>
    <row r="174" spans="2:65" s="1" customFormat="1" ht="25.5" customHeight="1">
      <c r="B174" s="173"/>
      <c r="C174" s="174" t="s">
        <v>343</v>
      </c>
      <c r="D174" s="174" t="s">
        <v>169</v>
      </c>
      <c r="E174" s="175" t="s">
        <v>344</v>
      </c>
      <c r="F174" s="176" t="s">
        <v>2002</v>
      </c>
      <c r="G174" s="177" t="s">
        <v>318</v>
      </c>
      <c r="H174" s="178">
        <v>5</v>
      </c>
      <c r="I174" s="179"/>
      <c r="J174" s="180">
        <f t="shared" si="0"/>
        <v>0</v>
      </c>
      <c r="K174" s="176" t="s">
        <v>173</v>
      </c>
      <c r="L174" s="40"/>
      <c r="M174" s="181" t="s">
        <v>5</v>
      </c>
      <c r="N174" s="182" t="s">
        <v>50</v>
      </c>
      <c r="O174" s="41"/>
      <c r="P174" s="183">
        <f t="shared" si="1"/>
        <v>0</v>
      </c>
      <c r="Q174" s="183">
        <v>0.08347</v>
      </c>
      <c r="R174" s="183">
        <f t="shared" si="2"/>
        <v>0.41735</v>
      </c>
      <c r="S174" s="183">
        <v>0</v>
      </c>
      <c r="T174" s="184">
        <f t="shared" si="3"/>
        <v>0</v>
      </c>
      <c r="AR174" s="23" t="s">
        <v>174</v>
      </c>
      <c r="AT174" s="23" t="s">
        <v>169</v>
      </c>
      <c r="AU174" s="23" t="s">
        <v>88</v>
      </c>
      <c r="AY174" s="23" t="s">
        <v>167</v>
      </c>
      <c r="BE174" s="185">
        <f t="shared" si="4"/>
        <v>0</v>
      </c>
      <c r="BF174" s="185">
        <f t="shared" si="5"/>
        <v>0</v>
      </c>
      <c r="BG174" s="185">
        <f t="shared" si="6"/>
        <v>0</v>
      </c>
      <c r="BH174" s="185">
        <f t="shared" si="7"/>
        <v>0</v>
      </c>
      <c r="BI174" s="185">
        <f t="shared" si="8"/>
        <v>0</v>
      </c>
      <c r="BJ174" s="23" t="s">
        <v>24</v>
      </c>
      <c r="BK174" s="185">
        <f t="shared" si="9"/>
        <v>0</v>
      </c>
      <c r="BL174" s="23" t="s">
        <v>174</v>
      </c>
      <c r="BM174" s="23" t="s">
        <v>345</v>
      </c>
    </row>
    <row r="175" spans="2:65" s="1" customFormat="1" ht="25.5" customHeight="1">
      <c r="B175" s="173"/>
      <c r="C175" s="174" t="s">
        <v>346</v>
      </c>
      <c r="D175" s="174" t="s">
        <v>169</v>
      </c>
      <c r="E175" s="175" t="s">
        <v>347</v>
      </c>
      <c r="F175" s="176" t="s">
        <v>2003</v>
      </c>
      <c r="G175" s="177" t="s">
        <v>318</v>
      </c>
      <c r="H175" s="178">
        <v>12</v>
      </c>
      <c r="I175" s="179"/>
      <c r="J175" s="180">
        <f t="shared" si="0"/>
        <v>0</v>
      </c>
      <c r="K175" s="176" t="s">
        <v>173</v>
      </c>
      <c r="L175" s="40"/>
      <c r="M175" s="181" t="s">
        <v>5</v>
      </c>
      <c r="N175" s="182" t="s">
        <v>50</v>
      </c>
      <c r="O175" s="41"/>
      <c r="P175" s="183">
        <f t="shared" si="1"/>
        <v>0</v>
      </c>
      <c r="Q175" s="183">
        <v>0.10203</v>
      </c>
      <c r="R175" s="183">
        <f t="shared" si="2"/>
        <v>1.22436</v>
      </c>
      <c r="S175" s="183">
        <v>0</v>
      </c>
      <c r="T175" s="184">
        <f t="shared" si="3"/>
        <v>0</v>
      </c>
      <c r="AR175" s="23" t="s">
        <v>174</v>
      </c>
      <c r="AT175" s="23" t="s">
        <v>169</v>
      </c>
      <c r="AU175" s="23" t="s">
        <v>88</v>
      </c>
      <c r="AY175" s="23" t="s">
        <v>167</v>
      </c>
      <c r="BE175" s="185">
        <f t="shared" si="4"/>
        <v>0</v>
      </c>
      <c r="BF175" s="185">
        <f t="shared" si="5"/>
        <v>0</v>
      </c>
      <c r="BG175" s="185">
        <f t="shared" si="6"/>
        <v>0</v>
      </c>
      <c r="BH175" s="185">
        <f t="shared" si="7"/>
        <v>0</v>
      </c>
      <c r="BI175" s="185">
        <f t="shared" si="8"/>
        <v>0</v>
      </c>
      <c r="BJ175" s="23" t="s">
        <v>24</v>
      </c>
      <c r="BK175" s="185">
        <f t="shared" si="9"/>
        <v>0</v>
      </c>
      <c r="BL175" s="23" t="s">
        <v>174</v>
      </c>
      <c r="BM175" s="23" t="s">
        <v>348</v>
      </c>
    </row>
    <row r="176" spans="2:65" s="1" customFormat="1" ht="25.5" customHeight="1">
      <c r="B176" s="173"/>
      <c r="C176" s="174" t="s">
        <v>349</v>
      </c>
      <c r="D176" s="174" t="s">
        <v>169</v>
      </c>
      <c r="E176" s="175" t="s">
        <v>350</v>
      </c>
      <c r="F176" s="176" t="s">
        <v>2004</v>
      </c>
      <c r="G176" s="177" t="s">
        <v>318</v>
      </c>
      <c r="H176" s="178">
        <v>2</v>
      </c>
      <c r="I176" s="179"/>
      <c r="J176" s="180">
        <f t="shared" si="0"/>
        <v>0</v>
      </c>
      <c r="K176" s="176" t="s">
        <v>173</v>
      </c>
      <c r="L176" s="40"/>
      <c r="M176" s="181" t="s">
        <v>5</v>
      </c>
      <c r="N176" s="182" t="s">
        <v>50</v>
      </c>
      <c r="O176" s="41"/>
      <c r="P176" s="183">
        <f t="shared" si="1"/>
        <v>0</v>
      </c>
      <c r="Q176" s="183">
        <v>0.11121</v>
      </c>
      <c r="R176" s="183">
        <f t="shared" si="2"/>
        <v>0.22242</v>
      </c>
      <c r="S176" s="183">
        <v>0</v>
      </c>
      <c r="T176" s="184">
        <f t="shared" si="3"/>
        <v>0</v>
      </c>
      <c r="AR176" s="23" t="s">
        <v>174</v>
      </c>
      <c r="AT176" s="23" t="s">
        <v>169</v>
      </c>
      <c r="AU176" s="23" t="s">
        <v>88</v>
      </c>
      <c r="AY176" s="23" t="s">
        <v>167</v>
      </c>
      <c r="BE176" s="185">
        <f t="shared" si="4"/>
        <v>0</v>
      </c>
      <c r="BF176" s="185">
        <f t="shared" si="5"/>
        <v>0</v>
      </c>
      <c r="BG176" s="185">
        <f t="shared" si="6"/>
        <v>0</v>
      </c>
      <c r="BH176" s="185">
        <f t="shared" si="7"/>
        <v>0</v>
      </c>
      <c r="BI176" s="185">
        <f t="shared" si="8"/>
        <v>0</v>
      </c>
      <c r="BJ176" s="23" t="s">
        <v>24</v>
      </c>
      <c r="BK176" s="185">
        <f t="shared" si="9"/>
        <v>0</v>
      </c>
      <c r="BL176" s="23" t="s">
        <v>174</v>
      </c>
      <c r="BM176" s="23" t="s">
        <v>351</v>
      </c>
    </row>
    <row r="177" spans="2:65" s="1" customFormat="1" ht="25.5" customHeight="1">
      <c r="B177" s="173"/>
      <c r="C177" s="174" t="s">
        <v>352</v>
      </c>
      <c r="D177" s="174" t="s">
        <v>169</v>
      </c>
      <c r="E177" s="175" t="s">
        <v>353</v>
      </c>
      <c r="F177" s="176" t="s">
        <v>2005</v>
      </c>
      <c r="G177" s="177" t="s">
        <v>318</v>
      </c>
      <c r="H177" s="178">
        <v>5</v>
      </c>
      <c r="I177" s="179"/>
      <c r="J177" s="180">
        <f t="shared" si="0"/>
        <v>0</v>
      </c>
      <c r="K177" s="176" t="s">
        <v>173</v>
      </c>
      <c r="L177" s="40"/>
      <c r="M177" s="181" t="s">
        <v>5</v>
      </c>
      <c r="N177" s="182" t="s">
        <v>50</v>
      </c>
      <c r="O177" s="41"/>
      <c r="P177" s="183">
        <f t="shared" si="1"/>
        <v>0</v>
      </c>
      <c r="Q177" s="183">
        <v>0.12039</v>
      </c>
      <c r="R177" s="183">
        <f t="shared" si="2"/>
        <v>0.60195</v>
      </c>
      <c r="S177" s="183">
        <v>0</v>
      </c>
      <c r="T177" s="184">
        <f t="shared" si="3"/>
        <v>0</v>
      </c>
      <c r="AR177" s="23" t="s">
        <v>174</v>
      </c>
      <c r="AT177" s="23" t="s">
        <v>169</v>
      </c>
      <c r="AU177" s="23" t="s">
        <v>88</v>
      </c>
      <c r="AY177" s="23" t="s">
        <v>167</v>
      </c>
      <c r="BE177" s="185">
        <f t="shared" si="4"/>
        <v>0</v>
      </c>
      <c r="BF177" s="185">
        <f t="shared" si="5"/>
        <v>0</v>
      </c>
      <c r="BG177" s="185">
        <f t="shared" si="6"/>
        <v>0</v>
      </c>
      <c r="BH177" s="185">
        <f t="shared" si="7"/>
        <v>0</v>
      </c>
      <c r="BI177" s="185">
        <f t="shared" si="8"/>
        <v>0</v>
      </c>
      <c r="BJ177" s="23" t="s">
        <v>24</v>
      </c>
      <c r="BK177" s="185">
        <f t="shared" si="9"/>
        <v>0</v>
      </c>
      <c r="BL177" s="23" t="s">
        <v>174</v>
      </c>
      <c r="BM177" s="23" t="s">
        <v>354</v>
      </c>
    </row>
    <row r="178" spans="2:65" s="1" customFormat="1" ht="25.5" customHeight="1">
      <c r="B178" s="173"/>
      <c r="C178" s="174" t="s">
        <v>355</v>
      </c>
      <c r="D178" s="174" t="s">
        <v>169</v>
      </c>
      <c r="E178" s="175" t="s">
        <v>356</v>
      </c>
      <c r="F178" s="176" t="s">
        <v>357</v>
      </c>
      <c r="G178" s="177" t="s">
        <v>358</v>
      </c>
      <c r="H178" s="178">
        <v>200.5</v>
      </c>
      <c r="I178" s="179"/>
      <c r="J178" s="180">
        <f t="shared" si="0"/>
        <v>0</v>
      </c>
      <c r="K178" s="176" t="s">
        <v>173</v>
      </c>
      <c r="L178" s="40"/>
      <c r="M178" s="181" t="s">
        <v>5</v>
      </c>
      <c r="N178" s="182" t="s">
        <v>50</v>
      </c>
      <c r="O178" s="41"/>
      <c r="P178" s="183">
        <f t="shared" si="1"/>
        <v>0</v>
      </c>
      <c r="Q178" s="183">
        <v>0.0003</v>
      </c>
      <c r="R178" s="183">
        <f t="shared" si="2"/>
        <v>0.060149999999999995</v>
      </c>
      <c r="S178" s="183">
        <v>0</v>
      </c>
      <c r="T178" s="184">
        <f t="shared" si="3"/>
        <v>0</v>
      </c>
      <c r="AR178" s="23" t="s">
        <v>174</v>
      </c>
      <c r="AT178" s="23" t="s">
        <v>169</v>
      </c>
      <c r="AU178" s="23" t="s">
        <v>88</v>
      </c>
      <c r="AY178" s="23" t="s">
        <v>167</v>
      </c>
      <c r="BE178" s="185">
        <f t="shared" si="4"/>
        <v>0</v>
      </c>
      <c r="BF178" s="185">
        <f t="shared" si="5"/>
        <v>0</v>
      </c>
      <c r="BG178" s="185">
        <f t="shared" si="6"/>
        <v>0</v>
      </c>
      <c r="BH178" s="185">
        <f t="shared" si="7"/>
        <v>0</v>
      </c>
      <c r="BI178" s="185">
        <f t="shared" si="8"/>
        <v>0</v>
      </c>
      <c r="BJ178" s="23" t="s">
        <v>24</v>
      </c>
      <c r="BK178" s="185">
        <f t="shared" si="9"/>
        <v>0</v>
      </c>
      <c r="BL178" s="23" t="s">
        <v>174</v>
      </c>
      <c r="BM178" s="23" t="s">
        <v>359</v>
      </c>
    </row>
    <row r="179" spans="2:51" s="11" customFormat="1" ht="13.5">
      <c r="B179" s="186"/>
      <c r="D179" s="187" t="s">
        <v>176</v>
      </c>
      <c r="E179" s="188" t="s">
        <v>5</v>
      </c>
      <c r="F179" s="189" t="s">
        <v>360</v>
      </c>
      <c r="H179" s="190">
        <v>200.5</v>
      </c>
      <c r="I179" s="191"/>
      <c r="L179" s="186"/>
      <c r="M179" s="192"/>
      <c r="N179" s="193"/>
      <c r="O179" s="193"/>
      <c r="P179" s="193"/>
      <c r="Q179" s="193"/>
      <c r="R179" s="193"/>
      <c r="S179" s="193"/>
      <c r="T179" s="194"/>
      <c r="AT179" s="195" t="s">
        <v>176</v>
      </c>
      <c r="AU179" s="195" t="s">
        <v>88</v>
      </c>
      <c r="AV179" s="11" t="s">
        <v>88</v>
      </c>
      <c r="AW179" s="11" t="s">
        <v>43</v>
      </c>
      <c r="AX179" s="11" t="s">
        <v>24</v>
      </c>
      <c r="AY179" s="195" t="s">
        <v>167</v>
      </c>
    </row>
    <row r="180" spans="2:65" s="1" customFormat="1" ht="38.25" customHeight="1">
      <c r="B180" s="173"/>
      <c r="C180" s="174" t="s">
        <v>361</v>
      </c>
      <c r="D180" s="174" t="s">
        <v>169</v>
      </c>
      <c r="E180" s="175" t="s">
        <v>362</v>
      </c>
      <c r="F180" s="176" t="s">
        <v>2006</v>
      </c>
      <c r="G180" s="177" t="s">
        <v>231</v>
      </c>
      <c r="H180" s="178">
        <v>57.56</v>
      </c>
      <c r="I180" s="179"/>
      <c r="J180" s="180">
        <f>ROUND(I180*H180,2)</f>
        <v>0</v>
      </c>
      <c r="K180" s="176" t="s">
        <v>173</v>
      </c>
      <c r="L180" s="40"/>
      <c r="M180" s="181" t="s">
        <v>5</v>
      </c>
      <c r="N180" s="182" t="s">
        <v>50</v>
      </c>
      <c r="O180" s="41"/>
      <c r="P180" s="183">
        <f>O180*H180</f>
        <v>0</v>
      </c>
      <c r="Q180" s="183">
        <v>0.11669</v>
      </c>
      <c r="R180" s="183">
        <f>Q180*H180</f>
        <v>6.716676400000001</v>
      </c>
      <c r="S180" s="183">
        <v>0</v>
      </c>
      <c r="T180" s="184">
        <f>S180*H180</f>
        <v>0</v>
      </c>
      <c r="AR180" s="23" t="s">
        <v>174</v>
      </c>
      <c r="AT180" s="23" t="s">
        <v>169</v>
      </c>
      <c r="AU180" s="23" t="s">
        <v>88</v>
      </c>
      <c r="AY180" s="23" t="s">
        <v>167</v>
      </c>
      <c r="BE180" s="185">
        <f>IF(N180="základní",J180,0)</f>
        <v>0</v>
      </c>
      <c r="BF180" s="185">
        <f>IF(N180="snížená",J180,0)</f>
        <v>0</v>
      </c>
      <c r="BG180" s="185">
        <f>IF(N180="zákl. přenesená",J180,0)</f>
        <v>0</v>
      </c>
      <c r="BH180" s="185">
        <f>IF(N180="sníž. přenesená",J180,0)</f>
        <v>0</v>
      </c>
      <c r="BI180" s="185">
        <f>IF(N180="nulová",J180,0)</f>
        <v>0</v>
      </c>
      <c r="BJ180" s="23" t="s">
        <v>24</v>
      </c>
      <c r="BK180" s="185">
        <f>ROUND(I180*H180,2)</f>
        <v>0</v>
      </c>
      <c r="BL180" s="23" t="s">
        <v>174</v>
      </c>
      <c r="BM180" s="23" t="s">
        <v>363</v>
      </c>
    </row>
    <row r="181" spans="2:51" s="11" customFormat="1" ht="13.5">
      <c r="B181" s="186"/>
      <c r="D181" s="187" t="s">
        <v>176</v>
      </c>
      <c r="E181" s="188" t="s">
        <v>5</v>
      </c>
      <c r="F181" s="189" t="s">
        <v>364</v>
      </c>
      <c r="H181" s="190">
        <v>57.56</v>
      </c>
      <c r="I181" s="191"/>
      <c r="L181" s="186"/>
      <c r="M181" s="192"/>
      <c r="N181" s="193"/>
      <c r="O181" s="193"/>
      <c r="P181" s="193"/>
      <c r="Q181" s="193"/>
      <c r="R181" s="193"/>
      <c r="S181" s="193"/>
      <c r="T181" s="194"/>
      <c r="AT181" s="195" t="s">
        <v>176</v>
      </c>
      <c r="AU181" s="195" t="s">
        <v>88</v>
      </c>
      <c r="AV181" s="11" t="s">
        <v>88</v>
      </c>
      <c r="AW181" s="11" t="s">
        <v>43</v>
      </c>
      <c r="AX181" s="11" t="s">
        <v>24</v>
      </c>
      <c r="AY181" s="195" t="s">
        <v>167</v>
      </c>
    </row>
    <row r="182" spans="2:65" s="1" customFormat="1" ht="38.25" customHeight="1">
      <c r="B182" s="173"/>
      <c r="C182" s="174" t="s">
        <v>365</v>
      </c>
      <c r="D182" s="174" t="s">
        <v>169</v>
      </c>
      <c r="E182" s="175" t="s">
        <v>366</v>
      </c>
      <c r="F182" s="176" t="s">
        <v>2007</v>
      </c>
      <c r="G182" s="177" t="s">
        <v>231</v>
      </c>
      <c r="H182" s="178">
        <v>80.94</v>
      </c>
      <c r="I182" s="179"/>
      <c r="J182" s="180">
        <f>ROUND(I182*H182,2)</f>
        <v>0</v>
      </c>
      <c r="K182" s="176" t="s">
        <v>173</v>
      </c>
      <c r="L182" s="40"/>
      <c r="M182" s="181" t="s">
        <v>5</v>
      </c>
      <c r="N182" s="182" t="s">
        <v>50</v>
      </c>
      <c r="O182" s="41"/>
      <c r="P182" s="183">
        <f>O182*H182</f>
        <v>0</v>
      </c>
      <c r="Q182" s="183">
        <v>0.1434</v>
      </c>
      <c r="R182" s="183">
        <f>Q182*H182</f>
        <v>11.606796</v>
      </c>
      <c r="S182" s="183">
        <v>0</v>
      </c>
      <c r="T182" s="184">
        <f>S182*H182</f>
        <v>0</v>
      </c>
      <c r="AR182" s="23" t="s">
        <v>174</v>
      </c>
      <c r="AT182" s="23" t="s">
        <v>169</v>
      </c>
      <c r="AU182" s="23" t="s">
        <v>88</v>
      </c>
      <c r="AY182" s="23" t="s">
        <v>167</v>
      </c>
      <c r="BE182" s="185">
        <f>IF(N182="základní",J182,0)</f>
        <v>0</v>
      </c>
      <c r="BF182" s="185">
        <f>IF(N182="snížená",J182,0)</f>
        <v>0</v>
      </c>
      <c r="BG182" s="185">
        <f>IF(N182="zákl. přenesená",J182,0)</f>
        <v>0</v>
      </c>
      <c r="BH182" s="185">
        <f>IF(N182="sníž. přenesená",J182,0)</f>
        <v>0</v>
      </c>
      <c r="BI182" s="185">
        <f>IF(N182="nulová",J182,0)</f>
        <v>0</v>
      </c>
      <c r="BJ182" s="23" t="s">
        <v>24</v>
      </c>
      <c r="BK182" s="185">
        <f>ROUND(I182*H182,2)</f>
        <v>0</v>
      </c>
      <c r="BL182" s="23" t="s">
        <v>174</v>
      </c>
      <c r="BM182" s="23" t="s">
        <v>367</v>
      </c>
    </row>
    <row r="183" spans="2:51" s="11" customFormat="1" ht="13.5">
      <c r="B183" s="186"/>
      <c r="D183" s="187" t="s">
        <v>176</v>
      </c>
      <c r="E183" s="188" t="s">
        <v>5</v>
      </c>
      <c r="F183" s="189" t="s">
        <v>368</v>
      </c>
      <c r="H183" s="190">
        <v>80.94</v>
      </c>
      <c r="I183" s="191"/>
      <c r="L183" s="186"/>
      <c r="M183" s="192"/>
      <c r="N183" s="193"/>
      <c r="O183" s="193"/>
      <c r="P183" s="193"/>
      <c r="Q183" s="193"/>
      <c r="R183" s="193"/>
      <c r="S183" s="193"/>
      <c r="T183" s="194"/>
      <c r="AT183" s="195" t="s">
        <v>176</v>
      </c>
      <c r="AU183" s="195" t="s">
        <v>88</v>
      </c>
      <c r="AV183" s="11" t="s">
        <v>88</v>
      </c>
      <c r="AW183" s="11" t="s">
        <v>43</v>
      </c>
      <c r="AX183" s="11" t="s">
        <v>24</v>
      </c>
      <c r="AY183" s="195" t="s">
        <v>167</v>
      </c>
    </row>
    <row r="184" spans="2:65" s="1" customFormat="1" ht="16.5" customHeight="1">
      <c r="B184" s="173"/>
      <c r="C184" s="174" t="s">
        <v>369</v>
      </c>
      <c r="D184" s="174" t="s">
        <v>169</v>
      </c>
      <c r="E184" s="175" t="s">
        <v>370</v>
      </c>
      <c r="F184" s="176" t="s">
        <v>371</v>
      </c>
      <c r="G184" s="177" t="s">
        <v>358</v>
      </c>
      <c r="H184" s="178">
        <v>81</v>
      </c>
      <c r="I184" s="179"/>
      <c r="J184" s="180">
        <f>ROUND(I184*H184,2)</f>
        <v>0</v>
      </c>
      <c r="K184" s="176" t="s">
        <v>173</v>
      </c>
      <c r="L184" s="40"/>
      <c r="M184" s="181" t="s">
        <v>5</v>
      </c>
      <c r="N184" s="182" t="s">
        <v>50</v>
      </c>
      <c r="O184" s="41"/>
      <c r="P184" s="183">
        <f>O184*H184</f>
        <v>0</v>
      </c>
      <c r="Q184" s="183">
        <v>8E-05</v>
      </c>
      <c r="R184" s="183">
        <f>Q184*H184</f>
        <v>0.0064800000000000005</v>
      </c>
      <c r="S184" s="183">
        <v>0</v>
      </c>
      <c r="T184" s="184">
        <f>S184*H184</f>
        <v>0</v>
      </c>
      <c r="AR184" s="23" t="s">
        <v>174</v>
      </c>
      <c r="AT184" s="23" t="s">
        <v>169</v>
      </c>
      <c r="AU184" s="23" t="s">
        <v>88</v>
      </c>
      <c r="AY184" s="23" t="s">
        <v>167</v>
      </c>
      <c r="BE184" s="185">
        <f>IF(N184="základní",J184,0)</f>
        <v>0</v>
      </c>
      <c r="BF184" s="185">
        <f>IF(N184="snížená",J184,0)</f>
        <v>0</v>
      </c>
      <c r="BG184" s="185">
        <f>IF(N184="zákl. přenesená",J184,0)</f>
        <v>0</v>
      </c>
      <c r="BH184" s="185">
        <f>IF(N184="sníž. přenesená",J184,0)</f>
        <v>0</v>
      </c>
      <c r="BI184" s="185">
        <f>IF(N184="nulová",J184,0)</f>
        <v>0</v>
      </c>
      <c r="BJ184" s="23" t="s">
        <v>24</v>
      </c>
      <c r="BK184" s="185">
        <f>ROUND(I184*H184,2)</f>
        <v>0</v>
      </c>
      <c r="BL184" s="23" t="s">
        <v>174</v>
      </c>
      <c r="BM184" s="23" t="s">
        <v>372</v>
      </c>
    </row>
    <row r="185" spans="2:51" s="11" customFormat="1" ht="13.5">
      <c r="B185" s="186"/>
      <c r="D185" s="187" t="s">
        <v>176</v>
      </c>
      <c r="E185" s="188" t="s">
        <v>5</v>
      </c>
      <c r="F185" s="189" t="s">
        <v>373</v>
      </c>
      <c r="H185" s="190">
        <v>81</v>
      </c>
      <c r="I185" s="191"/>
      <c r="L185" s="186"/>
      <c r="M185" s="192"/>
      <c r="N185" s="193"/>
      <c r="O185" s="193"/>
      <c r="P185" s="193"/>
      <c r="Q185" s="193"/>
      <c r="R185" s="193"/>
      <c r="S185" s="193"/>
      <c r="T185" s="194"/>
      <c r="AT185" s="195" t="s">
        <v>176</v>
      </c>
      <c r="AU185" s="195" t="s">
        <v>88</v>
      </c>
      <c r="AV185" s="11" t="s">
        <v>88</v>
      </c>
      <c r="AW185" s="11" t="s">
        <v>43</v>
      </c>
      <c r="AX185" s="11" t="s">
        <v>24</v>
      </c>
      <c r="AY185" s="195" t="s">
        <v>167</v>
      </c>
    </row>
    <row r="186" spans="2:65" s="1" customFormat="1" ht="16.5" customHeight="1">
      <c r="B186" s="173"/>
      <c r="C186" s="174" t="s">
        <v>374</v>
      </c>
      <c r="D186" s="174" t="s">
        <v>169</v>
      </c>
      <c r="E186" s="175" t="s">
        <v>375</v>
      </c>
      <c r="F186" s="176" t="s">
        <v>376</v>
      </c>
      <c r="G186" s="177" t="s">
        <v>358</v>
      </c>
      <c r="H186" s="178">
        <v>15</v>
      </c>
      <c r="I186" s="179"/>
      <c r="J186" s="180">
        <f>ROUND(I186*H186,2)</f>
        <v>0</v>
      </c>
      <c r="K186" s="176" t="s">
        <v>173</v>
      </c>
      <c r="L186" s="40"/>
      <c r="M186" s="181" t="s">
        <v>5</v>
      </c>
      <c r="N186" s="182" t="s">
        <v>50</v>
      </c>
      <c r="O186" s="41"/>
      <c r="P186" s="183">
        <f>O186*H186</f>
        <v>0</v>
      </c>
      <c r="Q186" s="183">
        <v>0.00012</v>
      </c>
      <c r="R186" s="183">
        <f>Q186*H186</f>
        <v>0.0018</v>
      </c>
      <c r="S186" s="183">
        <v>0</v>
      </c>
      <c r="T186" s="184">
        <f>S186*H186</f>
        <v>0</v>
      </c>
      <c r="AR186" s="23" t="s">
        <v>174</v>
      </c>
      <c r="AT186" s="23" t="s">
        <v>169</v>
      </c>
      <c r="AU186" s="23" t="s">
        <v>88</v>
      </c>
      <c r="AY186" s="23" t="s">
        <v>167</v>
      </c>
      <c r="BE186" s="185">
        <f>IF(N186="základní",J186,0)</f>
        <v>0</v>
      </c>
      <c r="BF186" s="185">
        <f>IF(N186="snížená",J186,0)</f>
        <v>0</v>
      </c>
      <c r="BG186" s="185">
        <f>IF(N186="zákl. přenesená",J186,0)</f>
        <v>0</v>
      </c>
      <c r="BH186" s="185">
        <f>IF(N186="sníž. přenesená",J186,0)</f>
        <v>0</v>
      </c>
      <c r="BI186" s="185">
        <f>IF(N186="nulová",J186,0)</f>
        <v>0</v>
      </c>
      <c r="BJ186" s="23" t="s">
        <v>24</v>
      </c>
      <c r="BK186" s="185">
        <f>ROUND(I186*H186,2)</f>
        <v>0</v>
      </c>
      <c r="BL186" s="23" t="s">
        <v>174</v>
      </c>
      <c r="BM186" s="23" t="s">
        <v>377</v>
      </c>
    </row>
    <row r="187" spans="2:65" s="1" customFormat="1" ht="76.5" customHeight="1">
      <c r="B187" s="173"/>
      <c r="C187" s="174" t="s">
        <v>378</v>
      </c>
      <c r="D187" s="174" t="s">
        <v>169</v>
      </c>
      <c r="E187" s="175" t="s">
        <v>379</v>
      </c>
      <c r="F187" s="176" t="s">
        <v>380</v>
      </c>
      <c r="G187" s="177" t="s">
        <v>358</v>
      </c>
      <c r="H187" s="178">
        <v>6</v>
      </c>
      <c r="I187" s="179"/>
      <c r="J187" s="180">
        <f>ROUND(I187*H187,2)</f>
        <v>0</v>
      </c>
      <c r="K187" s="176" t="s">
        <v>173</v>
      </c>
      <c r="L187" s="40"/>
      <c r="M187" s="181" t="s">
        <v>5</v>
      </c>
      <c r="N187" s="182" t="s">
        <v>50</v>
      </c>
      <c r="O187" s="41"/>
      <c r="P187" s="183">
        <f>O187*H187</f>
        <v>0</v>
      </c>
      <c r="Q187" s="183">
        <v>0.86658</v>
      </c>
      <c r="R187" s="183">
        <f>Q187*H187</f>
        <v>5.19948</v>
      </c>
      <c r="S187" s="183">
        <v>0</v>
      </c>
      <c r="T187" s="184">
        <f>S187*H187</f>
        <v>0</v>
      </c>
      <c r="AR187" s="23" t="s">
        <v>174</v>
      </c>
      <c r="AT187" s="23" t="s">
        <v>169</v>
      </c>
      <c r="AU187" s="23" t="s">
        <v>88</v>
      </c>
      <c r="AY187" s="23" t="s">
        <v>167</v>
      </c>
      <c r="BE187" s="185">
        <f>IF(N187="základní",J187,0)</f>
        <v>0</v>
      </c>
      <c r="BF187" s="185">
        <f>IF(N187="snížená",J187,0)</f>
        <v>0</v>
      </c>
      <c r="BG187" s="185">
        <f>IF(N187="zákl. přenesená",J187,0)</f>
        <v>0</v>
      </c>
      <c r="BH187" s="185">
        <f>IF(N187="sníž. přenesená",J187,0)</f>
        <v>0</v>
      </c>
      <c r="BI187" s="185">
        <f>IF(N187="nulová",J187,0)</f>
        <v>0</v>
      </c>
      <c r="BJ187" s="23" t="s">
        <v>24</v>
      </c>
      <c r="BK187" s="185">
        <f>ROUND(I187*H187,2)</f>
        <v>0</v>
      </c>
      <c r="BL187" s="23" t="s">
        <v>174</v>
      </c>
      <c r="BM187" s="23" t="s">
        <v>381</v>
      </c>
    </row>
    <row r="188" spans="2:65" s="1" customFormat="1" ht="76.5" customHeight="1">
      <c r="B188" s="173"/>
      <c r="C188" s="174" t="s">
        <v>382</v>
      </c>
      <c r="D188" s="174" t="s">
        <v>169</v>
      </c>
      <c r="E188" s="175" t="s">
        <v>383</v>
      </c>
      <c r="F188" s="176" t="s">
        <v>384</v>
      </c>
      <c r="G188" s="177" t="s">
        <v>358</v>
      </c>
      <c r="H188" s="178">
        <v>32.985</v>
      </c>
      <c r="I188" s="179"/>
      <c r="J188" s="180">
        <f>ROUND(I188*H188,2)</f>
        <v>0</v>
      </c>
      <c r="K188" s="176" t="s">
        <v>173</v>
      </c>
      <c r="L188" s="40"/>
      <c r="M188" s="181" t="s">
        <v>5</v>
      </c>
      <c r="N188" s="182" t="s">
        <v>50</v>
      </c>
      <c r="O188" s="41"/>
      <c r="P188" s="183">
        <f>O188*H188</f>
        <v>0</v>
      </c>
      <c r="Q188" s="183">
        <v>1.08508</v>
      </c>
      <c r="R188" s="183">
        <f>Q188*H188</f>
        <v>35.7913638</v>
      </c>
      <c r="S188" s="183">
        <v>0</v>
      </c>
      <c r="T188" s="184">
        <f>S188*H188</f>
        <v>0</v>
      </c>
      <c r="AR188" s="23" t="s">
        <v>174</v>
      </c>
      <c r="AT188" s="23" t="s">
        <v>169</v>
      </c>
      <c r="AU188" s="23" t="s">
        <v>88</v>
      </c>
      <c r="AY188" s="23" t="s">
        <v>167</v>
      </c>
      <c r="BE188" s="185">
        <f>IF(N188="základní",J188,0)</f>
        <v>0</v>
      </c>
      <c r="BF188" s="185">
        <f>IF(N188="snížená",J188,0)</f>
        <v>0</v>
      </c>
      <c r="BG188" s="185">
        <f>IF(N188="zákl. přenesená",J188,0)</f>
        <v>0</v>
      </c>
      <c r="BH188" s="185">
        <f>IF(N188="sníž. přenesená",J188,0)</f>
        <v>0</v>
      </c>
      <c r="BI188" s="185">
        <f>IF(N188="nulová",J188,0)</f>
        <v>0</v>
      </c>
      <c r="BJ188" s="23" t="s">
        <v>24</v>
      </c>
      <c r="BK188" s="185">
        <f>ROUND(I188*H188,2)</f>
        <v>0</v>
      </c>
      <c r="BL188" s="23" t="s">
        <v>174</v>
      </c>
      <c r="BM188" s="23" t="s">
        <v>385</v>
      </c>
    </row>
    <row r="189" spans="2:63" s="10" customFormat="1" ht="29.85" customHeight="1">
      <c r="B189" s="159"/>
      <c r="D189" s="170" t="s">
        <v>78</v>
      </c>
      <c r="E189" s="171" t="s">
        <v>174</v>
      </c>
      <c r="F189" s="171" t="s">
        <v>386</v>
      </c>
      <c r="I189" s="162"/>
      <c r="J189" s="172">
        <f>BK189</f>
        <v>0</v>
      </c>
      <c r="L189" s="159"/>
      <c r="M189" s="164"/>
      <c r="N189" s="165"/>
      <c r="O189" s="165"/>
      <c r="P189" s="166">
        <f>SUM(P190:P209)</f>
        <v>0</v>
      </c>
      <c r="Q189" s="165"/>
      <c r="R189" s="166">
        <f>SUM(R190:R209)</f>
        <v>64.8518555</v>
      </c>
      <c r="S189" s="165"/>
      <c r="T189" s="167">
        <f>SUM(T190:T209)</f>
        <v>0</v>
      </c>
      <c r="AR189" s="160" t="s">
        <v>24</v>
      </c>
      <c r="AT189" s="168" t="s">
        <v>78</v>
      </c>
      <c r="AU189" s="168" t="s">
        <v>24</v>
      </c>
      <c r="AY189" s="160" t="s">
        <v>167</v>
      </c>
      <c r="BK189" s="169">
        <f>SUM(BK190:BK209)</f>
        <v>0</v>
      </c>
    </row>
    <row r="190" spans="2:65" s="1" customFormat="1" ht="38.25" customHeight="1">
      <c r="B190" s="173"/>
      <c r="C190" s="174" t="s">
        <v>387</v>
      </c>
      <c r="D190" s="174" t="s">
        <v>169</v>
      </c>
      <c r="E190" s="175" t="s">
        <v>388</v>
      </c>
      <c r="F190" s="176" t="s">
        <v>389</v>
      </c>
      <c r="G190" s="177" t="s">
        <v>318</v>
      </c>
      <c r="H190" s="178">
        <v>7</v>
      </c>
      <c r="I190" s="179"/>
      <c r="J190" s="180">
        <f>ROUND(I190*H190,2)</f>
        <v>0</v>
      </c>
      <c r="K190" s="176" t="s">
        <v>173</v>
      </c>
      <c r="L190" s="40"/>
      <c r="M190" s="181" t="s">
        <v>5</v>
      </c>
      <c r="N190" s="182" t="s">
        <v>50</v>
      </c>
      <c r="O190" s="41"/>
      <c r="P190" s="183">
        <f>O190*H190</f>
        <v>0</v>
      </c>
      <c r="Q190" s="183">
        <v>0.00459</v>
      </c>
      <c r="R190" s="183">
        <f>Q190*H190</f>
        <v>0.032130000000000006</v>
      </c>
      <c r="S190" s="183">
        <v>0</v>
      </c>
      <c r="T190" s="184">
        <f>S190*H190</f>
        <v>0</v>
      </c>
      <c r="AR190" s="23" t="s">
        <v>174</v>
      </c>
      <c r="AT190" s="23" t="s">
        <v>169</v>
      </c>
      <c r="AU190" s="23" t="s">
        <v>88</v>
      </c>
      <c r="AY190" s="23" t="s">
        <v>167</v>
      </c>
      <c r="BE190" s="185">
        <f>IF(N190="základní",J190,0)</f>
        <v>0</v>
      </c>
      <c r="BF190" s="185">
        <f>IF(N190="snížená",J190,0)</f>
        <v>0</v>
      </c>
      <c r="BG190" s="185">
        <f>IF(N190="zákl. přenesená",J190,0)</f>
        <v>0</v>
      </c>
      <c r="BH190" s="185">
        <f>IF(N190="sníž. přenesená",J190,0)</f>
        <v>0</v>
      </c>
      <c r="BI190" s="185">
        <f>IF(N190="nulová",J190,0)</f>
        <v>0</v>
      </c>
      <c r="BJ190" s="23" t="s">
        <v>24</v>
      </c>
      <c r="BK190" s="185">
        <f>ROUND(I190*H190,2)</f>
        <v>0</v>
      </c>
      <c r="BL190" s="23" t="s">
        <v>174</v>
      </c>
      <c r="BM190" s="23" t="s">
        <v>390</v>
      </c>
    </row>
    <row r="191" spans="2:65" s="1" customFormat="1" ht="16.5" customHeight="1">
      <c r="B191" s="173"/>
      <c r="C191" s="199" t="s">
        <v>391</v>
      </c>
      <c r="D191" s="199" t="s">
        <v>222</v>
      </c>
      <c r="E191" s="200" t="s">
        <v>392</v>
      </c>
      <c r="F191" s="201" t="s">
        <v>393</v>
      </c>
      <c r="G191" s="202" t="s">
        <v>318</v>
      </c>
      <c r="H191" s="203">
        <v>7</v>
      </c>
      <c r="I191" s="204"/>
      <c r="J191" s="205">
        <f>ROUND(I191*H191,2)</f>
        <v>0</v>
      </c>
      <c r="K191" s="201" t="s">
        <v>173</v>
      </c>
      <c r="L191" s="206"/>
      <c r="M191" s="207" t="s">
        <v>5</v>
      </c>
      <c r="N191" s="208" t="s">
        <v>50</v>
      </c>
      <c r="O191" s="41"/>
      <c r="P191" s="183">
        <f>O191*H191</f>
        <v>0</v>
      </c>
      <c r="Q191" s="183">
        <v>0.117</v>
      </c>
      <c r="R191" s="183">
        <f>Q191*H191</f>
        <v>0.8190000000000001</v>
      </c>
      <c r="S191" s="183">
        <v>0</v>
      </c>
      <c r="T191" s="184">
        <f>S191*H191</f>
        <v>0</v>
      </c>
      <c r="AR191" s="23" t="s">
        <v>203</v>
      </c>
      <c r="AT191" s="23" t="s">
        <v>222</v>
      </c>
      <c r="AU191" s="23" t="s">
        <v>88</v>
      </c>
      <c r="AY191" s="23" t="s">
        <v>167</v>
      </c>
      <c r="BE191" s="185">
        <f>IF(N191="základní",J191,0)</f>
        <v>0</v>
      </c>
      <c r="BF191" s="185">
        <f>IF(N191="snížená",J191,0)</f>
        <v>0</v>
      </c>
      <c r="BG191" s="185">
        <f>IF(N191="zákl. přenesená",J191,0)</f>
        <v>0</v>
      </c>
      <c r="BH191" s="185">
        <f>IF(N191="sníž. přenesená",J191,0)</f>
        <v>0</v>
      </c>
      <c r="BI191" s="185">
        <f>IF(N191="nulová",J191,0)</f>
        <v>0</v>
      </c>
      <c r="BJ191" s="23" t="s">
        <v>24</v>
      </c>
      <c r="BK191" s="185">
        <f>ROUND(I191*H191,2)</f>
        <v>0</v>
      </c>
      <c r="BL191" s="23" t="s">
        <v>174</v>
      </c>
      <c r="BM191" s="23" t="s">
        <v>394</v>
      </c>
    </row>
    <row r="192" spans="2:65" s="1" customFormat="1" ht="16.5" customHeight="1">
      <c r="B192" s="173"/>
      <c r="C192" s="174" t="s">
        <v>395</v>
      </c>
      <c r="D192" s="174" t="s">
        <v>169</v>
      </c>
      <c r="E192" s="175" t="s">
        <v>396</v>
      </c>
      <c r="F192" s="176" t="s">
        <v>397</v>
      </c>
      <c r="G192" s="177" t="s">
        <v>172</v>
      </c>
      <c r="H192" s="178">
        <v>20.79</v>
      </c>
      <c r="I192" s="179"/>
      <c r="J192" s="180">
        <f>ROUND(I192*H192,2)</f>
        <v>0</v>
      </c>
      <c r="K192" s="176" t="s">
        <v>173</v>
      </c>
      <c r="L192" s="40"/>
      <c r="M192" s="181" t="s">
        <v>5</v>
      </c>
      <c r="N192" s="182" t="s">
        <v>50</v>
      </c>
      <c r="O192" s="41"/>
      <c r="P192" s="183">
        <f>O192*H192</f>
        <v>0</v>
      </c>
      <c r="Q192" s="183">
        <v>2.4534</v>
      </c>
      <c r="R192" s="183">
        <f>Q192*H192</f>
        <v>51.00618599999999</v>
      </c>
      <c r="S192" s="183">
        <v>0</v>
      </c>
      <c r="T192" s="184">
        <f>S192*H192</f>
        <v>0</v>
      </c>
      <c r="AR192" s="23" t="s">
        <v>174</v>
      </c>
      <c r="AT192" s="23" t="s">
        <v>169</v>
      </c>
      <c r="AU192" s="23" t="s">
        <v>88</v>
      </c>
      <c r="AY192" s="23" t="s">
        <v>167</v>
      </c>
      <c r="BE192" s="185">
        <f>IF(N192="základní",J192,0)</f>
        <v>0</v>
      </c>
      <c r="BF192" s="185">
        <f>IF(N192="snížená",J192,0)</f>
        <v>0</v>
      </c>
      <c r="BG192" s="185">
        <f>IF(N192="zákl. přenesená",J192,0)</f>
        <v>0</v>
      </c>
      <c r="BH192" s="185">
        <f>IF(N192="sníž. přenesená",J192,0)</f>
        <v>0</v>
      </c>
      <c r="BI192" s="185">
        <f>IF(N192="nulová",J192,0)</f>
        <v>0</v>
      </c>
      <c r="BJ192" s="23" t="s">
        <v>24</v>
      </c>
      <c r="BK192" s="185">
        <f>ROUND(I192*H192,2)</f>
        <v>0</v>
      </c>
      <c r="BL192" s="23" t="s">
        <v>174</v>
      </c>
      <c r="BM192" s="23" t="s">
        <v>398</v>
      </c>
    </row>
    <row r="193" spans="2:51" s="11" customFormat="1" ht="13.5">
      <c r="B193" s="186"/>
      <c r="D193" s="196" t="s">
        <v>176</v>
      </c>
      <c r="E193" s="195" t="s">
        <v>5</v>
      </c>
      <c r="F193" s="197" t="s">
        <v>292</v>
      </c>
      <c r="H193" s="198">
        <v>184.45</v>
      </c>
      <c r="I193" s="191"/>
      <c r="L193" s="186"/>
      <c r="M193" s="192"/>
      <c r="N193" s="193"/>
      <c r="O193" s="193"/>
      <c r="P193" s="193"/>
      <c r="Q193" s="193"/>
      <c r="R193" s="193"/>
      <c r="S193" s="193"/>
      <c r="T193" s="194"/>
      <c r="AT193" s="195" t="s">
        <v>176</v>
      </c>
      <c r="AU193" s="195" t="s">
        <v>88</v>
      </c>
      <c r="AV193" s="11" t="s">
        <v>88</v>
      </c>
      <c r="AW193" s="11" t="s">
        <v>43</v>
      </c>
      <c r="AX193" s="11" t="s">
        <v>79</v>
      </c>
      <c r="AY193" s="195" t="s">
        <v>167</v>
      </c>
    </row>
    <row r="194" spans="2:51" s="11" customFormat="1" ht="13.5">
      <c r="B194" s="186"/>
      <c r="D194" s="187" t="s">
        <v>176</v>
      </c>
      <c r="E194" s="188" t="s">
        <v>5</v>
      </c>
      <c r="F194" s="189" t="s">
        <v>399</v>
      </c>
      <c r="H194" s="190">
        <v>20.79</v>
      </c>
      <c r="I194" s="191"/>
      <c r="L194" s="186"/>
      <c r="M194" s="192"/>
      <c r="N194" s="193"/>
      <c r="O194" s="193"/>
      <c r="P194" s="193"/>
      <c r="Q194" s="193"/>
      <c r="R194" s="193"/>
      <c r="S194" s="193"/>
      <c r="T194" s="194"/>
      <c r="AT194" s="195" t="s">
        <v>176</v>
      </c>
      <c r="AU194" s="195" t="s">
        <v>88</v>
      </c>
      <c r="AV194" s="11" t="s">
        <v>88</v>
      </c>
      <c r="AW194" s="11" t="s">
        <v>43</v>
      </c>
      <c r="AX194" s="11" t="s">
        <v>24</v>
      </c>
      <c r="AY194" s="195" t="s">
        <v>167</v>
      </c>
    </row>
    <row r="195" spans="2:65" s="1" customFormat="1" ht="16.5" customHeight="1">
      <c r="B195" s="173"/>
      <c r="C195" s="174" t="s">
        <v>400</v>
      </c>
      <c r="D195" s="174" t="s">
        <v>169</v>
      </c>
      <c r="E195" s="175" t="s">
        <v>401</v>
      </c>
      <c r="F195" s="176" t="s">
        <v>402</v>
      </c>
      <c r="G195" s="177" t="s">
        <v>231</v>
      </c>
      <c r="H195" s="178">
        <v>49.733</v>
      </c>
      <c r="I195" s="179"/>
      <c r="J195" s="180">
        <f>ROUND(I195*H195,2)</f>
        <v>0</v>
      </c>
      <c r="K195" s="176" t="s">
        <v>173</v>
      </c>
      <c r="L195" s="40"/>
      <c r="M195" s="181" t="s">
        <v>5</v>
      </c>
      <c r="N195" s="182" t="s">
        <v>50</v>
      </c>
      <c r="O195" s="41"/>
      <c r="P195" s="183">
        <f>O195*H195</f>
        <v>0</v>
      </c>
      <c r="Q195" s="183">
        <v>0.00519</v>
      </c>
      <c r="R195" s="183">
        <f>Q195*H195</f>
        <v>0.25811427</v>
      </c>
      <c r="S195" s="183">
        <v>0</v>
      </c>
      <c r="T195" s="184">
        <f>S195*H195</f>
        <v>0</v>
      </c>
      <c r="AR195" s="23" t="s">
        <v>174</v>
      </c>
      <c r="AT195" s="23" t="s">
        <v>169</v>
      </c>
      <c r="AU195" s="23" t="s">
        <v>88</v>
      </c>
      <c r="AY195" s="23" t="s">
        <v>167</v>
      </c>
      <c r="BE195" s="185">
        <f>IF(N195="základní",J195,0)</f>
        <v>0</v>
      </c>
      <c r="BF195" s="185">
        <f>IF(N195="snížená",J195,0)</f>
        <v>0</v>
      </c>
      <c r="BG195" s="185">
        <f>IF(N195="zákl. přenesená",J195,0)</f>
        <v>0</v>
      </c>
      <c r="BH195" s="185">
        <f>IF(N195="sníž. přenesená",J195,0)</f>
        <v>0</v>
      </c>
      <c r="BI195" s="185">
        <f>IF(N195="nulová",J195,0)</f>
        <v>0</v>
      </c>
      <c r="BJ195" s="23" t="s">
        <v>24</v>
      </c>
      <c r="BK195" s="185">
        <f>ROUND(I195*H195,2)</f>
        <v>0</v>
      </c>
      <c r="BL195" s="23" t="s">
        <v>174</v>
      </c>
      <c r="BM195" s="23" t="s">
        <v>403</v>
      </c>
    </row>
    <row r="196" spans="2:51" s="11" customFormat="1" ht="13.5">
      <c r="B196" s="186"/>
      <c r="D196" s="187" t="s">
        <v>176</v>
      </c>
      <c r="E196" s="188" t="s">
        <v>5</v>
      </c>
      <c r="F196" s="189" t="s">
        <v>404</v>
      </c>
      <c r="H196" s="190">
        <v>49.733</v>
      </c>
      <c r="I196" s="191"/>
      <c r="L196" s="186"/>
      <c r="M196" s="192"/>
      <c r="N196" s="193"/>
      <c r="O196" s="193"/>
      <c r="P196" s="193"/>
      <c r="Q196" s="193"/>
      <c r="R196" s="193"/>
      <c r="S196" s="193"/>
      <c r="T196" s="194"/>
      <c r="AT196" s="195" t="s">
        <v>176</v>
      </c>
      <c r="AU196" s="195" t="s">
        <v>88</v>
      </c>
      <c r="AV196" s="11" t="s">
        <v>88</v>
      </c>
      <c r="AW196" s="11" t="s">
        <v>43</v>
      </c>
      <c r="AX196" s="11" t="s">
        <v>24</v>
      </c>
      <c r="AY196" s="195" t="s">
        <v>167</v>
      </c>
    </row>
    <row r="197" spans="2:65" s="1" customFormat="1" ht="16.5" customHeight="1">
      <c r="B197" s="173"/>
      <c r="C197" s="174" t="s">
        <v>405</v>
      </c>
      <c r="D197" s="174" t="s">
        <v>169</v>
      </c>
      <c r="E197" s="175" t="s">
        <v>406</v>
      </c>
      <c r="F197" s="176" t="s">
        <v>407</v>
      </c>
      <c r="G197" s="177" t="s">
        <v>231</v>
      </c>
      <c r="H197" s="178">
        <v>79.733</v>
      </c>
      <c r="I197" s="179"/>
      <c r="J197" s="180">
        <f>ROUND(I197*H197,2)</f>
        <v>0</v>
      </c>
      <c r="K197" s="176" t="s">
        <v>173</v>
      </c>
      <c r="L197" s="40"/>
      <c r="M197" s="181" t="s">
        <v>5</v>
      </c>
      <c r="N197" s="182" t="s">
        <v>50</v>
      </c>
      <c r="O197" s="41"/>
      <c r="P197" s="183">
        <f>O197*H197</f>
        <v>0</v>
      </c>
      <c r="Q197" s="183">
        <v>0</v>
      </c>
      <c r="R197" s="183">
        <f>Q197*H197</f>
        <v>0</v>
      </c>
      <c r="S197" s="183">
        <v>0</v>
      </c>
      <c r="T197" s="184">
        <f>S197*H197</f>
        <v>0</v>
      </c>
      <c r="AR197" s="23" t="s">
        <v>174</v>
      </c>
      <c r="AT197" s="23" t="s">
        <v>169</v>
      </c>
      <c r="AU197" s="23" t="s">
        <v>88</v>
      </c>
      <c r="AY197" s="23" t="s">
        <v>167</v>
      </c>
      <c r="BE197" s="185">
        <f>IF(N197="základní",J197,0)</f>
        <v>0</v>
      </c>
      <c r="BF197" s="185">
        <f>IF(N197="snížená",J197,0)</f>
        <v>0</v>
      </c>
      <c r="BG197" s="185">
        <f>IF(N197="zákl. přenesená",J197,0)</f>
        <v>0</v>
      </c>
      <c r="BH197" s="185">
        <f>IF(N197="sníž. přenesená",J197,0)</f>
        <v>0</v>
      </c>
      <c r="BI197" s="185">
        <f>IF(N197="nulová",J197,0)</f>
        <v>0</v>
      </c>
      <c r="BJ197" s="23" t="s">
        <v>24</v>
      </c>
      <c r="BK197" s="185">
        <f>ROUND(I197*H197,2)</f>
        <v>0</v>
      </c>
      <c r="BL197" s="23" t="s">
        <v>174</v>
      </c>
      <c r="BM197" s="23" t="s">
        <v>408</v>
      </c>
    </row>
    <row r="198" spans="2:65" s="1" customFormat="1" ht="38.25" customHeight="1">
      <c r="B198" s="173"/>
      <c r="C198" s="174" t="s">
        <v>409</v>
      </c>
      <c r="D198" s="174" t="s">
        <v>169</v>
      </c>
      <c r="E198" s="175" t="s">
        <v>410</v>
      </c>
      <c r="F198" s="176" t="s">
        <v>1990</v>
      </c>
      <c r="G198" s="177" t="s">
        <v>358</v>
      </c>
      <c r="H198" s="178">
        <v>184.45</v>
      </c>
      <c r="I198" s="179"/>
      <c r="J198" s="180">
        <f>ROUND(I198*H198,2)</f>
        <v>0</v>
      </c>
      <c r="K198" s="176" t="s">
        <v>173</v>
      </c>
      <c r="L198" s="40"/>
      <c r="M198" s="181" t="s">
        <v>5</v>
      </c>
      <c r="N198" s="182" t="s">
        <v>50</v>
      </c>
      <c r="O198" s="41"/>
      <c r="P198" s="183">
        <f>O198*H198</f>
        <v>0</v>
      </c>
      <c r="Q198" s="183">
        <v>0.00722</v>
      </c>
      <c r="R198" s="183">
        <f>Q198*H198</f>
        <v>1.331729</v>
      </c>
      <c r="S198" s="183">
        <v>0</v>
      </c>
      <c r="T198" s="184">
        <f>S198*H198</f>
        <v>0</v>
      </c>
      <c r="AR198" s="23" t="s">
        <v>174</v>
      </c>
      <c r="AT198" s="23" t="s">
        <v>169</v>
      </c>
      <c r="AU198" s="23" t="s">
        <v>88</v>
      </c>
      <c r="AY198" s="23" t="s">
        <v>167</v>
      </c>
      <c r="BE198" s="185">
        <f>IF(N198="základní",J198,0)</f>
        <v>0</v>
      </c>
      <c r="BF198" s="185">
        <f>IF(N198="snížená",J198,0)</f>
        <v>0</v>
      </c>
      <c r="BG198" s="185">
        <f>IF(N198="zákl. přenesená",J198,0)</f>
        <v>0</v>
      </c>
      <c r="BH198" s="185">
        <f>IF(N198="sníž. přenesená",J198,0)</f>
        <v>0</v>
      </c>
      <c r="BI198" s="185">
        <f>IF(N198="nulová",J198,0)</f>
        <v>0</v>
      </c>
      <c r="BJ198" s="23" t="s">
        <v>24</v>
      </c>
      <c r="BK198" s="185">
        <f>ROUND(I198*H198,2)</f>
        <v>0</v>
      </c>
      <c r="BL198" s="23" t="s">
        <v>174</v>
      </c>
      <c r="BM198" s="23" t="s">
        <v>411</v>
      </c>
    </row>
    <row r="199" spans="2:65" s="1" customFormat="1" ht="25.5" customHeight="1">
      <c r="B199" s="173"/>
      <c r="C199" s="174" t="s">
        <v>412</v>
      </c>
      <c r="D199" s="174" t="s">
        <v>169</v>
      </c>
      <c r="E199" s="175" t="s">
        <v>413</v>
      </c>
      <c r="F199" s="176" t="s">
        <v>414</v>
      </c>
      <c r="G199" s="177" t="s">
        <v>225</v>
      </c>
      <c r="H199" s="178">
        <v>1.833</v>
      </c>
      <c r="I199" s="179"/>
      <c r="J199" s="180">
        <f>ROUND(I199*H199,2)</f>
        <v>0</v>
      </c>
      <c r="K199" s="176" t="s">
        <v>173</v>
      </c>
      <c r="L199" s="40"/>
      <c r="M199" s="181" t="s">
        <v>5</v>
      </c>
      <c r="N199" s="182" t="s">
        <v>50</v>
      </c>
      <c r="O199" s="41"/>
      <c r="P199" s="183">
        <f>O199*H199</f>
        <v>0</v>
      </c>
      <c r="Q199" s="183">
        <v>1.05256</v>
      </c>
      <c r="R199" s="183">
        <f>Q199*H199</f>
        <v>1.9293424799999999</v>
      </c>
      <c r="S199" s="183">
        <v>0</v>
      </c>
      <c r="T199" s="184">
        <f>S199*H199</f>
        <v>0</v>
      </c>
      <c r="AR199" s="23" t="s">
        <v>174</v>
      </c>
      <c r="AT199" s="23" t="s">
        <v>169</v>
      </c>
      <c r="AU199" s="23" t="s">
        <v>88</v>
      </c>
      <c r="AY199" s="23" t="s">
        <v>167</v>
      </c>
      <c r="BE199" s="185">
        <f>IF(N199="základní",J199,0)</f>
        <v>0</v>
      </c>
      <c r="BF199" s="185">
        <f>IF(N199="snížená",J199,0)</f>
        <v>0</v>
      </c>
      <c r="BG199" s="185">
        <f>IF(N199="zákl. přenesená",J199,0)</f>
        <v>0</v>
      </c>
      <c r="BH199" s="185">
        <f>IF(N199="sníž. přenesená",J199,0)</f>
        <v>0</v>
      </c>
      <c r="BI199" s="185">
        <f>IF(N199="nulová",J199,0)</f>
        <v>0</v>
      </c>
      <c r="BJ199" s="23" t="s">
        <v>24</v>
      </c>
      <c r="BK199" s="185">
        <f>ROUND(I199*H199,2)</f>
        <v>0</v>
      </c>
      <c r="BL199" s="23" t="s">
        <v>174</v>
      </c>
      <c r="BM199" s="23" t="s">
        <v>415</v>
      </c>
    </row>
    <row r="200" spans="2:51" s="11" customFormat="1" ht="13.5">
      <c r="B200" s="186"/>
      <c r="D200" s="187" t="s">
        <v>176</v>
      </c>
      <c r="E200" s="188" t="s">
        <v>5</v>
      </c>
      <c r="F200" s="189" t="s">
        <v>416</v>
      </c>
      <c r="H200" s="190">
        <v>1.833</v>
      </c>
      <c r="I200" s="191"/>
      <c r="L200" s="186"/>
      <c r="M200" s="192"/>
      <c r="N200" s="193"/>
      <c r="O200" s="193"/>
      <c r="P200" s="193"/>
      <c r="Q200" s="193"/>
      <c r="R200" s="193"/>
      <c r="S200" s="193"/>
      <c r="T200" s="194"/>
      <c r="AT200" s="195" t="s">
        <v>176</v>
      </c>
      <c r="AU200" s="195" t="s">
        <v>88</v>
      </c>
      <c r="AV200" s="11" t="s">
        <v>88</v>
      </c>
      <c r="AW200" s="11" t="s">
        <v>43</v>
      </c>
      <c r="AX200" s="11" t="s">
        <v>24</v>
      </c>
      <c r="AY200" s="195" t="s">
        <v>167</v>
      </c>
    </row>
    <row r="201" spans="2:65" s="1" customFormat="1" ht="25.5" customHeight="1">
      <c r="B201" s="173"/>
      <c r="C201" s="174" t="s">
        <v>417</v>
      </c>
      <c r="D201" s="174" t="s">
        <v>169</v>
      </c>
      <c r="E201" s="175" t="s">
        <v>418</v>
      </c>
      <c r="F201" s="176" t="s">
        <v>419</v>
      </c>
      <c r="G201" s="177" t="s">
        <v>231</v>
      </c>
      <c r="H201" s="178">
        <v>567</v>
      </c>
      <c r="I201" s="179"/>
      <c r="J201" s="180">
        <f>ROUND(I201*H201,2)</f>
        <v>0</v>
      </c>
      <c r="K201" s="176" t="s">
        <v>173</v>
      </c>
      <c r="L201" s="40"/>
      <c r="M201" s="181" t="s">
        <v>5</v>
      </c>
      <c r="N201" s="182" t="s">
        <v>50</v>
      </c>
      <c r="O201" s="41"/>
      <c r="P201" s="183">
        <f>O201*H201</f>
        <v>0</v>
      </c>
      <c r="Q201" s="183">
        <v>0</v>
      </c>
      <c r="R201" s="183">
        <f>Q201*H201</f>
        <v>0</v>
      </c>
      <c r="S201" s="183">
        <v>0</v>
      </c>
      <c r="T201" s="184">
        <f>S201*H201</f>
        <v>0</v>
      </c>
      <c r="AR201" s="23" t="s">
        <v>174</v>
      </c>
      <c r="AT201" s="23" t="s">
        <v>169</v>
      </c>
      <c r="AU201" s="23" t="s">
        <v>88</v>
      </c>
      <c r="AY201" s="23" t="s">
        <v>167</v>
      </c>
      <c r="BE201" s="185">
        <f>IF(N201="základní",J201,0)</f>
        <v>0</v>
      </c>
      <c r="BF201" s="185">
        <f>IF(N201="snížená",J201,0)</f>
        <v>0</v>
      </c>
      <c r="BG201" s="185">
        <f>IF(N201="zákl. přenesená",J201,0)</f>
        <v>0</v>
      </c>
      <c r="BH201" s="185">
        <f>IF(N201="sníž. přenesená",J201,0)</f>
        <v>0</v>
      </c>
      <c r="BI201" s="185">
        <f>IF(N201="nulová",J201,0)</f>
        <v>0</v>
      </c>
      <c r="BJ201" s="23" t="s">
        <v>24</v>
      </c>
      <c r="BK201" s="185">
        <f>ROUND(I201*H201,2)</f>
        <v>0</v>
      </c>
      <c r="BL201" s="23" t="s">
        <v>174</v>
      </c>
      <c r="BM201" s="23" t="s">
        <v>420</v>
      </c>
    </row>
    <row r="202" spans="2:51" s="11" customFormat="1" ht="13.5">
      <c r="B202" s="186"/>
      <c r="D202" s="187" t="s">
        <v>176</v>
      </c>
      <c r="E202" s="188" t="s">
        <v>5</v>
      </c>
      <c r="F202" s="189" t="s">
        <v>421</v>
      </c>
      <c r="H202" s="190">
        <v>567</v>
      </c>
      <c r="I202" s="191"/>
      <c r="L202" s="186"/>
      <c r="M202" s="192"/>
      <c r="N202" s="193"/>
      <c r="O202" s="193"/>
      <c r="P202" s="193"/>
      <c r="Q202" s="193"/>
      <c r="R202" s="193"/>
      <c r="S202" s="193"/>
      <c r="T202" s="194"/>
      <c r="AT202" s="195" t="s">
        <v>176</v>
      </c>
      <c r="AU202" s="195" t="s">
        <v>88</v>
      </c>
      <c r="AV202" s="11" t="s">
        <v>88</v>
      </c>
      <c r="AW202" s="11" t="s">
        <v>43</v>
      </c>
      <c r="AX202" s="11" t="s">
        <v>24</v>
      </c>
      <c r="AY202" s="195" t="s">
        <v>167</v>
      </c>
    </row>
    <row r="203" spans="2:65" s="1" customFormat="1" ht="25.5" customHeight="1">
      <c r="B203" s="173"/>
      <c r="C203" s="174" t="s">
        <v>422</v>
      </c>
      <c r="D203" s="174" t="s">
        <v>169</v>
      </c>
      <c r="E203" s="175" t="s">
        <v>423</v>
      </c>
      <c r="F203" s="176" t="s">
        <v>424</v>
      </c>
      <c r="G203" s="177" t="s">
        <v>231</v>
      </c>
      <c r="H203" s="178">
        <v>1185.75</v>
      </c>
      <c r="I203" s="179"/>
      <c r="J203" s="180">
        <f>ROUND(I203*H203,2)</f>
        <v>0</v>
      </c>
      <c r="K203" s="176" t="s">
        <v>173</v>
      </c>
      <c r="L203" s="40"/>
      <c r="M203" s="181" t="s">
        <v>5</v>
      </c>
      <c r="N203" s="182" t="s">
        <v>50</v>
      </c>
      <c r="O203" s="41"/>
      <c r="P203" s="183">
        <f>O203*H203</f>
        <v>0</v>
      </c>
      <c r="Q203" s="183">
        <v>0</v>
      </c>
      <c r="R203" s="183">
        <f>Q203*H203</f>
        <v>0</v>
      </c>
      <c r="S203" s="183">
        <v>0</v>
      </c>
      <c r="T203" s="184">
        <f>S203*H203</f>
        <v>0</v>
      </c>
      <c r="AR203" s="23" t="s">
        <v>174</v>
      </c>
      <c r="AT203" s="23" t="s">
        <v>169</v>
      </c>
      <c r="AU203" s="23" t="s">
        <v>88</v>
      </c>
      <c r="AY203" s="23" t="s">
        <v>167</v>
      </c>
      <c r="BE203" s="185">
        <f>IF(N203="základní",J203,0)</f>
        <v>0</v>
      </c>
      <c r="BF203" s="185">
        <f>IF(N203="snížená",J203,0)</f>
        <v>0</v>
      </c>
      <c r="BG203" s="185">
        <f>IF(N203="zákl. přenesená",J203,0)</f>
        <v>0</v>
      </c>
      <c r="BH203" s="185">
        <f>IF(N203="sníž. přenesená",J203,0)</f>
        <v>0</v>
      </c>
      <c r="BI203" s="185">
        <f>IF(N203="nulová",J203,0)</f>
        <v>0</v>
      </c>
      <c r="BJ203" s="23" t="s">
        <v>24</v>
      </c>
      <c r="BK203" s="185">
        <f>ROUND(I203*H203,2)</f>
        <v>0</v>
      </c>
      <c r="BL203" s="23" t="s">
        <v>174</v>
      </c>
      <c r="BM203" s="23" t="s">
        <v>425</v>
      </c>
    </row>
    <row r="204" spans="2:51" s="11" customFormat="1" ht="13.5">
      <c r="B204" s="186"/>
      <c r="D204" s="187" t="s">
        <v>176</v>
      </c>
      <c r="E204" s="188" t="s">
        <v>5</v>
      </c>
      <c r="F204" s="189" t="s">
        <v>426</v>
      </c>
      <c r="H204" s="190">
        <v>1185.75</v>
      </c>
      <c r="I204" s="191"/>
      <c r="L204" s="186"/>
      <c r="M204" s="192"/>
      <c r="N204" s="193"/>
      <c r="O204" s="193"/>
      <c r="P204" s="193"/>
      <c r="Q204" s="193"/>
      <c r="R204" s="193"/>
      <c r="S204" s="193"/>
      <c r="T204" s="194"/>
      <c r="AT204" s="195" t="s">
        <v>176</v>
      </c>
      <c r="AU204" s="195" t="s">
        <v>88</v>
      </c>
      <c r="AV204" s="11" t="s">
        <v>88</v>
      </c>
      <c r="AW204" s="11" t="s">
        <v>43</v>
      </c>
      <c r="AX204" s="11" t="s">
        <v>24</v>
      </c>
      <c r="AY204" s="195" t="s">
        <v>167</v>
      </c>
    </row>
    <row r="205" spans="2:65" s="1" customFormat="1" ht="16.5" customHeight="1">
      <c r="B205" s="173"/>
      <c r="C205" s="199" t="s">
        <v>427</v>
      </c>
      <c r="D205" s="199" t="s">
        <v>222</v>
      </c>
      <c r="E205" s="200" t="s">
        <v>428</v>
      </c>
      <c r="F205" s="201" t="s">
        <v>429</v>
      </c>
      <c r="G205" s="202" t="s">
        <v>231</v>
      </c>
      <c r="H205" s="203">
        <v>1752.75</v>
      </c>
      <c r="I205" s="204"/>
      <c r="J205" s="205">
        <f>ROUND(I205*H205,2)</f>
        <v>0</v>
      </c>
      <c r="K205" s="201" t="s">
        <v>173</v>
      </c>
      <c r="L205" s="206"/>
      <c r="M205" s="207" t="s">
        <v>5</v>
      </c>
      <c r="N205" s="208" t="s">
        <v>50</v>
      </c>
      <c r="O205" s="41"/>
      <c r="P205" s="183">
        <f>O205*H205</f>
        <v>0</v>
      </c>
      <c r="Q205" s="183">
        <v>0.005</v>
      </c>
      <c r="R205" s="183">
        <f>Q205*H205</f>
        <v>8.76375</v>
      </c>
      <c r="S205" s="183">
        <v>0</v>
      </c>
      <c r="T205" s="184">
        <f>S205*H205</f>
        <v>0</v>
      </c>
      <c r="AR205" s="23" t="s">
        <v>203</v>
      </c>
      <c r="AT205" s="23" t="s">
        <v>222</v>
      </c>
      <c r="AU205" s="23" t="s">
        <v>88</v>
      </c>
      <c r="AY205" s="23" t="s">
        <v>167</v>
      </c>
      <c r="BE205" s="185">
        <f>IF(N205="základní",J205,0)</f>
        <v>0</v>
      </c>
      <c r="BF205" s="185">
        <f>IF(N205="snížená",J205,0)</f>
        <v>0</v>
      </c>
      <c r="BG205" s="185">
        <f>IF(N205="zákl. přenesená",J205,0)</f>
        <v>0</v>
      </c>
      <c r="BH205" s="185">
        <f>IF(N205="sníž. přenesená",J205,0)</f>
        <v>0</v>
      </c>
      <c r="BI205" s="185">
        <f>IF(N205="nulová",J205,0)</f>
        <v>0</v>
      </c>
      <c r="BJ205" s="23" t="s">
        <v>24</v>
      </c>
      <c r="BK205" s="185">
        <f>ROUND(I205*H205,2)</f>
        <v>0</v>
      </c>
      <c r="BL205" s="23" t="s">
        <v>174</v>
      </c>
      <c r="BM205" s="23" t="s">
        <v>430</v>
      </c>
    </row>
    <row r="206" spans="2:65" s="1" customFormat="1" ht="25.5" customHeight="1">
      <c r="B206" s="173"/>
      <c r="C206" s="199" t="s">
        <v>431</v>
      </c>
      <c r="D206" s="199" t="s">
        <v>222</v>
      </c>
      <c r="E206" s="200" t="s">
        <v>432</v>
      </c>
      <c r="F206" s="201" t="s">
        <v>433</v>
      </c>
      <c r="G206" s="202" t="s">
        <v>231</v>
      </c>
      <c r="H206" s="203">
        <v>1752.75</v>
      </c>
      <c r="I206" s="204"/>
      <c r="J206" s="205">
        <f>ROUND(I206*H206,2)</f>
        <v>0</v>
      </c>
      <c r="K206" s="201" t="s">
        <v>173</v>
      </c>
      <c r="L206" s="206"/>
      <c r="M206" s="207" t="s">
        <v>5</v>
      </c>
      <c r="N206" s="208" t="s">
        <v>50</v>
      </c>
      <c r="O206" s="41"/>
      <c r="P206" s="183">
        <f>O206*H206</f>
        <v>0</v>
      </c>
      <c r="Q206" s="183">
        <v>0.000165</v>
      </c>
      <c r="R206" s="183">
        <f>Q206*H206</f>
        <v>0.28920375</v>
      </c>
      <c r="S206" s="183">
        <v>0</v>
      </c>
      <c r="T206" s="184">
        <f>S206*H206</f>
        <v>0</v>
      </c>
      <c r="AR206" s="23" t="s">
        <v>203</v>
      </c>
      <c r="AT206" s="23" t="s">
        <v>222</v>
      </c>
      <c r="AU206" s="23" t="s">
        <v>88</v>
      </c>
      <c r="AY206" s="23" t="s">
        <v>167</v>
      </c>
      <c r="BE206" s="185">
        <f>IF(N206="základní",J206,0)</f>
        <v>0</v>
      </c>
      <c r="BF206" s="185">
        <f>IF(N206="snížená",J206,0)</f>
        <v>0</v>
      </c>
      <c r="BG206" s="185">
        <f>IF(N206="zákl. přenesená",J206,0)</f>
        <v>0</v>
      </c>
      <c r="BH206" s="185">
        <f>IF(N206="sníž. přenesená",J206,0)</f>
        <v>0</v>
      </c>
      <c r="BI206" s="185">
        <f>IF(N206="nulová",J206,0)</f>
        <v>0</v>
      </c>
      <c r="BJ206" s="23" t="s">
        <v>24</v>
      </c>
      <c r="BK206" s="185">
        <f>ROUND(I206*H206,2)</f>
        <v>0</v>
      </c>
      <c r="BL206" s="23" t="s">
        <v>174</v>
      </c>
      <c r="BM206" s="23" t="s">
        <v>434</v>
      </c>
    </row>
    <row r="207" spans="2:47" s="1" customFormat="1" ht="40.5">
      <c r="B207" s="40"/>
      <c r="D207" s="187" t="s">
        <v>435</v>
      </c>
      <c r="F207" s="218" t="s">
        <v>436</v>
      </c>
      <c r="I207" s="219"/>
      <c r="L207" s="40"/>
      <c r="M207" s="220"/>
      <c r="N207" s="41"/>
      <c r="O207" s="41"/>
      <c r="P207" s="41"/>
      <c r="Q207" s="41"/>
      <c r="R207" s="41"/>
      <c r="S207" s="41"/>
      <c r="T207" s="69"/>
      <c r="AT207" s="23" t="s">
        <v>435</v>
      </c>
      <c r="AU207" s="23" t="s">
        <v>88</v>
      </c>
    </row>
    <row r="208" spans="2:65" s="1" customFormat="1" ht="16.5" customHeight="1">
      <c r="B208" s="173"/>
      <c r="C208" s="199" t="s">
        <v>437</v>
      </c>
      <c r="D208" s="199" t="s">
        <v>222</v>
      </c>
      <c r="E208" s="200" t="s">
        <v>438</v>
      </c>
      <c r="F208" s="201" t="s">
        <v>439</v>
      </c>
      <c r="G208" s="202" t="s">
        <v>318</v>
      </c>
      <c r="H208" s="203">
        <v>384</v>
      </c>
      <c r="I208" s="204"/>
      <c r="J208" s="205">
        <f>ROUND(I208*H208,2)</f>
        <v>0</v>
      </c>
      <c r="K208" s="201" t="s">
        <v>173</v>
      </c>
      <c r="L208" s="206"/>
      <c r="M208" s="207" t="s">
        <v>5</v>
      </c>
      <c r="N208" s="208" t="s">
        <v>50</v>
      </c>
      <c r="O208" s="41"/>
      <c r="P208" s="183">
        <f>O208*H208</f>
        <v>0</v>
      </c>
      <c r="Q208" s="183">
        <v>0.0002</v>
      </c>
      <c r="R208" s="183">
        <f>Q208*H208</f>
        <v>0.07680000000000001</v>
      </c>
      <c r="S208" s="183">
        <v>0</v>
      </c>
      <c r="T208" s="184">
        <f>S208*H208</f>
        <v>0</v>
      </c>
      <c r="AR208" s="23" t="s">
        <v>203</v>
      </c>
      <c r="AT208" s="23" t="s">
        <v>222</v>
      </c>
      <c r="AU208" s="23" t="s">
        <v>88</v>
      </c>
      <c r="AY208" s="23" t="s">
        <v>167</v>
      </c>
      <c r="BE208" s="185">
        <f>IF(N208="základní",J208,0)</f>
        <v>0</v>
      </c>
      <c r="BF208" s="185">
        <f>IF(N208="snížená",J208,0)</f>
        <v>0</v>
      </c>
      <c r="BG208" s="185">
        <f>IF(N208="zákl. přenesená",J208,0)</f>
        <v>0</v>
      </c>
      <c r="BH208" s="185">
        <f>IF(N208="sníž. přenesená",J208,0)</f>
        <v>0</v>
      </c>
      <c r="BI208" s="185">
        <f>IF(N208="nulová",J208,0)</f>
        <v>0</v>
      </c>
      <c r="BJ208" s="23" t="s">
        <v>24</v>
      </c>
      <c r="BK208" s="185">
        <f>ROUND(I208*H208,2)</f>
        <v>0</v>
      </c>
      <c r="BL208" s="23" t="s">
        <v>174</v>
      </c>
      <c r="BM208" s="23" t="s">
        <v>440</v>
      </c>
    </row>
    <row r="209" spans="2:65" s="1" customFormat="1" ht="16.5" customHeight="1">
      <c r="B209" s="173"/>
      <c r="C209" s="199" t="s">
        <v>441</v>
      </c>
      <c r="D209" s="199" t="s">
        <v>222</v>
      </c>
      <c r="E209" s="200" t="s">
        <v>442</v>
      </c>
      <c r="F209" s="201" t="s">
        <v>443</v>
      </c>
      <c r="G209" s="202" t="s">
        <v>358</v>
      </c>
      <c r="H209" s="203">
        <v>192</v>
      </c>
      <c r="I209" s="204"/>
      <c r="J209" s="205">
        <f>ROUND(I209*H209,2)</f>
        <v>0</v>
      </c>
      <c r="K209" s="201" t="s">
        <v>173</v>
      </c>
      <c r="L209" s="206"/>
      <c r="M209" s="207" t="s">
        <v>5</v>
      </c>
      <c r="N209" s="208" t="s">
        <v>50</v>
      </c>
      <c r="O209" s="41"/>
      <c r="P209" s="183">
        <f>O209*H209</f>
        <v>0</v>
      </c>
      <c r="Q209" s="183">
        <v>0.0018</v>
      </c>
      <c r="R209" s="183">
        <f>Q209*H209</f>
        <v>0.3456</v>
      </c>
      <c r="S209" s="183">
        <v>0</v>
      </c>
      <c r="T209" s="184">
        <f>S209*H209</f>
        <v>0</v>
      </c>
      <c r="AR209" s="23" t="s">
        <v>203</v>
      </c>
      <c r="AT209" s="23" t="s">
        <v>222</v>
      </c>
      <c r="AU209" s="23" t="s">
        <v>88</v>
      </c>
      <c r="AY209" s="23" t="s">
        <v>167</v>
      </c>
      <c r="BE209" s="185">
        <f>IF(N209="základní",J209,0)</f>
        <v>0</v>
      </c>
      <c r="BF209" s="185">
        <f>IF(N209="snížená",J209,0)</f>
        <v>0</v>
      </c>
      <c r="BG209" s="185">
        <f>IF(N209="zákl. přenesená",J209,0)</f>
        <v>0</v>
      </c>
      <c r="BH209" s="185">
        <f>IF(N209="sníž. přenesená",J209,0)</f>
        <v>0</v>
      </c>
      <c r="BI209" s="185">
        <f>IF(N209="nulová",J209,0)</f>
        <v>0</v>
      </c>
      <c r="BJ209" s="23" t="s">
        <v>24</v>
      </c>
      <c r="BK209" s="185">
        <f>ROUND(I209*H209,2)</f>
        <v>0</v>
      </c>
      <c r="BL209" s="23" t="s">
        <v>174</v>
      </c>
      <c r="BM209" s="23" t="s">
        <v>444</v>
      </c>
    </row>
    <row r="210" spans="2:63" s="10" customFormat="1" ht="29.85" customHeight="1">
      <c r="B210" s="159"/>
      <c r="D210" s="170" t="s">
        <v>78</v>
      </c>
      <c r="E210" s="171" t="s">
        <v>190</v>
      </c>
      <c r="F210" s="171" t="s">
        <v>445</v>
      </c>
      <c r="I210" s="162"/>
      <c r="J210" s="172">
        <f>BK210</f>
        <v>0</v>
      </c>
      <c r="L210" s="159"/>
      <c r="M210" s="164"/>
      <c r="N210" s="165"/>
      <c r="O210" s="165"/>
      <c r="P210" s="166">
        <f>SUM(P211:P212)</f>
        <v>0</v>
      </c>
      <c r="Q210" s="165"/>
      <c r="R210" s="166">
        <f>SUM(R211:R212)</f>
        <v>0</v>
      </c>
      <c r="S210" s="165"/>
      <c r="T210" s="167">
        <f>SUM(T211:T212)</f>
        <v>0</v>
      </c>
      <c r="AR210" s="160" t="s">
        <v>24</v>
      </c>
      <c r="AT210" s="168" t="s">
        <v>78</v>
      </c>
      <c r="AU210" s="168" t="s">
        <v>24</v>
      </c>
      <c r="AY210" s="160" t="s">
        <v>167</v>
      </c>
      <c r="BK210" s="169">
        <f>SUM(BK211:BK212)</f>
        <v>0</v>
      </c>
    </row>
    <row r="211" spans="2:65" s="1" customFormat="1" ht="25.5" customHeight="1">
      <c r="B211" s="173"/>
      <c r="C211" s="174" t="s">
        <v>446</v>
      </c>
      <c r="D211" s="174" t="s">
        <v>169</v>
      </c>
      <c r="E211" s="175" t="s">
        <v>447</v>
      </c>
      <c r="F211" s="176" t="s">
        <v>448</v>
      </c>
      <c r="G211" s="177" t="s">
        <v>231</v>
      </c>
      <c r="H211" s="178">
        <v>32</v>
      </c>
      <c r="I211" s="179"/>
      <c r="J211" s="180">
        <f>ROUND(I211*H211,2)</f>
        <v>0</v>
      </c>
      <c r="K211" s="176" t="s">
        <v>173</v>
      </c>
      <c r="L211" s="40"/>
      <c r="M211" s="181" t="s">
        <v>5</v>
      </c>
      <c r="N211" s="182" t="s">
        <v>50</v>
      </c>
      <c r="O211" s="41"/>
      <c r="P211" s="183">
        <f>O211*H211</f>
        <v>0</v>
      </c>
      <c r="Q211" s="183">
        <v>0</v>
      </c>
      <c r="R211" s="183">
        <f>Q211*H211</f>
        <v>0</v>
      </c>
      <c r="S211" s="183">
        <v>0</v>
      </c>
      <c r="T211" s="184">
        <f>S211*H211</f>
        <v>0</v>
      </c>
      <c r="AR211" s="23" t="s">
        <v>174</v>
      </c>
      <c r="AT211" s="23" t="s">
        <v>169</v>
      </c>
      <c r="AU211" s="23" t="s">
        <v>88</v>
      </c>
      <c r="AY211" s="23" t="s">
        <v>167</v>
      </c>
      <c r="BE211" s="185">
        <f>IF(N211="základní",J211,0)</f>
        <v>0</v>
      </c>
      <c r="BF211" s="185">
        <f>IF(N211="snížená",J211,0)</f>
        <v>0</v>
      </c>
      <c r="BG211" s="185">
        <f>IF(N211="zákl. přenesená",J211,0)</f>
        <v>0</v>
      </c>
      <c r="BH211" s="185">
        <f>IF(N211="sníž. přenesená",J211,0)</f>
        <v>0</v>
      </c>
      <c r="BI211" s="185">
        <f>IF(N211="nulová",J211,0)</f>
        <v>0</v>
      </c>
      <c r="BJ211" s="23" t="s">
        <v>24</v>
      </c>
      <c r="BK211" s="185">
        <f>ROUND(I211*H211,2)</f>
        <v>0</v>
      </c>
      <c r="BL211" s="23" t="s">
        <v>174</v>
      </c>
      <c r="BM211" s="23" t="s">
        <v>449</v>
      </c>
    </row>
    <row r="212" spans="2:65" s="1" customFormat="1" ht="16.5" customHeight="1">
      <c r="B212" s="173"/>
      <c r="C212" s="174" t="s">
        <v>450</v>
      </c>
      <c r="D212" s="174" t="s">
        <v>169</v>
      </c>
      <c r="E212" s="175" t="s">
        <v>451</v>
      </c>
      <c r="F212" s="176" t="s">
        <v>452</v>
      </c>
      <c r="G212" s="177" t="s">
        <v>231</v>
      </c>
      <c r="H212" s="178">
        <v>32</v>
      </c>
      <c r="I212" s="179"/>
      <c r="J212" s="180">
        <f>ROUND(I212*H212,2)</f>
        <v>0</v>
      </c>
      <c r="K212" s="176" t="s">
        <v>173</v>
      </c>
      <c r="L212" s="40"/>
      <c r="M212" s="181" t="s">
        <v>5</v>
      </c>
      <c r="N212" s="182" t="s">
        <v>50</v>
      </c>
      <c r="O212" s="41"/>
      <c r="P212" s="183">
        <f>O212*H212</f>
        <v>0</v>
      </c>
      <c r="Q212" s="183">
        <v>0</v>
      </c>
      <c r="R212" s="183">
        <f>Q212*H212</f>
        <v>0</v>
      </c>
      <c r="S212" s="183">
        <v>0</v>
      </c>
      <c r="T212" s="184">
        <f>S212*H212</f>
        <v>0</v>
      </c>
      <c r="AR212" s="23" t="s">
        <v>174</v>
      </c>
      <c r="AT212" s="23" t="s">
        <v>169</v>
      </c>
      <c r="AU212" s="23" t="s">
        <v>88</v>
      </c>
      <c r="AY212" s="23" t="s">
        <v>167</v>
      </c>
      <c r="BE212" s="185">
        <f>IF(N212="základní",J212,0)</f>
        <v>0</v>
      </c>
      <c r="BF212" s="185">
        <f>IF(N212="snížená",J212,0)</f>
        <v>0</v>
      </c>
      <c r="BG212" s="185">
        <f>IF(N212="zákl. přenesená",J212,0)</f>
        <v>0</v>
      </c>
      <c r="BH212" s="185">
        <f>IF(N212="sníž. přenesená",J212,0)</f>
        <v>0</v>
      </c>
      <c r="BI212" s="185">
        <f>IF(N212="nulová",J212,0)</f>
        <v>0</v>
      </c>
      <c r="BJ212" s="23" t="s">
        <v>24</v>
      </c>
      <c r="BK212" s="185">
        <f>ROUND(I212*H212,2)</f>
        <v>0</v>
      </c>
      <c r="BL212" s="23" t="s">
        <v>174</v>
      </c>
      <c r="BM212" s="23" t="s">
        <v>453</v>
      </c>
    </row>
    <row r="213" spans="2:63" s="10" customFormat="1" ht="29.85" customHeight="1">
      <c r="B213" s="159"/>
      <c r="D213" s="170" t="s">
        <v>78</v>
      </c>
      <c r="E213" s="171" t="s">
        <v>194</v>
      </c>
      <c r="F213" s="171" t="s">
        <v>454</v>
      </c>
      <c r="I213" s="162"/>
      <c r="J213" s="172">
        <f>BK213</f>
        <v>0</v>
      </c>
      <c r="L213" s="159"/>
      <c r="M213" s="164"/>
      <c r="N213" s="165"/>
      <c r="O213" s="165"/>
      <c r="P213" s="166">
        <f>SUM(P214:P254)</f>
        <v>0</v>
      </c>
      <c r="Q213" s="165"/>
      <c r="R213" s="166">
        <f>SUM(R214:R254)</f>
        <v>437.5061271799999</v>
      </c>
      <c r="S213" s="165"/>
      <c r="T213" s="167">
        <f>SUM(T214:T254)</f>
        <v>0</v>
      </c>
      <c r="AR213" s="160" t="s">
        <v>24</v>
      </c>
      <c r="AT213" s="168" t="s">
        <v>78</v>
      </c>
      <c r="AU213" s="168" t="s">
        <v>24</v>
      </c>
      <c r="AY213" s="160" t="s">
        <v>167</v>
      </c>
      <c r="BK213" s="169">
        <f>SUM(BK214:BK254)</f>
        <v>0</v>
      </c>
    </row>
    <row r="214" spans="2:65" s="1" customFormat="1" ht="25.5" customHeight="1">
      <c r="B214" s="173"/>
      <c r="C214" s="174" t="s">
        <v>455</v>
      </c>
      <c r="D214" s="174" t="s">
        <v>169</v>
      </c>
      <c r="E214" s="175" t="s">
        <v>456</v>
      </c>
      <c r="F214" s="176" t="s">
        <v>457</v>
      </c>
      <c r="G214" s="177" t="s">
        <v>231</v>
      </c>
      <c r="H214" s="178">
        <v>1081.652</v>
      </c>
      <c r="I214" s="179"/>
      <c r="J214" s="180">
        <f>ROUND(I214*H214,2)</f>
        <v>0</v>
      </c>
      <c r="K214" s="176" t="s">
        <v>173</v>
      </c>
      <c r="L214" s="40"/>
      <c r="M214" s="181" t="s">
        <v>5</v>
      </c>
      <c r="N214" s="182" t="s">
        <v>50</v>
      </c>
      <c r="O214" s="41"/>
      <c r="P214" s="183">
        <f>O214*H214</f>
        <v>0</v>
      </c>
      <c r="Q214" s="183">
        <v>0.0154</v>
      </c>
      <c r="R214" s="183">
        <f>Q214*H214</f>
        <v>16.6574408</v>
      </c>
      <c r="S214" s="183">
        <v>0</v>
      </c>
      <c r="T214" s="184">
        <f>S214*H214</f>
        <v>0</v>
      </c>
      <c r="AR214" s="23" t="s">
        <v>174</v>
      </c>
      <c r="AT214" s="23" t="s">
        <v>169</v>
      </c>
      <c r="AU214" s="23" t="s">
        <v>88</v>
      </c>
      <c r="AY214" s="23" t="s">
        <v>167</v>
      </c>
      <c r="BE214" s="185">
        <f>IF(N214="základní",J214,0)</f>
        <v>0</v>
      </c>
      <c r="BF214" s="185">
        <f>IF(N214="snížená",J214,0)</f>
        <v>0</v>
      </c>
      <c r="BG214" s="185">
        <f>IF(N214="zákl. přenesená",J214,0)</f>
        <v>0</v>
      </c>
      <c r="BH214" s="185">
        <f>IF(N214="sníž. přenesená",J214,0)</f>
        <v>0</v>
      </c>
      <c r="BI214" s="185">
        <f>IF(N214="nulová",J214,0)</f>
        <v>0</v>
      </c>
      <c r="BJ214" s="23" t="s">
        <v>24</v>
      </c>
      <c r="BK214" s="185">
        <f>ROUND(I214*H214,2)</f>
        <v>0</v>
      </c>
      <c r="BL214" s="23" t="s">
        <v>174</v>
      </c>
      <c r="BM214" s="23" t="s">
        <v>458</v>
      </c>
    </row>
    <row r="215" spans="2:51" s="11" customFormat="1" ht="13.5">
      <c r="B215" s="186"/>
      <c r="D215" s="187" t="s">
        <v>176</v>
      </c>
      <c r="E215" s="188" t="s">
        <v>5</v>
      </c>
      <c r="F215" s="189" t="s">
        <v>459</v>
      </c>
      <c r="H215" s="190">
        <v>1081.652</v>
      </c>
      <c r="I215" s="191"/>
      <c r="L215" s="186"/>
      <c r="M215" s="192"/>
      <c r="N215" s="193"/>
      <c r="O215" s="193"/>
      <c r="P215" s="193"/>
      <c r="Q215" s="193"/>
      <c r="R215" s="193"/>
      <c r="S215" s="193"/>
      <c r="T215" s="194"/>
      <c r="AT215" s="195" t="s">
        <v>176</v>
      </c>
      <c r="AU215" s="195" t="s">
        <v>88</v>
      </c>
      <c r="AV215" s="11" t="s">
        <v>88</v>
      </c>
      <c r="AW215" s="11" t="s">
        <v>43</v>
      </c>
      <c r="AX215" s="11" t="s">
        <v>24</v>
      </c>
      <c r="AY215" s="195" t="s">
        <v>167</v>
      </c>
    </row>
    <row r="216" spans="2:65" s="1" customFormat="1" ht="38.25" customHeight="1">
      <c r="B216" s="173"/>
      <c r="C216" s="174" t="s">
        <v>460</v>
      </c>
      <c r="D216" s="174" t="s">
        <v>169</v>
      </c>
      <c r="E216" s="175" t="s">
        <v>461</v>
      </c>
      <c r="F216" s="176" t="s">
        <v>462</v>
      </c>
      <c r="G216" s="177" t="s">
        <v>231</v>
      </c>
      <c r="H216" s="178">
        <v>100.8</v>
      </c>
      <c r="I216" s="179"/>
      <c r="J216" s="180">
        <f>ROUND(I216*H216,2)</f>
        <v>0</v>
      </c>
      <c r="K216" s="176" t="s">
        <v>173</v>
      </c>
      <c r="L216" s="40"/>
      <c r="M216" s="181" t="s">
        <v>5</v>
      </c>
      <c r="N216" s="182" t="s">
        <v>50</v>
      </c>
      <c r="O216" s="41"/>
      <c r="P216" s="183">
        <f>O216*H216</f>
        <v>0</v>
      </c>
      <c r="Q216" s="183">
        <v>0.01838</v>
      </c>
      <c r="R216" s="183">
        <f>Q216*H216</f>
        <v>1.852704</v>
      </c>
      <c r="S216" s="183">
        <v>0</v>
      </c>
      <c r="T216" s="184">
        <f>S216*H216</f>
        <v>0</v>
      </c>
      <c r="AR216" s="23" t="s">
        <v>174</v>
      </c>
      <c r="AT216" s="23" t="s">
        <v>169</v>
      </c>
      <c r="AU216" s="23" t="s">
        <v>88</v>
      </c>
      <c r="AY216" s="23" t="s">
        <v>167</v>
      </c>
      <c r="BE216" s="185">
        <f>IF(N216="základní",J216,0)</f>
        <v>0</v>
      </c>
      <c r="BF216" s="185">
        <f>IF(N216="snížená",J216,0)</f>
        <v>0</v>
      </c>
      <c r="BG216" s="185">
        <f>IF(N216="zákl. přenesená",J216,0)</f>
        <v>0</v>
      </c>
      <c r="BH216" s="185">
        <f>IF(N216="sníž. přenesená",J216,0)</f>
        <v>0</v>
      </c>
      <c r="BI216" s="185">
        <f>IF(N216="nulová",J216,0)</f>
        <v>0</v>
      </c>
      <c r="BJ216" s="23" t="s">
        <v>24</v>
      </c>
      <c r="BK216" s="185">
        <f>ROUND(I216*H216,2)</f>
        <v>0</v>
      </c>
      <c r="BL216" s="23" t="s">
        <v>174</v>
      </c>
      <c r="BM216" s="23" t="s">
        <v>463</v>
      </c>
    </row>
    <row r="217" spans="2:51" s="11" customFormat="1" ht="13.5">
      <c r="B217" s="186"/>
      <c r="D217" s="187" t="s">
        <v>176</v>
      </c>
      <c r="E217" s="188" t="s">
        <v>5</v>
      </c>
      <c r="F217" s="189" t="s">
        <v>464</v>
      </c>
      <c r="H217" s="190">
        <v>100.8</v>
      </c>
      <c r="I217" s="191"/>
      <c r="L217" s="186"/>
      <c r="M217" s="192"/>
      <c r="N217" s="193"/>
      <c r="O217" s="193"/>
      <c r="P217" s="193"/>
      <c r="Q217" s="193"/>
      <c r="R217" s="193"/>
      <c r="S217" s="193"/>
      <c r="T217" s="194"/>
      <c r="AT217" s="195" t="s">
        <v>176</v>
      </c>
      <c r="AU217" s="195" t="s">
        <v>88</v>
      </c>
      <c r="AV217" s="11" t="s">
        <v>88</v>
      </c>
      <c r="AW217" s="11" t="s">
        <v>43</v>
      </c>
      <c r="AX217" s="11" t="s">
        <v>24</v>
      </c>
      <c r="AY217" s="195" t="s">
        <v>167</v>
      </c>
    </row>
    <row r="218" spans="2:65" s="1" customFormat="1" ht="16.5" customHeight="1">
      <c r="B218" s="173"/>
      <c r="C218" s="174" t="s">
        <v>465</v>
      </c>
      <c r="D218" s="174" t="s">
        <v>169</v>
      </c>
      <c r="E218" s="175" t="s">
        <v>466</v>
      </c>
      <c r="F218" s="176" t="s">
        <v>467</v>
      </c>
      <c r="G218" s="177" t="s">
        <v>231</v>
      </c>
      <c r="H218" s="178">
        <v>254.88</v>
      </c>
      <c r="I218" s="179"/>
      <c r="J218" s="180">
        <f>ROUND(I218*H218,2)</f>
        <v>0</v>
      </c>
      <c r="K218" s="176" t="s">
        <v>173</v>
      </c>
      <c r="L218" s="40"/>
      <c r="M218" s="181" t="s">
        <v>5</v>
      </c>
      <c r="N218" s="182" t="s">
        <v>50</v>
      </c>
      <c r="O218" s="41"/>
      <c r="P218" s="183">
        <f>O218*H218</f>
        <v>0</v>
      </c>
      <c r="Q218" s="183">
        <v>0.03045</v>
      </c>
      <c r="R218" s="183">
        <f>Q218*H218</f>
        <v>7.761096</v>
      </c>
      <c r="S218" s="183">
        <v>0</v>
      </c>
      <c r="T218" s="184">
        <f>S218*H218</f>
        <v>0</v>
      </c>
      <c r="AR218" s="23" t="s">
        <v>174</v>
      </c>
      <c r="AT218" s="23" t="s">
        <v>169</v>
      </c>
      <c r="AU218" s="23" t="s">
        <v>88</v>
      </c>
      <c r="AY218" s="23" t="s">
        <v>167</v>
      </c>
      <c r="BE218" s="185">
        <f>IF(N218="základní",J218,0)</f>
        <v>0</v>
      </c>
      <c r="BF218" s="185">
        <f>IF(N218="snížená",J218,0)</f>
        <v>0</v>
      </c>
      <c r="BG218" s="185">
        <f>IF(N218="zákl. přenesená",J218,0)</f>
        <v>0</v>
      </c>
      <c r="BH218" s="185">
        <f>IF(N218="sníž. přenesená",J218,0)</f>
        <v>0</v>
      </c>
      <c r="BI218" s="185">
        <f>IF(N218="nulová",J218,0)</f>
        <v>0</v>
      </c>
      <c r="BJ218" s="23" t="s">
        <v>24</v>
      </c>
      <c r="BK218" s="185">
        <f>ROUND(I218*H218,2)</f>
        <v>0</v>
      </c>
      <c r="BL218" s="23" t="s">
        <v>174</v>
      </c>
      <c r="BM218" s="23" t="s">
        <v>468</v>
      </c>
    </row>
    <row r="219" spans="2:51" s="11" customFormat="1" ht="13.5">
      <c r="B219" s="186"/>
      <c r="D219" s="187" t="s">
        <v>176</v>
      </c>
      <c r="E219" s="188" t="s">
        <v>5</v>
      </c>
      <c r="F219" s="189" t="s">
        <v>469</v>
      </c>
      <c r="H219" s="190">
        <v>254.88</v>
      </c>
      <c r="I219" s="191"/>
      <c r="L219" s="186"/>
      <c r="M219" s="192"/>
      <c r="N219" s="193"/>
      <c r="O219" s="193"/>
      <c r="P219" s="193"/>
      <c r="Q219" s="193"/>
      <c r="R219" s="193"/>
      <c r="S219" s="193"/>
      <c r="T219" s="194"/>
      <c r="AT219" s="195" t="s">
        <v>176</v>
      </c>
      <c r="AU219" s="195" t="s">
        <v>88</v>
      </c>
      <c r="AV219" s="11" t="s">
        <v>88</v>
      </c>
      <c r="AW219" s="11" t="s">
        <v>43</v>
      </c>
      <c r="AX219" s="11" t="s">
        <v>24</v>
      </c>
      <c r="AY219" s="195" t="s">
        <v>167</v>
      </c>
    </row>
    <row r="220" spans="2:65" s="1" customFormat="1" ht="25.5" customHeight="1">
      <c r="B220" s="173"/>
      <c r="C220" s="174" t="s">
        <v>470</v>
      </c>
      <c r="D220" s="174" t="s">
        <v>169</v>
      </c>
      <c r="E220" s="175" t="s">
        <v>471</v>
      </c>
      <c r="F220" s="176" t="s">
        <v>472</v>
      </c>
      <c r="G220" s="177" t="s">
        <v>231</v>
      </c>
      <c r="H220" s="178">
        <v>121.4</v>
      </c>
      <c r="I220" s="179"/>
      <c r="J220" s="180">
        <f>ROUND(I220*H220,2)</f>
        <v>0</v>
      </c>
      <c r="K220" s="176" t="s">
        <v>173</v>
      </c>
      <c r="L220" s="40"/>
      <c r="M220" s="181" t="s">
        <v>5</v>
      </c>
      <c r="N220" s="182" t="s">
        <v>50</v>
      </c>
      <c r="O220" s="41"/>
      <c r="P220" s="183">
        <f>O220*H220</f>
        <v>0</v>
      </c>
      <c r="Q220" s="183">
        <v>0.00489</v>
      </c>
      <c r="R220" s="183">
        <f>Q220*H220</f>
        <v>0.593646</v>
      </c>
      <c r="S220" s="183">
        <v>0</v>
      </c>
      <c r="T220" s="184">
        <f>S220*H220</f>
        <v>0</v>
      </c>
      <c r="AR220" s="23" t="s">
        <v>174</v>
      </c>
      <c r="AT220" s="23" t="s">
        <v>169</v>
      </c>
      <c r="AU220" s="23" t="s">
        <v>88</v>
      </c>
      <c r="AY220" s="23" t="s">
        <v>167</v>
      </c>
      <c r="BE220" s="185">
        <f>IF(N220="základní",J220,0)</f>
        <v>0</v>
      </c>
      <c r="BF220" s="185">
        <f>IF(N220="snížená",J220,0)</f>
        <v>0</v>
      </c>
      <c r="BG220" s="185">
        <f>IF(N220="zákl. přenesená",J220,0)</f>
        <v>0</v>
      </c>
      <c r="BH220" s="185">
        <f>IF(N220="sníž. přenesená",J220,0)</f>
        <v>0</v>
      </c>
      <c r="BI220" s="185">
        <f>IF(N220="nulová",J220,0)</f>
        <v>0</v>
      </c>
      <c r="BJ220" s="23" t="s">
        <v>24</v>
      </c>
      <c r="BK220" s="185">
        <f>ROUND(I220*H220,2)</f>
        <v>0</v>
      </c>
      <c r="BL220" s="23" t="s">
        <v>174</v>
      </c>
      <c r="BM220" s="23" t="s">
        <v>473</v>
      </c>
    </row>
    <row r="221" spans="2:65" s="1" customFormat="1" ht="25.5" customHeight="1">
      <c r="B221" s="173"/>
      <c r="C221" s="174" t="s">
        <v>474</v>
      </c>
      <c r="D221" s="174" t="s">
        <v>169</v>
      </c>
      <c r="E221" s="175" t="s">
        <v>475</v>
      </c>
      <c r="F221" s="176" t="s">
        <v>476</v>
      </c>
      <c r="G221" s="177" t="s">
        <v>231</v>
      </c>
      <c r="H221" s="178">
        <v>265.68</v>
      </c>
      <c r="I221" s="179"/>
      <c r="J221" s="180">
        <f>ROUND(I221*H221,2)</f>
        <v>0</v>
      </c>
      <c r="K221" s="176" t="s">
        <v>173</v>
      </c>
      <c r="L221" s="40"/>
      <c r="M221" s="181" t="s">
        <v>5</v>
      </c>
      <c r="N221" s="182" t="s">
        <v>50</v>
      </c>
      <c r="O221" s="41"/>
      <c r="P221" s="183">
        <f>O221*H221</f>
        <v>0</v>
      </c>
      <c r="Q221" s="183">
        <v>0.00825</v>
      </c>
      <c r="R221" s="183">
        <f>Q221*H221</f>
        <v>2.19186</v>
      </c>
      <c r="S221" s="183">
        <v>0</v>
      </c>
      <c r="T221" s="184">
        <f>S221*H221</f>
        <v>0</v>
      </c>
      <c r="AR221" s="23" t="s">
        <v>174</v>
      </c>
      <c r="AT221" s="23" t="s">
        <v>169</v>
      </c>
      <c r="AU221" s="23" t="s">
        <v>88</v>
      </c>
      <c r="AY221" s="23" t="s">
        <v>167</v>
      </c>
      <c r="BE221" s="185">
        <f>IF(N221="základní",J221,0)</f>
        <v>0</v>
      </c>
      <c r="BF221" s="185">
        <f>IF(N221="snížená",J221,0)</f>
        <v>0</v>
      </c>
      <c r="BG221" s="185">
        <f>IF(N221="zákl. přenesená",J221,0)</f>
        <v>0</v>
      </c>
      <c r="BH221" s="185">
        <f>IF(N221="sníž. přenesená",J221,0)</f>
        <v>0</v>
      </c>
      <c r="BI221" s="185">
        <f>IF(N221="nulová",J221,0)</f>
        <v>0</v>
      </c>
      <c r="BJ221" s="23" t="s">
        <v>24</v>
      </c>
      <c r="BK221" s="185">
        <f>ROUND(I221*H221,2)</f>
        <v>0</v>
      </c>
      <c r="BL221" s="23" t="s">
        <v>174</v>
      </c>
      <c r="BM221" s="23" t="s">
        <v>477</v>
      </c>
    </row>
    <row r="222" spans="2:51" s="11" customFormat="1" ht="13.5">
      <c r="B222" s="186"/>
      <c r="D222" s="187" t="s">
        <v>176</v>
      </c>
      <c r="E222" s="188" t="s">
        <v>5</v>
      </c>
      <c r="F222" s="189" t="s">
        <v>478</v>
      </c>
      <c r="H222" s="190">
        <v>265.68</v>
      </c>
      <c r="I222" s="191"/>
      <c r="L222" s="186"/>
      <c r="M222" s="192"/>
      <c r="N222" s="193"/>
      <c r="O222" s="193"/>
      <c r="P222" s="193"/>
      <c r="Q222" s="193"/>
      <c r="R222" s="193"/>
      <c r="S222" s="193"/>
      <c r="T222" s="194"/>
      <c r="AT222" s="195" t="s">
        <v>176</v>
      </c>
      <c r="AU222" s="195" t="s">
        <v>88</v>
      </c>
      <c r="AV222" s="11" t="s">
        <v>88</v>
      </c>
      <c r="AW222" s="11" t="s">
        <v>43</v>
      </c>
      <c r="AX222" s="11" t="s">
        <v>24</v>
      </c>
      <c r="AY222" s="195" t="s">
        <v>167</v>
      </c>
    </row>
    <row r="223" spans="2:65" s="1" customFormat="1" ht="25.5" customHeight="1">
      <c r="B223" s="173"/>
      <c r="C223" s="199" t="s">
        <v>479</v>
      </c>
      <c r="D223" s="199" t="s">
        <v>222</v>
      </c>
      <c r="E223" s="200" t="s">
        <v>480</v>
      </c>
      <c r="F223" s="201" t="s">
        <v>481</v>
      </c>
      <c r="G223" s="202" t="s">
        <v>231</v>
      </c>
      <c r="H223" s="203">
        <v>270.994</v>
      </c>
      <c r="I223" s="204"/>
      <c r="J223" s="205">
        <f>ROUND(I223*H223,2)</f>
        <v>0</v>
      </c>
      <c r="K223" s="201" t="s">
        <v>173</v>
      </c>
      <c r="L223" s="206"/>
      <c r="M223" s="207" t="s">
        <v>5</v>
      </c>
      <c r="N223" s="208" t="s">
        <v>50</v>
      </c>
      <c r="O223" s="41"/>
      <c r="P223" s="183">
        <f>O223*H223</f>
        <v>0</v>
      </c>
      <c r="Q223" s="183">
        <v>0.0024</v>
      </c>
      <c r="R223" s="183">
        <f>Q223*H223</f>
        <v>0.6503856</v>
      </c>
      <c r="S223" s="183">
        <v>0</v>
      </c>
      <c r="T223" s="184">
        <f>S223*H223</f>
        <v>0</v>
      </c>
      <c r="AR223" s="23" t="s">
        <v>203</v>
      </c>
      <c r="AT223" s="23" t="s">
        <v>222</v>
      </c>
      <c r="AU223" s="23" t="s">
        <v>88</v>
      </c>
      <c r="AY223" s="23" t="s">
        <v>167</v>
      </c>
      <c r="BE223" s="185">
        <f>IF(N223="základní",J223,0)</f>
        <v>0</v>
      </c>
      <c r="BF223" s="185">
        <f>IF(N223="snížená",J223,0)</f>
        <v>0</v>
      </c>
      <c r="BG223" s="185">
        <f>IF(N223="zákl. přenesená",J223,0)</f>
        <v>0</v>
      </c>
      <c r="BH223" s="185">
        <f>IF(N223="sníž. přenesená",J223,0)</f>
        <v>0</v>
      </c>
      <c r="BI223" s="185">
        <f>IF(N223="nulová",J223,0)</f>
        <v>0</v>
      </c>
      <c r="BJ223" s="23" t="s">
        <v>24</v>
      </c>
      <c r="BK223" s="185">
        <f>ROUND(I223*H223,2)</f>
        <v>0</v>
      </c>
      <c r="BL223" s="23" t="s">
        <v>174</v>
      </c>
      <c r="BM223" s="23" t="s">
        <v>482</v>
      </c>
    </row>
    <row r="224" spans="2:47" s="1" customFormat="1" ht="27">
      <c r="B224" s="40"/>
      <c r="D224" s="196" t="s">
        <v>435</v>
      </c>
      <c r="F224" s="221" t="s">
        <v>483</v>
      </c>
      <c r="I224" s="219"/>
      <c r="L224" s="40"/>
      <c r="M224" s="220"/>
      <c r="N224" s="41"/>
      <c r="O224" s="41"/>
      <c r="P224" s="41"/>
      <c r="Q224" s="41"/>
      <c r="R224" s="41"/>
      <c r="S224" s="41"/>
      <c r="T224" s="69"/>
      <c r="AT224" s="23" t="s">
        <v>435</v>
      </c>
      <c r="AU224" s="23" t="s">
        <v>88</v>
      </c>
    </row>
    <row r="225" spans="2:51" s="11" customFormat="1" ht="13.5">
      <c r="B225" s="186"/>
      <c r="D225" s="187" t="s">
        <v>176</v>
      </c>
      <c r="F225" s="189" t="s">
        <v>484</v>
      </c>
      <c r="H225" s="190">
        <v>270.994</v>
      </c>
      <c r="I225" s="191"/>
      <c r="L225" s="186"/>
      <c r="M225" s="192"/>
      <c r="N225" s="193"/>
      <c r="O225" s="193"/>
      <c r="P225" s="193"/>
      <c r="Q225" s="193"/>
      <c r="R225" s="193"/>
      <c r="S225" s="193"/>
      <c r="T225" s="194"/>
      <c r="AT225" s="195" t="s">
        <v>176</v>
      </c>
      <c r="AU225" s="195" t="s">
        <v>88</v>
      </c>
      <c r="AV225" s="11" t="s">
        <v>88</v>
      </c>
      <c r="AW225" s="11" t="s">
        <v>6</v>
      </c>
      <c r="AX225" s="11" t="s">
        <v>24</v>
      </c>
      <c r="AY225" s="195" t="s">
        <v>167</v>
      </c>
    </row>
    <row r="226" spans="2:65" s="1" customFormat="1" ht="16.5" customHeight="1">
      <c r="B226" s="173"/>
      <c r="C226" s="174" t="s">
        <v>485</v>
      </c>
      <c r="D226" s="174" t="s">
        <v>169</v>
      </c>
      <c r="E226" s="175" t="s">
        <v>486</v>
      </c>
      <c r="F226" s="176" t="s">
        <v>487</v>
      </c>
      <c r="G226" s="177" t="s">
        <v>231</v>
      </c>
      <c r="H226" s="178">
        <v>121.4</v>
      </c>
      <c r="I226" s="179"/>
      <c r="J226" s="180">
        <f>ROUND(I226*H226,2)</f>
        <v>0</v>
      </c>
      <c r="K226" s="176" t="s">
        <v>173</v>
      </c>
      <c r="L226" s="40"/>
      <c r="M226" s="181" t="s">
        <v>5</v>
      </c>
      <c r="N226" s="182" t="s">
        <v>50</v>
      </c>
      <c r="O226" s="41"/>
      <c r="P226" s="183">
        <f>O226*H226</f>
        <v>0</v>
      </c>
      <c r="Q226" s="183">
        <v>0.00273</v>
      </c>
      <c r="R226" s="183">
        <f>Q226*H226</f>
        <v>0.331422</v>
      </c>
      <c r="S226" s="183">
        <v>0</v>
      </c>
      <c r="T226" s="184">
        <f>S226*H226</f>
        <v>0</v>
      </c>
      <c r="AR226" s="23" t="s">
        <v>174</v>
      </c>
      <c r="AT226" s="23" t="s">
        <v>169</v>
      </c>
      <c r="AU226" s="23" t="s">
        <v>88</v>
      </c>
      <c r="AY226" s="23" t="s">
        <v>167</v>
      </c>
      <c r="BE226" s="185">
        <f>IF(N226="základní",J226,0)</f>
        <v>0</v>
      </c>
      <c r="BF226" s="185">
        <f>IF(N226="snížená",J226,0)</f>
        <v>0</v>
      </c>
      <c r="BG226" s="185">
        <f>IF(N226="zákl. přenesená",J226,0)</f>
        <v>0</v>
      </c>
      <c r="BH226" s="185">
        <f>IF(N226="sníž. přenesená",J226,0)</f>
        <v>0</v>
      </c>
      <c r="BI226" s="185">
        <f>IF(N226="nulová",J226,0)</f>
        <v>0</v>
      </c>
      <c r="BJ226" s="23" t="s">
        <v>24</v>
      </c>
      <c r="BK226" s="185">
        <f>ROUND(I226*H226,2)</f>
        <v>0</v>
      </c>
      <c r="BL226" s="23" t="s">
        <v>174</v>
      </c>
      <c r="BM226" s="23" t="s">
        <v>488</v>
      </c>
    </row>
    <row r="227" spans="2:65" s="1" customFormat="1" ht="25.5" customHeight="1">
      <c r="B227" s="173"/>
      <c r="C227" s="174" t="s">
        <v>489</v>
      </c>
      <c r="D227" s="174" t="s">
        <v>169</v>
      </c>
      <c r="E227" s="175" t="s">
        <v>490</v>
      </c>
      <c r="F227" s="176" t="s">
        <v>491</v>
      </c>
      <c r="G227" s="177" t="s">
        <v>231</v>
      </c>
      <c r="H227" s="178">
        <v>456.132</v>
      </c>
      <c r="I227" s="179"/>
      <c r="J227" s="180">
        <f>ROUND(I227*H227,2)</f>
        <v>0</v>
      </c>
      <c r="K227" s="176" t="s">
        <v>173</v>
      </c>
      <c r="L227" s="40"/>
      <c r="M227" s="181" t="s">
        <v>5</v>
      </c>
      <c r="N227" s="182" t="s">
        <v>50</v>
      </c>
      <c r="O227" s="41"/>
      <c r="P227" s="183">
        <f>O227*H227</f>
        <v>0</v>
      </c>
      <c r="Q227" s="183">
        <v>0.02636</v>
      </c>
      <c r="R227" s="183">
        <f>Q227*H227</f>
        <v>12.023639520000001</v>
      </c>
      <c r="S227" s="183">
        <v>0</v>
      </c>
      <c r="T227" s="184">
        <f>S227*H227</f>
        <v>0</v>
      </c>
      <c r="AR227" s="23" t="s">
        <v>174</v>
      </c>
      <c r="AT227" s="23" t="s">
        <v>169</v>
      </c>
      <c r="AU227" s="23" t="s">
        <v>88</v>
      </c>
      <c r="AY227" s="23" t="s">
        <v>167</v>
      </c>
      <c r="BE227" s="185">
        <f>IF(N227="základní",J227,0)</f>
        <v>0</v>
      </c>
      <c r="BF227" s="185">
        <f>IF(N227="snížená",J227,0)</f>
        <v>0</v>
      </c>
      <c r="BG227" s="185">
        <f>IF(N227="zákl. přenesená",J227,0)</f>
        <v>0</v>
      </c>
      <c r="BH227" s="185">
        <f>IF(N227="sníž. přenesená",J227,0)</f>
        <v>0</v>
      </c>
      <c r="BI227" s="185">
        <f>IF(N227="nulová",J227,0)</f>
        <v>0</v>
      </c>
      <c r="BJ227" s="23" t="s">
        <v>24</v>
      </c>
      <c r="BK227" s="185">
        <f>ROUND(I227*H227,2)</f>
        <v>0</v>
      </c>
      <c r="BL227" s="23" t="s">
        <v>174</v>
      </c>
      <c r="BM227" s="23" t="s">
        <v>492</v>
      </c>
    </row>
    <row r="228" spans="2:51" s="11" customFormat="1" ht="13.5">
      <c r="B228" s="186"/>
      <c r="D228" s="187" t="s">
        <v>176</v>
      </c>
      <c r="E228" s="188" t="s">
        <v>5</v>
      </c>
      <c r="F228" s="189" t="s">
        <v>493</v>
      </c>
      <c r="H228" s="190">
        <v>456.132</v>
      </c>
      <c r="I228" s="191"/>
      <c r="L228" s="186"/>
      <c r="M228" s="192"/>
      <c r="N228" s="193"/>
      <c r="O228" s="193"/>
      <c r="P228" s="193"/>
      <c r="Q228" s="193"/>
      <c r="R228" s="193"/>
      <c r="S228" s="193"/>
      <c r="T228" s="194"/>
      <c r="AT228" s="195" t="s">
        <v>176</v>
      </c>
      <c r="AU228" s="195" t="s">
        <v>88</v>
      </c>
      <c r="AV228" s="11" t="s">
        <v>88</v>
      </c>
      <c r="AW228" s="11" t="s">
        <v>43</v>
      </c>
      <c r="AX228" s="11" t="s">
        <v>24</v>
      </c>
      <c r="AY228" s="195" t="s">
        <v>167</v>
      </c>
    </row>
    <row r="229" spans="2:65" s="1" customFormat="1" ht="25.5" customHeight="1">
      <c r="B229" s="173"/>
      <c r="C229" s="174" t="s">
        <v>494</v>
      </c>
      <c r="D229" s="174" t="s">
        <v>169</v>
      </c>
      <c r="E229" s="175" t="s">
        <v>495</v>
      </c>
      <c r="F229" s="176" t="s">
        <v>496</v>
      </c>
      <c r="G229" s="177" t="s">
        <v>231</v>
      </c>
      <c r="H229" s="178">
        <v>46.2</v>
      </c>
      <c r="I229" s="179"/>
      <c r="J229" s="180">
        <f>ROUND(I229*H229,2)</f>
        <v>0</v>
      </c>
      <c r="K229" s="176" t="s">
        <v>173</v>
      </c>
      <c r="L229" s="40"/>
      <c r="M229" s="181" t="s">
        <v>5</v>
      </c>
      <c r="N229" s="182" t="s">
        <v>50</v>
      </c>
      <c r="O229" s="41"/>
      <c r="P229" s="183">
        <f>O229*H229</f>
        <v>0</v>
      </c>
      <c r="Q229" s="183">
        <v>0.00012</v>
      </c>
      <c r="R229" s="183">
        <f>Q229*H229</f>
        <v>0.005544</v>
      </c>
      <c r="S229" s="183">
        <v>0</v>
      </c>
      <c r="T229" s="184">
        <f>S229*H229</f>
        <v>0</v>
      </c>
      <c r="AR229" s="23" t="s">
        <v>174</v>
      </c>
      <c r="AT229" s="23" t="s">
        <v>169</v>
      </c>
      <c r="AU229" s="23" t="s">
        <v>88</v>
      </c>
      <c r="AY229" s="23" t="s">
        <v>167</v>
      </c>
      <c r="BE229" s="185">
        <f>IF(N229="základní",J229,0)</f>
        <v>0</v>
      </c>
      <c r="BF229" s="185">
        <f>IF(N229="snížená",J229,0)</f>
        <v>0</v>
      </c>
      <c r="BG229" s="185">
        <f>IF(N229="zákl. přenesená",J229,0)</f>
        <v>0</v>
      </c>
      <c r="BH229" s="185">
        <f>IF(N229="sníž. přenesená",J229,0)</f>
        <v>0</v>
      </c>
      <c r="BI229" s="185">
        <f>IF(N229="nulová",J229,0)</f>
        <v>0</v>
      </c>
      <c r="BJ229" s="23" t="s">
        <v>24</v>
      </c>
      <c r="BK229" s="185">
        <f>ROUND(I229*H229,2)</f>
        <v>0</v>
      </c>
      <c r="BL229" s="23" t="s">
        <v>174</v>
      </c>
      <c r="BM229" s="23" t="s">
        <v>497</v>
      </c>
    </row>
    <row r="230" spans="2:51" s="11" customFormat="1" ht="13.5">
      <c r="B230" s="186"/>
      <c r="D230" s="187" t="s">
        <v>176</v>
      </c>
      <c r="E230" s="188" t="s">
        <v>5</v>
      </c>
      <c r="F230" s="189" t="s">
        <v>498</v>
      </c>
      <c r="H230" s="190">
        <v>46.2</v>
      </c>
      <c r="I230" s="191"/>
      <c r="L230" s="186"/>
      <c r="M230" s="192"/>
      <c r="N230" s="193"/>
      <c r="O230" s="193"/>
      <c r="P230" s="193"/>
      <c r="Q230" s="193"/>
      <c r="R230" s="193"/>
      <c r="S230" s="193"/>
      <c r="T230" s="194"/>
      <c r="AT230" s="195" t="s">
        <v>176</v>
      </c>
      <c r="AU230" s="195" t="s">
        <v>88</v>
      </c>
      <c r="AV230" s="11" t="s">
        <v>88</v>
      </c>
      <c r="AW230" s="11" t="s">
        <v>43</v>
      </c>
      <c r="AX230" s="11" t="s">
        <v>24</v>
      </c>
      <c r="AY230" s="195" t="s">
        <v>167</v>
      </c>
    </row>
    <row r="231" spans="2:65" s="1" customFormat="1" ht="25.5" customHeight="1">
      <c r="B231" s="173"/>
      <c r="C231" s="174" t="s">
        <v>499</v>
      </c>
      <c r="D231" s="174" t="s">
        <v>169</v>
      </c>
      <c r="E231" s="175" t="s">
        <v>500</v>
      </c>
      <c r="F231" s="176" t="s">
        <v>501</v>
      </c>
      <c r="G231" s="177" t="s">
        <v>172</v>
      </c>
      <c r="H231" s="178">
        <v>6.824</v>
      </c>
      <c r="I231" s="179"/>
      <c r="J231" s="180">
        <f>ROUND(I231*H231,2)</f>
        <v>0</v>
      </c>
      <c r="K231" s="176" t="s">
        <v>173</v>
      </c>
      <c r="L231" s="40"/>
      <c r="M231" s="181" t="s">
        <v>5</v>
      </c>
      <c r="N231" s="182" t="s">
        <v>50</v>
      </c>
      <c r="O231" s="41"/>
      <c r="P231" s="183">
        <f>O231*H231</f>
        <v>0</v>
      </c>
      <c r="Q231" s="183">
        <v>2.45329</v>
      </c>
      <c r="R231" s="183">
        <f>Q231*H231</f>
        <v>16.74125096</v>
      </c>
      <c r="S231" s="183">
        <v>0</v>
      </c>
      <c r="T231" s="184">
        <f>S231*H231</f>
        <v>0</v>
      </c>
      <c r="AR231" s="23" t="s">
        <v>174</v>
      </c>
      <c r="AT231" s="23" t="s">
        <v>169</v>
      </c>
      <c r="AU231" s="23" t="s">
        <v>88</v>
      </c>
      <c r="AY231" s="23" t="s">
        <v>167</v>
      </c>
      <c r="BE231" s="185">
        <f>IF(N231="základní",J231,0)</f>
        <v>0</v>
      </c>
      <c r="BF231" s="185">
        <f>IF(N231="snížená",J231,0)</f>
        <v>0</v>
      </c>
      <c r="BG231" s="185">
        <f>IF(N231="zákl. přenesená",J231,0)</f>
        <v>0</v>
      </c>
      <c r="BH231" s="185">
        <f>IF(N231="sníž. přenesená",J231,0)</f>
        <v>0</v>
      </c>
      <c r="BI231" s="185">
        <f>IF(N231="nulová",J231,0)</f>
        <v>0</v>
      </c>
      <c r="BJ231" s="23" t="s">
        <v>24</v>
      </c>
      <c r="BK231" s="185">
        <f>ROUND(I231*H231,2)</f>
        <v>0</v>
      </c>
      <c r="BL231" s="23" t="s">
        <v>174</v>
      </c>
      <c r="BM231" s="23" t="s">
        <v>502</v>
      </c>
    </row>
    <row r="232" spans="2:51" s="11" customFormat="1" ht="13.5">
      <c r="B232" s="186"/>
      <c r="D232" s="196" t="s">
        <v>176</v>
      </c>
      <c r="E232" s="195" t="s">
        <v>5</v>
      </c>
      <c r="F232" s="197" t="s">
        <v>503</v>
      </c>
      <c r="H232" s="198">
        <v>56.87</v>
      </c>
      <c r="I232" s="191"/>
      <c r="L232" s="186"/>
      <c r="M232" s="192"/>
      <c r="N232" s="193"/>
      <c r="O232" s="193"/>
      <c r="P232" s="193"/>
      <c r="Q232" s="193"/>
      <c r="R232" s="193"/>
      <c r="S232" s="193"/>
      <c r="T232" s="194"/>
      <c r="AT232" s="195" t="s">
        <v>176</v>
      </c>
      <c r="AU232" s="195" t="s">
        <v>88</v>
      </c>
      <c r="AV232" s="11" t="s">
        <v>88</v>
      </c>
      <c r="AW232" s="11" t="s">
        <v>43</v>
      </c>
      <c r="AX232" s="11" t="s">
        <v>79</v>
      </c>
      <c r="AY232" s="195" t="s">
        <v>167</v>
      </c>
    </row>
    <row r="233" spans="2:51" s="11" customFormat="1" ht="13.5">
      <c r="B233" s="186"/>
      <c r="D233" s="187" t="s">
        <v>176</v>
      </c>
      <c r="E233" s="188" t="s">
        <v>5</v>
      </c>
      <c r="F233" s="189" t="s">
        <v>504</v>
      </c>
      <c r="H233" s="190">
        <v>6.824</v>
      </c>
      <c r="I233" s="191"/>
      <c r="L233" s="186"/>
      <c r="M233" s="192"/>
      <c r="N233" s="193"/>
      <c r="O233" s="193"/>
      <c r="P233" s="193"/>
      <c r="Q233" s="193"/>
      <c r="R233" s="193"/>
      <c r="S233" s="193"/>
      <c r="T233" s="194"/>
      <c r="AT233" s="195" t="s">
        <v>176</v>
      </c>
      <c r="AU233" s="195" t="s">
        <v>88</v>
      </c>
      <c r="AV233" s="11" t="s">
        <v>88</v>
      </c>
      <c r="AW233" s="11" t="s">
        <v>43</v>
      </c>
      <c r="AX233" s="11" t="s">
        <v>24</v>
      </c>
      <c r="AY233" s="195" t="s">
        <v>167</v>
      </c>
    </row>
    <row r="234" spans="2:65" s="1" customFormat="1" ht="25.5" customHeight="1">
      <c r="B234" s="173"/>
      <c r="C234" s="174" t="s">
        <v>505</v>
      </c>
      <c r="D234" s="174" t="s">
        <v>169</v>
      </c>
      <c r="E234" s="175" t="s">
        <v>506</v>
      </c>
      <c r="F234" s="176" t="s">
        <v>507</v>
      </c>
      <c r="G234" s="177" t="s">
        <v>172</v>
      </c>
      <c r="H234" s="178">
        <v>93.24</v>
      </c>
      <c r="I234" s="179"/>
      <c r="J234" s="180">
        <f>ROUND(I234*H234,2)</f>
        <v>0</v>
      </c>
      <c r="K234" s="176" t="s">
        <v>173</v>
      </c>
      <c r="L234" s="40"/>
      <c r="M234" s="181" t="s">
        <v>5</v>
      </c>
      <c r="N234" s="182" t="s">
        <v>50</v>
      </c>
      <c r="O234" s="41"/>
      <c r="P234" s="183">
        <f>O234*H234</f>
        <v>0</v>
      </c>
      <c r="Q234" s="183">
        <v>2.45329</v>
      </c>
      <c r="R234" s="183">
        <f>Q234*H234</f>
        <v>228.74475959999998</v>
      </c>
      <c r="S234" s="183">
        <v>0</v>
      </c>
      <c r="T234" s="184">
        <f>S234*H234</f>
        <v>0</v>
      </c>
      <c r="AR234" s="23" t="s">
        <v>174</v>
      </c>
      <c r="AT234" s="23" t="s">
        <v>169</v>
      </c>
      <c r="AU234" s="23" t="s">
        <v>88</v>
      </c>
      <c r="AY234" s="23" t="s">
        <v>167</v>
      </c>
      <c r="BE234" s="185">
        <f>IF(N234="základní",J234,0)</f>
        <v>0</v>
      </c>
      <c r="BF234" s="185">
        <f>IF(N234="snížená",J234,0)</f>
        <v>0</v>
      </c>
      <c r="BG234" s="185">
        <f>IF(N234="zákl. přenesená",J234,0)</f>
        <v>0</v>
      </c>
      <c r="BH234" s="185">
        <f>IF(N234="sníž. přenesená",J234,0)</f>
        <v>0</v>
      </c>
      <c r="BI234" s="185">
        <f>IF(N234="nulová",J234,0)</f>
        <v>0</v>
      </c>
      <c r="BJ234" s="23" t="s">
        <v>24</v>
      </c>
      <c r="BK234" s="185">
        <f>ROUND(I234*H234,2)</f>
        <v>0</v>
      </c>
      <c r="BL234" s="23" t="s">
        <v>174</v>
      </c>
      <c r="BM234" s="23" t="s">
        <v>508</v>
      </c>
    </row>
    <row r="235" spans="2:51" s="11" customFormat="1" ht="13.5">
      <c r="B235" s="186"/>
      <c r="D235" s="187" t="s">
        <v>176</v>
      </c>
      <c r="E235" s="188" t="s">
        <v>5</v>
      </c>
      <c r="F235" s="189" t="s">
        <v>509</v>
      </c>
      <c r="H235" s="190">
        <v>93.24</v>
      </c>
      <c r="I235" s="191"/>
      <c r="L235" s="186"/>
      <c r="M235" s="192"/>
      <c r="N235" s="193"/>
      <c r="O235" s="193"/>
      <c r="P235" s="193"/>
      <c r="Q235" s="193"/>
      <c r="R235" s="193"/>
      <c r="S235" s="193"/>
      <c r="T235" s="194"/>
      <c r="AT235" s="195" t="s">
        <v>176</v>
      </c>
      <c r="AU235" s="195" t="s">
        <v>88</v>
      </c>
      <c r="AV235" s="11" t="s">
        <v>88</v>
      </c>
      <c r="AW235" s="11" t="s">
        <v>43</v>
      </c>
      <c r="AX235" s="11" t="s">
        <v>24</v>
      </c>
      <c r="AY235" s="195" t="s">
        <v>167</v>
      </c>
    </row>
    <row r="236" spans="2:65" s="1" customFormat="1" ht="25.5" customHeight="1">
      <c r="B236" s="173"/>
      <c r="C236" s="174" t="s">
        <v>510</v>
      </c>
      <c r="D236" s="174" t="s">
        <v>169</v>
      </c>
      <c r="E236" s="175" t="s">
        <v>511</v>
      </c>
      <c r="F236" s="176" t="s">
        <v>507</v>
      </c>
      <c r="G236" s="177" t="s">
        <v>172</v>
      </c>
      <c r="H236" s="178">
        <v>56.158</v>
      </c>
      <c r="I236" s="179"/>
      <c r="J236" s="180">
        <f>ROUND(I236*H236,2)</f>
        <v>0</v>
      </c>
      <c r="K236" s="176" t="s">
        <v>5</v>
      </c>
      <c r="L236" s="40"/>
      <c r="M236" s="181" t="s">
        <v>5</v>
      </c>
      <c r="N236" s="182" t="s">
        <v>50</v>
      </c>
      <c r="O236" s="41"/>
      <c r="P236" s="183">
        <f>O236*H236</f>
        <v>0</v>
      </c>
      <c r="Q236" s="183">
        <v>2.45329</v>
      </c>
      <c r="R236" s="183">
        <f>Q236*H236</f>
        <v>137.77185982</v>
      </c>
      <c r="S236" s="183">
        <v>0</v>
      </c>
      <c r="T236" s="184">
        <f>S236*H236</f>
        <v>0</v>
      </c>
      <c r="AR236" s="23" t="s">
        <v>174</v>
      </c>
      <c r="AT236" s="23" t="s">
        <v>169</v>
      </c>
      <c r="AU236" s="23" t="s">
        <v>88</v>
      </c>
      <c r="AY236" s="23" t="s">
        <v>167</v>
      </c>
      <c r="BE236" s="185">
        <f>IF(N236="základní",J236,0)</f>
        <v>0</v>
      </c>
      <c r="BF236" s="185">
        <f>IF(N236="snížená",J236,0)</f>
        <v>0</v>
      </c>
      <c r="BG236" s="185">
        <f>IF(N236="zákl. přenesená",J236,0)</f>
        <v>0</v>
      </c>
      <c r="BH236" s="185">
        <f>IF(N236="sníž. přenesená",J236,0)</f>
        <v>0</v>
      </c>
      <c r="BI236" s="185">
        <f>IF(N236="nulová",J236,0)</f>
        <v>0</v>
      </c>
      <c r="BJ236" s="23" t="s">
        <v>24</v>
      </c>
      <c r="BK236" s="185">
        <f>ROUND(I236*H236,2)</f>
        <v>0</v>
      </c>
      <c r="BL236" s="23" t="s">
        <v>174</v>
      </c>
      <c r="BM236" s="23" t="s">
        <v>512</v>
      </c>
    </row>
    <row r="237" spans="2:51" s="11" customFormat="1" ht="13.5">
      <c r="B237" s="186"/>
      <c r="D237" s="196" t="s">
        <v>176</v>
      </c>
      <c r="E237" s="195" t="s">
        <v>5</v>
      </c>
      <c r="F237" s="197" t="s">
        <v>513</v>
      </c>
      <c r="H237" s="198">
        <v>330.34</v>
      </c>
      <c r="I237" s="191"/>
      <c r="L237" s="186"/>
      <c r="M237" s="192"/>
      <c r="N237" s="193"/>
      <c r="O237" s="193"/>
      <c r="P237" s="193"/>
      <c r="Q237" s="193"/>
      <c r="R237" s="193"/>
      <c r="S237" s="193"/>
      <c r="T237" s="194"/>
      <c r="AT237" s="195" t="s">
        <v>176</v>
      </c>
      <c r="AU237" s="195" t="s">
        <v>88</v>
      </c>
      <c r="AV237" s="11" t="s">
        <v>88</v>
      </c>
      <c r="AW237" s="11" t="s">
        <v>43</v>
      </c>
      <c r="AX237" s="11" t="s">
        <v>79</v>
      </c>
      <c r="AY237" s="195" t="s">
        <v>167</v>
      </c>
    </row>
    <row r="238" spans="2:51" s="11" customFormat="1" ht="13.5">
      <c r="B238" s="186"/>
      <c r="D238" s="187" t="s">
        <v>176</v>
      </c>
      <c r="E238" s="188" t="s">
        <v>5</v>
      </c>
      <c r="F238" s="189" t="s">
        <v>514</v>
      </c>
      <c r="H238" s="190">
        <v>56.158</v>
      </c>
      <c r="I238" s="191"/>
      <c r="L238" s="186"/>
      <c r="M238" s="192"/>
      <c r="N238" s="193"/>
      <c r="O238" s="193"/>
      <c r="P238" s="193"/>
      <c r="Q238" s="193"/>
      <c r="R238" s="193"/>
      <c r="S238" s="193"/>
      <c r="T238" s="194"/>
      <c r="AT238" s="195" t="s">
        <v>176</v>
      </c>
      <c r="AU238" s="195" t="s">
        <v>88</v>
      </c>
      <c r="AV238" s="11" t="s">
        <v>88</v>
      </c>
      <c r="AW238" s="11" t="s">
        <v>43</v>
      </c>
      <c r="AX238" s="11" t="s">
        <v>24</v>
      </c>
      <c r="AY238" s="195" t="s">
        <v>167</v>
      </c>
    </row>
    <row r="239" spans="2:65" s="1" customFormat="1" ht="25.5" customHeight="1">
      <c r="B239" s="173"/>
      <c r="C239" s="174" t="s">
        <v>515</v>
      </c>
      <c r="D239" s="174" t="s">
        <v>169</v>
      </c>
      <c r="E239" s="175" t="s">
        <v>516</v>
      </c>
      <c r="F239" s="176" t="s">
        <v>517</v>
      </c>
      <c r="G239" s="177" t="s">
        <v>172</v>
      </c>
      <c r="H239" s="178">
        <v>6.824</v>
      </c>
      <c r="I239" s="179"/>
      <c r="J239" s="180">
        <f>ROUND(I239*H239,2)</f>
        <v>0</v>
      </c>
      <c r="K239" s="176" t="s">
        <v>173</v>
      </c>
      <c r="L239" s="40"/>
      <c r="M239" s="181" t="s">
        <v>5</v>
      </c>
      <c r="N239" s="182" t="s">
        <v>50</v>
      </c>
      <c r="O239" s="41"/>
      <c r="P239" s="183">
        <f>O239*H239</f>
        <v>0</v>
      </c>
      <c r="Q239" s="183">
        <v>0</v>
      </c>
      <c r="R239" s="183">
        <f>Q239*H239</f>
        <v>0</v>
      </c>
      <c r="S239" s="183">
        <v>0</v>
      </c>
      <c r="T239" s="184">
        <f>S239*H239</f>
        <v>0</v>
      </c>
      <c r="AR239" s="23" t="s">
        <v>174</v>
      </c>
      <c r="AT239" s="23" t="s">
        <v>169</v>
      </c>
      <c r="AU239" s="23" t="s">
        <v>88</v>
      </c>
      <c r="AY239" s="23" t="s">
        <v>167</v>
      </c>
      <c r="BE239" s="185">
        <f>IF(N239="základní",J239,0)</f>
        <v>0</v>
      </c>
      <c r="BF239" s="185">
        <f>IF(N239="snížená",J239,0)</f>
        <v>0</v>
      </c>
      <c r="BG239" s="185">
        <f>IF(N239="zákl. přenesená",J239,0)</f>
        <v>0</v>
      </c>
      <c r="BH239" s="185">
        <f>IF(N239="sníž. přenesená",J239,0)</f>
        <v>0</v>
      </c>
      <c r="BI239" s="185">
        <f>IF(N239="nulová",J239,0)</f>
        <v>0</v>
      </c>
      <c r="BJ239" s="23" t="s">
        <v>24</v>
      </c>
      <c r="BK239" s="185">
        <f>ROUND(I239*H239,2)</f>
        <v>0</v>
      </c>
      <c r="BL239" s="23" t="s">
        <v>174</v>
      </c>
      <c r="BM239" s="23" t="s">
        <v>518</v>
      </c>
    </row>
    <row r="240" spans="2:65" s="1" customFormat="1" ht="25.5" customHeight="1">
      <c r="B240" s="173"/>
      <c r="C240" s="174" t="s">
        <v>519</v>
      </c>
      <c r="D240" s="174" t="s">
        <v>169</v>
      </c>
      <c r="E240" s="175" t="s">
        <v>520</v>
      </c>
      <c r="F240" s="176" t="s">
        <v>521</v>
      </c>
      <c r="G240" s="177" t="s">
        <v>172</v>
      </c>
      <c r="H240" s="178">
        <v>56.158</v>
      </c>
      <c r="I240" s="179"/>
      <c r="J240" s="180">
        <f>ROUND(I240*H240,2)</f>
        <v>0</v>
      </c>
      <c r="K240" s="176" t="s">
        <v>173</v>
      </c>
      <c r="L240" s="40"/>
      <c r="M240" s="181" t="s">
        <v>5</v>
      </c>
      <c r="N240" s="182" t="s">
        <v>50</v>
      </c>
      <c r="O240" s="41"/>
      <c r="P240" s="183">
        <f>O240*H240</f>
        <v>0</v>
      </c>
      <c r="Q240" s="183">
        <v>0</v>
      </c>
      <c r="R240" s="183">
        <f>Q240*H240</f>
        <v>0</v>
      </c>
      <c r="S240" s="183">
        <v>0</v>
      </c>
      <c r="T240" s="184">
        <f>S240*H240</f>
        <v>0</v>
      </c>
      <c r="AR240" s="23" t="s">
        <v>174</v>
      </c>
      <c r="AT240" s="23" t="s">
        <v>169</v>
      </c>
      <c r="AU240" s="23" t="s">
        <v>88</v>
      </c>
      <c r="AY240" s="23" t="s">
        <v>167</v>
      </c>
      <c r="BE240" s="185">
        <f>IF(N240="základní",J240,0)</f>
        <v>0</v>
      </c>
      <c r="BF240" s="185">
        <f>IF(N240="snížená",J240,0)</f>
        <v>0</v>
      </c>
      <c r="BG240" s="185">
        <f>IF(N240="zákl. přenesená",J240,0)</f>
        <v>0</v>
      </c>
      <c r="BH240" s="185">
        <f>IF(N240="sníž. přenesená",J240,0)</f>
        <v>0</v>
      </c>
      <c r="BI240" s="185">
        <f>IF(N240="nulová",J240,0)</f>
        <v>0</v>
      </c>
      <c r="BJ240" s="23" t="s">
        <v>24</v>
      </c>
      <c r="BK240" s="185">
        <f>ROUND(I240*H240,2)</f>
        <v>0</v>
      </c>
      <c r="BL240" s="23" t="s">
        <v>174</v>
      </c>
      <c r="BM240" s="23" t="s">
        <v>522</v>
      </c>
    </row>
    <row r="241" spans="2:65" s="1" customFormat="1" ht="38.25" customHeight="1">
      <c r="B241" s="173"/>
      <c r="C241" s="174" t="s">
        <v>523</v>
      </c>
      <c r="D241" s="174" t="s">
        <v>169</v>
      </c>
      <c r="E241" s="175" t="s">
        <v>524</v>
      </c>
      <c r="F241" s="176" t="s">
        <v>525</v>
      </c>
      <c r="G241" s="177" t="s">
        <v>172</v>
      </c>
      <c r="H241" s="178">
        <v>93.24</v>
      </c>
      <c r="I241" s="179"/>
      <c r="J241" s="180">
        <f>ROUND(I241*H241,2)</f>
        <v>0</v>
      </c>
      <c r="K241" s="176" t="s">
        <v>173</v>
      </c>
      <c r="L241" s="40"/>
      <c r="M241" s="181" t="s">
        <v>5</v>
      </c>
      <c r="N241" s="182" t="s">
        <v>50</v>
      </c>
      <c r="O241" s="41"/>
      <c r="P241" s="183">
        <f>O241*H241</f>
        <v>0</v>
      </c>
      <c r="Q241" s="183">
        <v>0.01</v>
      </c>
      <c r="R241" s="183">
        <f>Q241*H241</f>
        <v>0.9324</v>
      </c>
      <c r="S241" s="183">
        <v>0</v>
      </c>
      <c r="T241" s="184">
        <f>S241*H241</f>
        <v>0</v>
      </c>
      <c r="AR241" s="23" t="s">
        <v>174</v>
      </c>
      <c r="AT241" s="23" t="s">
        <v>169</v>
      </c>
      <c r="AU241" s="23" t="s">
        <v>88</v>
      </c>
      <c r="AY241" s="23" t="s">
        <v>167</v>
      </c>
      <c r="BE241" s="185">
        <f>IF(N241="základní",J241,0)</f>
        <v>0</v>
      </c>
      <c r="BF241" s="185">
        <f>IF(N241="snížená",J241,0)</f>
        <v>0</v>
      </c>
      <c r="BG241" s="185">
        <f>IF(N241="zákl. přenesená",J241,0)</f>
        <v>0</v>
      </c>
      <c r="BH241" s="185">
        <f>IF(N241="sníž. přenesená",J241,0)</f>
        <v>0</v>
      </c>
      <c r="BI241" s="185">
        <f>IF(N241="nulová",J241,0)</f>
        <v>0</v>
      </c>
      <c r="BJ241" s="23" t="s">
        <v>24</v>
      </c>
      <c r="BK241" s="185">
        <f>ROUND(I241*H241,2)</f>
        <v>0</v>
      </c>
      <c r="BL241" s="23" t="s">
        <v>174</v>
      </c>
      <c r="BM241" s="23" t="s">
        <v>526</v>
      </c>
    </row>
    <row r="242" spans="2:65" s="1" customFormat="1" ht="38.25" customHeight="1">
      <c r="B242" s="173"/>
      <c r="C242" s="174" t="s">
        <v>527</v>
      </c>
      <c r="D242" s="174" t="s">
        <v>169</v>
      </c>
      <c r="E242" s="175" t="s">
        <v>528</v>
      </c>
      <c r="F242" s="176" t="s">
        <v>529</v>
      </c>
      <c r="G242" s="177" t="s">
        <v>172</v>
      </c>
      <c r="H242" s="178">
        <v>6.824</v>
      </c>
      <c r="I242" s="179"/>
      <c r="J242" s="180">
        <f>ROUND(I242*H242,2)</f>
        <v>0</v>
      </c>
      <c r="K242" s="176" t="s">
        <v>173</v>
      </c>
      <c r="L242" s="40"/>
      <c r="M242" s="181" t="s">
        <v>5</v>
      </c>
      <c r="N242" s="182" t="s">
        <v>50</v>
      </c>
      <c r="O242" s="41"/>
      <c r="P242" s="183">
        <f>O242*H242</f>
        <v>0</v>
      </c>
      <c r="Q242" s="183">
        <v>0</v>
      </c>
      <c r="R242" s="183">
        <f>Q242*H242</f>
        <v>0</v>
      </c>
      <c r="S242" s="183">
        <v>0</v>
      </c>
      <c r="T242" s="184">
        <f>S242*H242</f>
        <v>0</v>
      </c>
      <c r="AR242" s="23" t="s">
        <v>174</v>
      </c>
      <c r="AT242" s="23" t="s">
        <v>169</v>
      </c>
      <c r="AU242" s="23" t="s">
        <v>88</v>
      </c>
      <c r="AY242" s="23" t="s">
        <v>167</v>
      </c>
      <c r="BE242" s="185">
        <f>IF(N242="základní",J242,0)</f>
        <v>0</v>
      </c>
      <c r="BF242" s="185">
        <f>IF(N242="snížená",J242,0)</f>
        <v>0</v>
      </c>
      <c r="BG242" s="185">
        <f>IF(N242="zákl. přenesená",J242,0)</f>
        <v>0</v>
      </c>
      <c r="BH242" s="185">
        <f>IF(N242="sníž. přenesená",J242,0)</f>
        <v>0</v>
      </c>
      <c r="BI242" s="185">
        <f>IF(N242="nulová",J242,0)</f>
        <v>0</v>
      </c>
      <c r="BJ242" s="23" t="s">
        <v>24</v>
      </c>
      <c r="BK242" s="185">
        <f>ROUND(I242*H242,2)</f>
        <v>0</v>
      </c>
      <c r="BL242" s="23" t="s">
        <v>174</v>
      </c>
      <c r="BM242" s="23" t="s">
        <v>530</v>
      </c>
    </row>
    <row r="243" spans="2:65" s="1" customFormat="1" ht="38.25" customHeight="1">
      <c r="B243" s="173"/>
      <c r="C243" s="174" t="s">
        <v>531</v>
      </c>
      <c r="D243" s="174" t="s">
        <v>169</v>
      </c>
      <c r="E243" s="175" t="s">
        <v>532</v>
      </c>
      <c r="F243" s="176" t="s">
        <v>533</v>
      </c>
      <c r="G243" s="177" t="s">
        <v>172</v>
      </c>
      <c r="H243" s="178">
        <v>149.398</v>
      </c>
      <c r="I243" s="179"/>
      <c r="J243" s="180">
        <f>ROUND(I243*H243,2)</f>
        <v>0</v>
      </c>
      <c r="K243" s="176" t="s">
        <v>173</v>
      </c>
      <c r="L243" s="40"/>
      <c r="M243" s="181" t="s">
        <v>5</v>
      </c>
      <c r="N243" s="182" t="s">
        <v>50</v>
      </c>
      <c r="O243" s="41"/>
      <c r="P243" s="183">
        <f>O243*H243</f>
        <v>0</v>
      </c>
      <c r="Q243" s="183">
        <v>0</v>
      </c>
      <c r="R243" s="183">
        <f>Q243*H243</f>
        <v>0</v>
      </c>
      <c r="S243" s="183">
        <v>0</v>
      </c>
      <c r="T243" s="184">
        <f>S243*H243</f>
        <v>0</v>
      </c>
      <c r="AR243" s="23" t="s">
        <v>174</v>
      </c>
      <c r="AT243" s="23" t="s">
        <v>169</v>
      </c>
      <c r="AU243" s="23" t="s">
        <v>88</v>
      </c>
      <c r="AY243" s="23" t="s">
        <v>167</v>
      </c>
      <c r="BE243" s="185">
        <f>IF(N243="základní",J243,0)</f>
        <v>0</v>
      </c>
      <c r="BF243" s="185">
        <f>IF(N243="snížená",J243,0)</f>
        <v>0</v>
      </c>
      <c r="BG243" s="185">
        <f>IF(N243="zákl. přenesená",J243,0)</f>
        <v>0</v>
      </c>
      <c r="BH243" s="185">
        <f>IF(N243="sníž. přenesená",J243,0)</f>
        <v>0</v>
      </c>
      <c r="BI243" s="185">
        <f>IF(N243="nulová",J243,0)</f>
        <v>0</v>
      </c>
      <c r="BJ243" s="23" t="s">
        <v>24</v>
      </c>
      <c r="BK243" s="185">
        <f>ROUND(I243*H243,2)</f>
        <v>0</v>
      </c>
      <c r="BL243" s="23" t="s">
        <v>174</v>
      </c>
      <c r="BM243" s="23" t="s">
        <v>534</v>
      </c>
    </row>
    <row r="244" spans="2:51" s="11" customFormat="1" ht="13.5">
      <c r="B244" s="186"/>
      <c r="D244" s="187" t="s">
        <v>176</v>
      </c>
      <c r="E244" s="188" t="s">
        <v>5</v>
      </c>
      <c r="F244" s="189" t="s">
        <v>535</v>
      </c>
      <c r="H244" s="190">
        <v>149.398</v>
      </c>
      <c r="I244" s="191"/>
      <c r="L244" s="186"/>
      <c r="M244" s="192"/>
      <c r="N244" s="193"/>
      <c r="O244" s="193"/>
      <c r="P244" s="193"/>
      <c r="Q244" s="193"/>
      <c r="R244" s="193"/>
      <c r="S244" s="193"/>
      <c r="T244" s="194"/>
      <c r="AT244" s="195" t="s">
        <v>176</v>
      </c>
      <c r="AU244" s="195" t="s">
        <v>88</v>
      </c>
      <c r="AV244" s="11" t="s">
        <v>88</v>
      </c>
      <c r="AW244" s="11" t="s">
        <v>43</v>
      </c>
      <c r="AX244" s="11" t="s">
        <v>24</v>
      </c>
      <c r="AY244" s="195" t="s">
        <v>167</v>
      </c>
    </row>
    <row r="245" spans="2:65" s="1" customFormat="1" ht="16.5" customHeight="1">
      <c r="B245" s="173"/>
      <c r="C245" s="174" t="s">
        <v>536</v>
      </c>
      <c r="D245" s="174" t="s">
        <v>169</v>
      </c>
      <c r="E245" s="175" t="s">
        <v>537</v>
      </c>
      <c r="F245" s="176" t="s">
        <v>538</v>
      </c>
      <c r="G245" s="177" t="s">
        <v>225</v>
      </c>
      <c r="H245" s="178">
        <v>9.248</v>
      </c>
      <c r="I245" s="179"/>
      <c r="J245" s="180">
        <f>ROUND(I245*H245,2)</f>
        <v>0</v>
      </c>
      <c r="K245" s="176" t="s">
        <v>173</v>
      </c>
      <c r="L245" s="40"/>
      <c r="M245" s="181" t="s">
        <v>5</v>
      </c>
      <c r="N245" s="182" t="s">
        <v>50</v>
      </c>
      <c r="O245" s="41"/>
      <c r="P245" s="183">
        <f>O245*H245</f>
        <v>0</v>
      </c>
      <c r="Q245" s="183">
        <v>1.05306</v>
      </c>
      <c r="R245" s="183">
        <f>Q245*H245</f>
        <v>9.738698880000001</v>
      </c>
      <c r="S245" s="183">
        <v>0</v>
      </c>
      <c r="T245" s="184">
        <f>S245*H245</f>
        <v>0</v>
      </c>
      <c r="AR245" s="23" t="s">
        <v>174</v>
      </c>
      <c r="AT245" s="23" t="s">
        <v>169</v>
      </c>
      <c r="AU245" s="23" t="s">
        <v>88</v>
      </c>
      <c r="AY245" s="23" t="s">
        <v>167</v>
      </c>
      <c r="BE245" s="185">
        <f>IF(N245="základní",J245,0)</f>
        <v>0</v>
      </c>
      <c r="BF245" s="185">
        <f>IF(N245="snížená",J245,0)</f>
        <v>0</v>
      </c>
      <c r="BG245" s="185">
        <f>IF(N245="zákl. přenesená",J245,0)</f>
        <v>0</v>
      </c>
      <c r="BH245" s="185">
        <f>IF(N245="sníž. přenesená",J245,0)</f>
        <v>0</v>
      </c>
      <c r="BI245" s="185">
        <f>IF(N245="nulová",J245,0)</f>
        <v>0</v>
      </c>
      <c r="BJ245" s="23" t="s">
        <v>24</v>
      </c>
      <c r="BK245" s="185">
        <f>ROUND(I245*H245,2)</f>
        <v>0</v>
      </c>
      <c r="BL245" s="23" t="s">
        <v>174</v>
      </c>
      <c r="BM245" s="23" t="s">
        <v>539</v>
      </c>
    </row>
    <row r="246" spans="2:51" s="11" customFormat="1" ht="13.5">
      <c r="B246" s="186"/>
      <c r="D246" s="187" t="s">
        <v>176</v>
      </c>
      <c r="E246" s="188" t="s">
        <v>5</v>
      </c>
      <c r="F246" s="189" t="s">
        <v>540</v>
      </c>
      <c r="H246" s="190">
        <v>9.248</v>
      </c>
      <c r="I246" s="191"/>
      <c r="L246" s="186"/>
      <c r="M246" s="192"/>
      <c r="N246" s="193"/>
      <c r="O246" s="193"/>
      <c r="P246" s="193"/>
      <c r="Q246" s="193"/>
      <c r="R246" s="193"/>
      <c r="S246" s="193"/>
      <c r="T246" s="194"/>
      <c r="AT246" s="195" t="s">
        <v>176</v>
      </c>
      <c r="AU246" s="195" t="s">
        <v>88</v>
      </c>
      <c r="AV246" s="11" t="s">
        <v>88</v>
      </c>
      <c r="AW246" s="11" t="s">
        <v>43</v>
      </c>
      <c r="AX246" s="11" t="s">
        <v>24</v>
      </c>
      <c r="AY246" s="195" t="s">
        <v>167</v>
      </c>
    </row>
    <row r="247" spans="2:65" s="1" customFormat="1" ht="25.5" customHeight="1">
      <c r="B247" s="173"/>
      <c r="C247" s="174" t="s">
        <v>541</v>
      </c>
      <c r="D247" s="174" t="s">
        <v>169</v>
      </c>
      <c r="E247" s="175" t="s">
        <v>542</v>
      </c>
      <c r="F247" s="176" t="s">
        <v>543</v>
      </c>
      <c r="G247" s="177" t="s">
        <v>318</v>
      </c>
      <c r="H247" s="178">
        <v>28</v>
      </c>
      <c r="I247" s="179"/>
      <c r="J247" s="180">
        <f aca="true" t="shared" si="10" ref="J247:J254">ROUND(I247*H247,2)</f>
        <v>0</v>
      </c>
      <c r="K247" s="176" t="s">
        <v>173</v>
      </c>
      <c r="L247" s="40"/>
      <c r="M247" s="181" t="s">
        <v>5</v>
      </c>
      <c r="N247" s="182" t="s">
        <v>50</v>
      </c>
      <c r="O247" s="41"/>
      <c r="P247" s="183">
        <f aca="true" t="shared" si="11" ref="P247:P254">O247*H247</f>
        <v>0</v>
      </c>
      <c r="Q247" s="183">
        <v>0.04684</v>
      </c>
      <c r="R247" s="183">
        <f aca="true" t="shared" si="12" ref="R247:R254">Q247*H247</f>
        <v>1.31152</v>
      </c>
      <c r="S247" s="183">
        <v>0</v>
      </c>
      <c r="T247" s="184">
        <f aca="true" t="shared" si="13" ref="T247:T254">S247*H247</f>
        <v>0</v>
      </c>
      <c r="AR247" s="23" t="s">
        <v>174</v>
      </c>
      <c r="AT247" s="23" t="s">
        <v>169</v>
      </c>
      <c r="AU247" s="23" t="s">
        <v>88</v>
      </c>
      <c r="AY247" s="23" t="s">
        <v>167</v>
      </c>
      <c r="BE247" s="185">
        <f aca="true" t="shared" si="14" ref="BE247:BE254">IF(N247="základní",J247,0)</f>
        <v>0</v>
      </c>
      <c r="BF247" s="185">
        <f aca="true" t="shared" si="15" ref="BF247:BF254">IF(N247="snížená",J247,0)</f>
        <v>0</v>
      </c>
      <c r="BG247" s="185">
        <f aca="true" t="shared" si="16" ref="BG247:BG254">IF(N247="zákl. přenesená",J247,0)</f>
        <v>0</v>
      </c>
      <c r="BH247" s="185">
        <f aca="true" t="shared" si="17" ref="BH247:BH254">IF(N247="sníž. přenesená",J247,0)</f>
        <v>0</v>
      </c>
      <c r="BI247" s="185">
        <f aca="true" t="shared" si="18" ref="BI247:BI254">IF(N247="nulová",J247,0)</f>
        <v>0</v>
      </c>
      <c r="BJ247" s="23" t="s">
        <v>24</v>
      </c>
      <c r="BK247" s="185">
        <f aca="true" t="shared" si="19" ref="BK247:BK254">ROUND(I247*H247,2)</f>
        <v>0</v>
      </c>
      <c r="BL247" s="23" t="s">
        <v>174</v>
      </c>
      <c r="BM247" s="23" t="s">
        <v>544</v>
      </c>
    </row>
    <row r="248" spans="2:65" s="1" customFormat="1" ht="16.5" customHeight="1">
      <c r="B248" s="173"/>
      <c r="C248" s="199" t="s">
        <v>545</v>
      </c>
      <c r="D248" s="199" t="s">
        <v>222</v>
      </c>
      <c r="E248" s="200" t="s">
        <v>546</v>
      </c>
      <c r="F248" s="201" t="s">
        <v>547</v>
      </c>
      <c r="G248" s="202" t="s">
        <v>318</v>
      </c>
      <c r="H248" s="203">
        <v>0</v>
      </c>
      <c r="I248" s="204"/>
      <c r="J248" s="205">
        <f t="shared" si="10"/>
        <v>0</v>
      </c>
      <c r="K248" s="201" t="s">
        <v>173</v>
      </c>
      <c r="L248" s="206"/>
      <c r="M248" s="207" t="s">
        <v>5</v>
      </c>
      <c r="N248" s="208" t="s">
        <v>50</v>
      </c>
      <c r="O248" s="41"/>
      <c r="P248" s="183">
        <f t="shared" si="11"/>
        <v>0</v>
      </c>
      <c r="Q248" s="183">
        <v>0.0116</v>
      </c>
      <c r="R248" s="183">
        <f t="shared" si="12"/>
        <v>0</v>
      </c>
      <c r="S248" s="183">
        <v>0</v>
      </c>
      <c r="T248" s="184">
        <f t="shared" si="13"/>
        <v>0</v>
      </c>
      <c r="AR248" s="23" t="s">
        <v>203</v>
      </c>
      <c r="AT248" s="23" t="s">
        <v>222</v>
      </c>
      <c r="AU248" s="23" t="s">
        <v>88</v>
      </c>
      <c r="AY248" s="23" t="s">
        <v>167</v>
      </c>
      <c r="BE248" s="185">
        <f t="shared" si="14"/>
        <v>0</v>
      </c>
      <c r="BF248" s="185">
        <f t="shared" si="15"/>
        <v>0</v>
      </c>
      <c r="BG248" s="185">
        <f t="shared" si="16"/>
        <v>0</v>
      </c>
      <c r="BH248" s="185">
        <f t="shared" si="17"/>
        <v>0</v>
      </c>
      <c r="BI248" s="185">
        <f t="shared" si="18"/>
        <v>0</v>
      </c>
      <c r="BJ248" s="23" t="s">
        <v>24</v>
      </c>
      <c r="BK248" s="185">
        <f t="shared" si="19"/>
        <v>0</v>
      </c>
      <c r="BL248" s="23" t="s">
        <v>174</v>
      </c>
      <c r="BM248" s="23" t="s">
        <v>548</v>
      </c>
    </row>
    <row r="249" spans="2:65" s="1" customFormat="1" ht="16.5" customHeight="1">
      <c r="B249" s="173"/>
      <c r="C249" s="199" t="s">
        <v>549</v>
      </c>
      <c r="D249" s="199" t="s">
        <v>222</v>
      </c>
      <c r="E249" s="200" t="s">
        <v>550</v>
      </c>
      <c r="F249" s="201" t="s">
        <v>551</v>
      </c>
      <c r="G249" s="202" t="s">
        <v>318</v>
      </c>
      <c r="H249" s="203">
        <v>0</v>
      </c>
      <c r="I249" s="204"/>
      <c r="J249" s="205">
        <f t="shared" si="10"/>
        <v>0</v>
      </c>
      <c r="K249" s="201" t="s">
        <v>173</v>
      </c>
      <c r="L249" s="206"/>
      <c r="M249" s="207" t="s">
        <v>5</v>
      </c>
      <c r="N249" s="208" t="s">
        <v>50</v>
      </c>
      <c r="O249" s="41"/>
      <c r="P249" s="183">
        <f t="shared" si="11"/>
        <v>0</v>
      </c>
      <c r="Q249" s="183">
        <v>0.0121</v>
      </c>
      <c r="R249" s="183">
        <f t="shared" si="12"/>
        <v>0</v>
      </c>
      <c r="S249" s="183">
        <v>0</v>
      </c>
      <c r="T249" s="184">
        <f t="shared" si="13"/>
        <v>0</v>
      </c>
      <c r="AR249" s="23" t="s">
        <v>203</v>
      </c>
      <c r="AT249" s="23" t="s">
        <v>222</v>
      </c>
      <c r="AU249" s="23" t="s">
        <v>88</v>
      </c>
      <c r="AY249" s="23" t="s">
        <v>167</v>
      </c>
      <c r="BE249" s="185">
        <f t="shared" si="14"/>
        <v>0</v>
      </c>
      <c r="BF249" s="185">
        <f t="shared" si="15"/>
        <v>0</v>
      </c>
      <c r="BG249" s="185">
        <f t="shared" si="16"/>
        <v>0</v>
      </c>
      <c r="BH249" s="185">
        <f t="shared" si="17"/>
        <v>0</v>
      </c>
      <c r="BI249" s="185">
        <f t="shared" si="18"/>
        <v>0</v>
      </c>
      <c r="BJ249" s="23" t="s">
        <v>24</v>
      </c>
      <c r="BK249" s="185">
        <f t="shared" si="19"/>
        <v>0</v>
      </c>
      <c r="BL249" s="23" t="s">
        <v>174</v>
      </c>
      <c r="BM249" s="23" t="s">
        <v>552</v>
      </c>
    </row>
    <row r="250" spans="2:65" s="1" customFormat="1" ht="16.5" customHeight="1">
      <c r="B250" s="173"/>
      <c r="C250" s="199" t="s">
        <v>553</v>
      </c>
      <c r="D250" s="199" t="s">
        <v>222</v>
      </c>
      <c r="E250" s="200" t="s">
        <v>546</v>
      </c>
      <c r="F250" s="201" t="s">
        <v>547</v>
      </c>
      <c r="G250" s="202" t="s">
        <v>318</v>
      </c>
      <c r="H250" s="203">
        <v>2</v>
      </c>
      <c r="I250" s="204"/>
      <c r="J250" s="205">
        <f t="shared" si="10"/>
        <v>0</v>
      </c>
      <c r="K250" s="201" t="s">
        <v>173</v>
      </c>
      <c r="L250" s="206"/>
      <c r="M250" s="207" t="s">
        <v>5</v>
      </c>
      <c r="N250" s="208" t="s">
        <v>50</v>
      </c>
      <c r="O250" s="41"/>
      <c r="P250" s="183">
        <f t="shared" si="11"/>
        <v>0</v>
      </c>
      <c r="Q250" s="183">
        <v>0.0116</v>
      </c>
      <c r="R250" s="183">
        <f t="shared" si="12"/>
        <v>0.0232</v>
      </c>
      <c r="S250" s="183">
        <v>0</v>
      </c>
      <c r="T250" s="184">
        <f t="shared" si="13"/>
        <v>0</v>
      </c>
      <c r="AR250" s="23" t="s">
        <v>203</v>
      </c>
      <c r="AT250" s="23" t="s">
        <v>222</v>
      </c>
      <c r="AU250" s="23" t="s">
        <v>88</v>
      </c>
      <c r="AY250" s="23" t="s">
        <v>167</v>
      </c>
      <c r="BE250" s="185">
        <f t="shared" si="14"/>
        <v>0</v>
      </c>
      <c r="BF250" s="185">
        <f t="shared" si="15"/>
        <v>0</v>
      </c>
      <c r="BG250" s="185">
        <f t="shared" si="16"/>
        <v>0</v>
      </c>
      <c r="BH250" s="185">
        <f t="shared" si="17"/>
        <v>0</v>
      </c>
      <c r="BI250" s="185">
        <f t="shared" si="18"/>
        <v>0</v>
      </c>
      <c r="BJ250" s="23" t="s">
        <v>24</v>
      </c>
      <c r="BK250" s="185">
        <f t="shared" si="19"/>
        <v>0</v>
      </c>
      <c r="BL250" s="23" t="s">
        <v>174</v>
      </c>
      <c r="BM250" s="23" t="s">
        <v>554</v>
      </c>
    </row>
    <row r="251" spans="2:65" s="1" customFormat="1" ht="16.5" customHeight="1">
      <c r="B251" s="173"/>
      <c r="C251" s="199" t="s">
        <v>555</v>
      </c>
      <c r="D251" s="199" t="s">
        <v>222</v>
      </c>
      <c r="E251" s="200" t="s">
        <v>556</v>
      </c>
      <c r="F251" s="201" t="s">
        <v>557</v>
      </c>
      <c r="G251" s="202" t="s">
        <v>318</v>
      </c>
      <c r="H251" s="203">
        <v>2</v>
      </c>
      <c r="I251" s="204"/>
      <c r="J251" s="205">
        <f t="shared" si="10"/>
        <v>0</v>
      </c>
      <c r="K251" s="201" t="s">
        <v>173</v>
      </c>
      <c r="L251" s="206"/>
      <c r="M251" s="207" t="s">
        <v>5</v>
      </c>
      <c r="N251" s="208" t="s">
        <v>50</v>
      </c>
      <c r="O251" s="41"/>
      <c r="P251" s="183">
        <f t="shared" si="11"/>
        <v>0</v>
      </c>
      <c r="Q251" s="183">
        <v>0.0126</v>
      </c>
      <c r="R251" s="183">
        <f t="shared" si="12"/>
        <v>0.0252</v>
      </c>
      <c r="S251" s="183">
        <v>0</v>
      </c>
      <c r="T251" s="184">
        <f t="shared" si="13"/>
        <v>0</v>
      </c>
      <c r="AR251" s="23" t="s">
        <v>203</v>
      </c>
      <c r="AT251" s="23" t="s">
        <v>222</v>
      </c>
      <c r="AU251" s="23" t="s">
        <v>88</v>
      </c>
      <c r="AY251" s="23" t="s">
        <v>167</v>
      </c>
      <c r="BE251" s="185">
        <f t="shared" si="14"/>
        <v>0</v>
      </c>
      <c r="BF251" s="185">
        <f t="shared" si="15"/>
        <v>0</v>
      </c>
      <c r="BG251" s="185">
        <f t="shared" si="16"/>
        <v>0</v>
      </c>
      <c r="BH251" s="185">
        <f t="shared" si="17"/>
        <v>0</v>
      </c>
      <c r="BI251" s="185">
        <f t="shared" si="18"/>
        <v>0</v>
      </c>
      <c r="BJ251" s="23" t="s">
        <v>24</v>
      </c>
      <c r="BK251" s="185">
        <f t="shared" si="19"/>
        <v>0</v>
      </c>
      <c r="BL251" s="23" t="s">
        <v>174</v>
      </c>
      <c r="BM251" s="23" t="s">
        <v>558</v>
      </c>
    </row>
    <row r="252" spans="2:65" s="1" customFormat="1" ht="16.5" customHeight="1">
      <c r="B252" s="173"/>
      <c r="C252" s="199" t="s">
        <v>559</v>
      </c>
      <c r="D252" s="199" t="s">
        <v>222</v>
      </c>
      <c r="E252" s="200" t="s">
        <v>560</v>
      </c>
      <c r="F252" s="201" t="s">
        <v>561</v>
      </c>
      <c r="G252" s="202" t="s">
        <v>318</v>
      </c>
      <c r="H252" s="203">
        <v>10</v>
      </c>
      <c r="I252" s="204"/>
      <c r="J252" s="205">
        <f t="shared" si="10"/>
        <v>0</v>
      </c>
      <c r="K252" s="201" t="s">
        <v>173</v>
      </c>
      <c r="L252" s="206"/>
      <c r="M252" s="207" t="s">
        <v>5</v>
      </c>
      <c r="N252" s="208" t="s">
        <v>50</v>
      </c>
      <c r="O252" s="41"/>
      <c r="P252" s="183">
        <f t="shared" si="11"/>
        <v>0</v>
      </c>
      <c r="Q252" s="183">
        <v>0.0132</v>
      </c>
      <c r="R252" s="183">
        <f t="shared" si="12"/>
        <v>0.132</v>
      </c>
      <c r="S252" s="183">
        <v>0</v>
      </c>
      <c r="T252" s="184">
        <f t="shared" si="13"/>
        <v>0</v>
      </c>
      <c r="AR252" s="23" t="s">
        <v>203</v>
      </c>
      <c r="AT252" s="23" t="s">
        <v>222</v>
      </c>
      <c r="AU252" s="23" t="s">
        <v>88</v>
      </c>
      <c r="AY252" s="23" t="s">
        <v>167</v>
      </c>
      <c r="BE252" s="185">
        <f t="shared" si="14"/>
        <v>0</v>
      </c>
      <c r="BF252" s="185">
        <f t="shared" si="15"/>
        <v>0</v>
      </c>
      <c r="BG252" s="185">
        <f t="shared" si="16"/>
        <v>0</v>
      </c>
      <c r="BH252" s="185">
        <f t="shared" si="17"/>
        <v>0</v>
      </c>
      <c r="BI252" s="185">
        <f t="shared" si="18"/>
        <v>0</v>
      </c>
      <c r="BJ252" s="23" t="s">
        <v>24</v>
      </c>
      <c r="BK252" s="185">
        <f t="shared" si="19"/>
        <v>0</v>
      </c>
      <c r="BL252" s="23" t="s">
        <v>174</v>
      </c>
      <c r="BM252" s="23" t="s">
        <v>562</v>
      </c>
    </row>
    <row r="253" spans="2:65" s="1" customFormat="1" ht="16.5" customHeight="1">
      <c r="B253" s="173"/>
      <c r="C253" s="199" t="s">
        <v>563</v>
      </c>
      <c r="D253" s="199" t="s">
        <v>222</v>
      </c>
      <c r="E253" s="200" t="s">
        <v>564</v>
      </c>
      <c r="F253" s="201" t="s">
        <v>565</v>
      </c>
      <c r="G253" s="202" t="s">
        <v>318</v>
      </c>
      <c r="H253" s="203">
        <v>1</v>
      </c>
      <c r="I253" s="204"/>
      <c r="J253" s="205">
        <f t="shared" si="10"/>
        <v>0</v>
      </c>
      <c r="K253" s="201" t="s">
        <v>173</v>
      </c>
      <c r="L253" s="206"/>
      <c r="M253" s="207" t="s">
        <v>5</v>
      </c>
      <c r="N253" s="208" t="s">
        <v>50</v>
      </c>
      <c r="O253" s="41"/>
      <c r="P253" s="183">
        <f t="shared" si="11"/>
        <v>0</v>
      </c>
      <c r="Q253" s="183">
        <v>0.0175</v>
      </c>
      <c r="R253" s="183">
        <f t="shared" si="12"/>
        <v>0.0175</v>
      </c>
      <c r="S253" s="183">
        <v>0</v>
      </c>
      <c r="T253" s="184">
        <f t="shared" si="13"/>
        <v>0</v>
      </c>
      <c r="AR253" s="23" t="s">
        <v>203</v>
      </c>
      <c r="AT253" s="23" t="s">
        <v>222</v>
      </c>
      <c r="AU253" s="23" t="s">
        <v>88</v>
      </c>
      <c r="AY253" s="23" t="s">
        <v>167</v>
      </c>
      <c r="BE253" s="185">
        <f t="shared" si="14"/>
        <v>0</v>
      </c>
      <c r="BF253" s="185">
        <f t="shared" si="15"/>
        <v>0</v>
      </c>
      <c r="BG253" s="185">
        <f t="shared" si="16"/>
        <v>0</v>
      </c>
      <c r="BH253" s="185">
        <f t="shared" si="17"/>
        <v>0</v>
      </c>
      <c r="BI253" s="185">
        <f t="shared" si="18"/>
        <v>0</v>
      </c>
      <c r="BJ253" s="23" t="s">
        <v>24</v>
      </c>
      <c r="BK253" s="185">
        <f t="shared" si="19"/>
        <v>0</v>
      </c>
      <c r="BL253" s="23" t="s">
        <v>174</v>
      </c>
      <c r="BM253" s="23" t="s">
        <v>566</v>
      </c>
    </row>
    <row r="254" spans="2:65" s="1" customFormat="1" ht="16.5" customHeight="1">
      <c r="B254" s="173"/>
      <c r="C254" s="199" t="s">
        <v>567</v>
      </c>
      <c r="D254" s="199" t="s">
        <v>222</v>
      </c>
      <c r="E254" s="200" t="s">
        <v>568</v>
      </c>
      <c r="F254" s="201" t="s">
        <v>569</v>
      </c>
      <c r="G254" s="202" t="s">
        <v>318</v>
      </c>
      <c r="H254" s="203">
        <v>13</v>
      </c>
      <c r="I254" s="204"/>
      <c r="J254" s="205">
        <f t="shared" si="10"/>
        <v>0</v>
      </c>
      <c r="K254" s="201" t="s">
        <v>5</v>
      </c>
      <c r="L254" s="206"/>
      <c r="M254" s="207" t="s">
        <v>5</v>
      </c>
      <c r="N254" s="208" t="s">
        <v>50</v>
      </c>
      <c r="O254" s="41"/>
      <c r="P254" s="183">
        <f t="shared" si="11"/>
        <v>0</v>
      </c>
      <c r="Q254" s="183">
        <v>0</v>
      </c>
      <c r="R254" s="183">
        <f t="shared" si="12"/>
        <v>0</v>
      </c>
      <c r="S254" s="183">
        <v>0</v>
      </c>
      <c r="T254" s="184">
        <f t="shared" si="13"/>
        <v>0</v>
      </c>
      <c r="AR254" s="23" t="s">
        <v>203</v>
      </c>
      <c r="AT254" s="23" t="s">
        <v>222</v>
      </c>
      <c r="AU254" s="23" t="s">
        <v>88</v>
      </c>
      <c r="AY254" s="23" t="s">
        <v>167</v>
      </c>
      <c r="BE254" s="185">
        <f t="shared" si="14"/>
        <v>0</v>
      </c>
      <c r="BF254" s="185">
        <f t="shared" si="15"/>
        <v>0</v>
      </c>
      <c r="BG254" s="185">
        <f t="shared" si="16"/>
        <v>0</v>
      </c>
      <c r="BH254" s="185">
        <f t="shared" si="17"/>
        <v>0</v>
      </c>
      <c r="BI254" s="185">
        <f t="shared" si="18"/>
        <v>0</v>
      </c>
      <c r="BJ254" s="23" t="s">
        <v>24</v>
      </c>
      <c r="BK254" s="185">
        <f t="shared" si="19"/>
        <v>0</v>
      </c>
      <c r="BL254" s="23" t="s">
        <v>174</v>
      </c>
      <c r="BM254" s="23" t="s">
        <v>570</v>
      </c>
    </row>
    <row r="255" spans="2:63" s="10" customFormat="1" ht="29.85" customHeight="1">
      <c r="B255" s="159"/>
      <c r="D255" s="170" t="s">
        <v>78</v>
      </c>
      <c r="E255" s="171" t="s">
        <v>208</v>
      </c>
      <c r="F255" s="171" t="s">
        <v>571</v>
      </c>
      <c r="I255" s="162"/>
      <c r="J255" s="172">
        <f>BK255</f>
        <v>0</v>
      </c>
      <c r="L255" s="159"/>
      <c r="M255" s="164"/>
      <c r="N255" s="165"/>
      <c r="O255" s="165"/>
      <c r="P255" s="166">
        <f>SUM(P256:P274)</f>
        <v>0</v>
      </c>
      <c r="Q255" s="165"/>
      <c r="R255" s="166">
        <f>SUM(R256:R274)</f>
        <v>4.656506</v>
      </c>
      <c r="S255" s="165"/>
      <c r="T255" s="167">
        <f>SUM(T256:T274)</f>
        <v>2506.771264</v>
      </c>
      <c r="AR255" s="160" t="s">
        <v>24</v>
      </c>
      <c r="AT255" s="168" t="s">
        <v>78</v>
      </c>
      <c r="AU255" s="168" t="s">
        <v>24</v>
      </c>
      <c r="AY255" s="160" t="s">
        <v>167</v>
      </c>
      <c r="BK255" s="169">
        <f>SUM(BK256:BK274)</f>
        <v>0</v>
      </c>
    </row>
    <row r="256" spans="2:65" s="1" customFormat="1" ht="38.25" customHeight="1">
      <c r="B256" s="173"/>
      <c r="C256" s="174" t="s">
        <v>572</v>
      </c>
      <c r="D256" s="174" t="s">
        <v>169</v>
      </c>
      <c r="E256" s="175" t="s">
        <v>573</v>
      </c>
      <c r="F256" s="176" t="s">
        <v>574</v>
      </c>
      <c r="G256" s="177" t="s">
        <v>358</v>
      </c>
      <c r="H256" s="178">
        <v>16</v>
      </c>
      <c r="I256" s="179"/>
      <c r="J256" s="180">
        <f>ROUND(I256*H256,2)</f>
        <v>0</v>
      </c>
      <c r="K256" s="176" t="s">
        <v>173</v>
      </c>
      <c r="L256" s="40"/>
      <c r="M256" s="181" t="s">
        <v>5</v>
      </c>
      <c r="N256" s="182" t="s">
        <v>50</v>
      </c>
      <c r="O256" s="41"/>
      <c r="P256" s="183">
        <f>O256*H256</f>
        <v>0</v>
      </c>
      <c r="Q256" s="183">
        <v>0.20219</v>
      </c>
      <c r="R256" s="183">
        <f>Q256*H256</f>
        <v>3.23504</v>
      </c>
      <c r="S256" s="183">
        <v>0</v>
      </c>
      <c r="T256" s="184">
        <f>S256*H256</f>
        <v>0</v>
      </c>
      <c r="AR256" s="23" t="s">
        <v>174</v>
      </c>
      <c r="AT256" s="23" t="s">
        <v>169</v>
      </c>
      <c r="AU256" s="23" t="s">
        <v>88</v>
      </c>
      <c r="AY256" s="23" t="s">
        <v>167</v>
      </c>
      <c r="BE256" s="185">
        <f>IF(N256="základní",J256,0)</f>
        <v>0</v>
      </c>
      <c r="BF256" s="185">
        <f>IF(N256="snížená",J256,0)</f>
        <v>0</v>
      </c>
      <c r="BG256" s="185">
        <f>IF(N256="zákl. přenesená",J256,0)</f>
        <v>0</v>
      </c>
      <c r="BH256" s="185">
        <f>IF(N256="sníž. přenesená",J256,0)</f>
        <v>0</v>
      </c>
      <c r="BI256" s="185">
        <f>IF(N256="nulová",J256,0)</f>
        <v>0</v>
      </c>
      <c r="BJ256" s="23" t="s">
        <v>24</v>
      </c>
      <c r="BK256" s="185">
        <f>ROUND(I256*H256,2)</f>
        <v>0</v>
      </c>
      <c r="BL256" s="23" t="s">
        <v>174</v>
      </c>
      <c r="BM256" s="23" t="s">
        <v>575</v>
      </c>
    </row>
    <row r="257" spans="2:65" s="1" customFormat="1" ht="16.5" customHeight="1">
      <c r="B257" s="173"/>
      <c r="C257" s="199" t="s">
        <v>576</v>
      </c>
      <c r="D257" s="199" t="s">
        <v>222</v>
      </c>
      <c r="E257" s="200" t="s">
        <v>577</v>
      </c>
      <c r="F257" s="201" t="s">
        <v>578</v>
      </c>
      <c r="G257" s="202" t="s">
        <v>318</v>
      </c>
      <c r="H257" s="203">
        <v>16</v>
      </c>
      <c r="I257" s="204"/>
      <c r="J257" s="205">
        <f>ROUND(I257*H257,2)</f>
        <v>0</v>
      </c>
      <c r="K257" s="201" t="s">
        <v>173</v>
      </c>
      <c r="L257" s="206"/>
      <c r="M257" s="207" t="s">
        <v>5</v>
      </c>
      <c r="N257" s="208" t="s">
        <v>50</v>
      </c>
      <c r="O257" s="41"/>
      <c r="P257" s="183">
        <f>O257*H257</f>
        <v>0</v>
      </c>
      <c r="Q257" s="183">
        <v>0.0821</v>
      </c>
      <c r="R257" s="183">
        <f>Q257*H257</f>
        <v>1.3136</v>
      </c>
      <c r="S257" s="183">
        <v>0</v>
      </c>
      <c r="T257" s="184">
        <f>S257*H257</f>
        <v>0</v>
      </c>
      <c r="AR257" s="23" t="s">
        <v>203</v>
      </c>
      <c r="AT257" s="23" t="s">
        <v>222</v>
      </c>
      <c r="AU257" s="23" t="s">
        <v>88</v>
      </c>
      <c r="AY257" s="23" t="s">
        <v>167</v>
      </c>
      <c r="BE257" s="185">
        <f>IF(N257="základní",J257,0)</f>
        <v>0</v>
      </c>
      <c r="BF257" s="185">
        <f>IF(N257="snížená",J257,0)</f>
        <v>0</v>
      </c>
      <c r="BG257" s="185">
        <f>IF(N257="zákl. přenesená",J257,0)</f>
        <v>0</v>
      </c>
      <c r="BH257" s="185">
        <f>IF(N257="sníž. přenesená",J257,0)</f>
        <v>0</v>
      </c>
      <c r="BI257" s="185">
        <f>IF(N257="nulová",J257,0)</f>
        <v>0</v>
      </c>
      <c r="BJ257" s="23" t="s">
        <v>24</v>
      </c>
      <c r="BK257" s="185">
        <f>ROUND(I257*H257,2)</f>
        <v>0</v>
      </c>
      <c r="BL257" s="23" t="s">
        <v>174</v>
      </c>
      <c r="BM257" s="23" t="s">
        <v>579</v>
      </c>
    </row>
    <row r="258" spans="2:65" s="1" customFormat="1" ht="38.25" customHeight="1">
      <c r="B258" s="173"/>
      <c r="C258" s="174" t="s">
        <v>580</v>
      </c>
      <c r="D258" s="174" t="s">
        <v>169</v>
      </c>
      <c r="E258" s="175" t="s">
        <v>581</v>
      </c>
      <c r="F258" s="176" t="s">
        <v>582</v>
      </c>
      <c r="G258" s="177" t="s">
        <v>231</v>
      </c>
      <c r="H258" s="178">
        <v>695.1</v>
      </c>
      <c r="I258" s="179"/>
      <c r="J258" s="180">
        <f>ROUND(I258*H258,2)</f>
        <v>0</v>
      </c>
      <c r="K258" s="176" t="s">
        <v>173</v>
      </c>
      <c r="L258" s="40"/>
      <c r="M258" s="181" t="s">
        <v>5</v>
      </c>
      <c r="N258" s="182" t="s">
        <v>50</v>
      </c>
      <c r="O258" s="41"/>
      <c r="P258" s="183">
        <f>O258*H258</f>
        <v>0</v>
      </c>
      <c r="Q258" s="183">
        <v>0</v>
      </c>
      <c r="R258" s="183">
        <f>Q258*H258</f>
        <v>0</v>
      </c>
      <c r="S258" s="183">
        <v>0</v>
      </c>
      <c r="T258" s="184">
        <f>S258*H258</f>
        <v>0</v>
      </c>
      <c r="AR258" s="23" t="s">
        <v>174</v>
      </c>
      <c r="AT258" s="23" t="s">
        <v>169</v>
      </c>
      <c r="AU258" s="23" t="s">
        <v>88</v>
      </c>
      <c r="AY258" s="23" t="s">
        <v>167</v>
      </c>
      <c r="BE258" s="185">
        <f>IF(N258="základní",J258,0)</f>
        <v>0</v>
      </c>
      <c r="BF258" s="185">
        <f>IF(N258="snížená",J258,0)</f>
        <v>0</v>
      </c>
      <c r="BG258" s="185">
        <f>IF(N258="zákl. přenesená",J258,0)</f>
        <v>0</v>
      </c>
      <c r="BH258" s="185">
        <f>IF(N258="sníž. přenesená",J258,0)</f>
        <v>0</v>
      </c>
      <c r="BI258" s="185">
        <f>IF(N258="nulová",J258,0)</f>
        <v>0</v>
      </c>
      <c r="BJ258" s="23" t="s">
        <v>24</v>
      </c>
      <c r="BK258" s="185">
        <f>ROUND(I258*H258,2)</f>
        <v>0</v>
      </c>
      <c r="BL258" s="23" t="s">
        <v>174</v>
      </c>
      <c r="BM258" s="23" t="s">
        <v>583</v>
      </c>
    </row>
    <row r="259" spans="2:51" s="11" customFormat="1" ht="13.5">
      <c r="B259" s="186"/>
      <c r="D259" s="187" t="s">
        <v>176</v>
      </c>
      <c r="E259" s="188" t="s">
        <v>5</v>
      </c>
      <c r="F259" s="189" t="s">
        <v>584</v>
      </c>
      <c r="H259" s="190">
        <v>695.1</v>
      </c>
      <c r="I259" s="191"/>
      <c r="L259" s="186"/>
      <c r="M259" s="192"/>
      <c r="N259" s="193"/>
      <c r="O259" s="193"/>
      <c r="P259" s="193"/>
      <c r="Q259" s="193"/>
      <c r="R259" s="193"/>
      <c r="S259" s="193"/>
      <c r="T259" s="194"/>
      <c r="AT259" s="195" t="s">
        <v>176</v>
      </c>
      <c r="AU259" s="195" t="s">
        <v>88</v>
      </c>
      <c r="AV259" s="11" t="s">
        <v>88</v>
      </c>
      <c r="AW259" s="11" t="s">
        <v>43</v>
      </c>
      <c r="AX259" s="11" t="s">
        <v>24</v>
      </c>
      <c r="AY259" s="195" t="s">
        <v>167</v>
      </c>
    </row>
    <row r="260" spans="2:65" s="1" customFormat="1" ht="38.25" customHeight="1">
      <c r="B260" s="173"/>
      <c r="C260" s="174" t="s">
        <v>585</v>
      </c>
      <c r="D260" s="174" t="s">
        <v>169</v>
      </c>
      <c r="E260" s="175" t="s">
        <v>586</v>
      </c>
      <c r="F260" s="176" t="s">
        <v>587</v>
      </c>
      <c r="G260" s="177" t="s">
        <v>231</v>
      </c>
      <c r="H260" s="178">
        <v>6951</v>
      </c>
      <c r="I260" s="179"/>
      <c r="J260" s="180">
        <f aca="true" t="shared" si="20" ref="J260:J266">ROUND(I260*H260,2)</f>
        <v>0</v>
      </c>
      <c r="K260" s="176" t="s">
        <v>173</v>
      </c>
      <c r="L260" s="40"/>
      <c r="M260" s="181" t="s">
        <v>5</v>
      </c>
      <c r="N260" s="182" t="s">
        <v>50</v>
      </c>
      <c r="O260" s="41"/>
      <c r="P260" s="183">
        <f aca="true" t="shared" si="21" ref="P260:P266">O260*H260</f>
        <v>0</v>
      </c>
      <c r="Q260" s="183">
        <v>0</v>
      </c>
      <c r="R260" s="183">
        <f aca="true" t="shared" si="22" ref="R260:R266">Q260*H260</f>
        <v>0</v>
      </c>
      <c r="S260" s="183">
        <v>0</v>
      </c>
      <c r="T260" s="184">
        <f aca="true" t="shared" si="23" ref="T260:T266">S260*H260</f>
        <v>0</v>
      </c>
      <c r="AR260" s="23" t="s">
        <v>174</v>
      </c>
      <c r="AT260" s="23" t="s">
        <v>169</v>
      </c>
      <c r="AU260" s="23" t="s">
        <v>88</v>
      </c>
      <c r="AY260" s="23" t="s">
        <v>167</v>
      </c>
      <c r="BE260" s="185">
        <f aca="true" t="shared" si="24" ref="BE260:BE266">IF(N260="základní",J260,0)</f>
        <v>0</v>
      </c>
      <c r="BF260" s="185">
        <f aca="true" t="shared" si="25" ref="BF260:BF266">IF(N260="snížená",J260,0)</f>
        <v>0</v>
      </c>
      <c r="BG260" s="185">
        <f aca="true" t="shared" si="26" ref="BG260:BG266">IF(N260="zákl. přenesená",J260,0)</f>
        <v>0</v>
      </c>
      <c r="BH260" s="185">
        <f aca="true" t="shared" si="27" ref="BH260:BH266">IF(N260="sníž. přenesená",J260,0)</f>
        <v>0</v>
      </c>
      <c r="BI260" s="185">
        <f aca="true" t="shared" si="28" ref="BI260:BI266">IF(N260="nulová",J260,0)</f>
        <v>0</v>
      </c>
      <c r="BJ260" s="23" t="s">
        <v>24</v>
      </c>
      <c r="BK260" s="185">
        <f aca="true" t="shared" si="29" ref="BK260:BK266">ROUND(I260*H260,2)</f>
        <v>0</v>
      </c>
      <c r="BL260" s="23" t="s">
        <v>174</v>
      </c>
      <c r="BM260" s="23" t="s">
        <v>588</v>
      </c>
    </row>
    <row r="261" spans="2:65" s="1" customFormat="1" ht="38.25" customHeight="1">
      <c r="B261" s="173"/>
      <c r="C261" s="174" t="s">
        <v>589</v>
      </c>
      <c r="D261" s="174" t="s">
        <v>169</v>
      </c>
      <c r="E261" s="175" t="s">
        <v>590</v>
      </c>
      <c r="F261" s="176" t="s">
        <v>591</v>
      </c>
      <c r="G261" s="177" t="s">
        <v>231</v>
      </c>
      <c r="H261" s="178">
        <v>695.1</v>
      </c>
      <c r="I261" s="179"/>
      <c r="J261" s="180">
        <f t="shared" si="20"/>
        <v>0</v>
      </c>
      <c r="K261" s="176" t="s">
        <v>173</v>
      </c>
      <c r="L261" s="40"/>
      <c r="M261" s="181" t="s">
        <v>5</v>
      </c>
      <c r="N261" s="182" t="s">
        <v>50</v>
      </c>
      <c r="O261" s="41"/>
      <c r="P261" s="183">
        <f t="shared" si="21"/>
        <v>0</v>
      </c>
      <c r="Q261" s="183">
        <v>0</v>
      </c>
      <c r="R261" s="183">
        <f t="shared" si="22"/>
        <v>0</v>
      </c>
      <c r="S261" s="183">
        <v>0</v>
      </c>
      <c r="T261" s="184">
        <f t="shared" si="23"/>
        <v>0</v>
      </c>
      <c r="AR261" s="23" t="s">
        <v>174</v>
      </c>
      <c r="AT261" s="23" t="s">
        <v>169</v>
      </c>
      <c r="AU261" s="23" t="s">
        <v>88</v>
      </c>
      <c r="AY261" s="23" t="s">
        <v>167</v>
      </c>
      <c r="BE261" s="185">
        <f t="shared" si="24"/>
        <v>0</v>
      </c>
      <c r="BF261" s="185">
        <f t="shared" si="25"/>
        <v>0</v>
      </c>
      <c r="BG261" s="185">
        <f t="shared" si="26"/>
        <v>0</v>
      </c>
      <c r="BH261" s="185">
        <f t="shared" si="27"/>
        <v>0</v>
      </c>
      <c r="BI261" s="185">
        <f t="shared" si="28"/>
        <v>0</v>
      </c>
      <c r="BJ261" s="23" t="s">
        <v>24</v>
      </c>
      <c r="BK261" s="185">
        <f t="shared" si="29"/>
        <v>0</v>
      </c>
      <c r="BL261" s="23" t="s">
        <v>174</v>
      </c>
      <c r="BM261" s="23" t="s">
        <v>592</v>
      </c>
    </row>
    <row r="262" spans="2:65" s="1" customFormat="1" ht="25.5" customHeight="1">
      <c r="B262" s="173"/>
      <c r="C262" s="174" t="s">
        <v>593</v>
      </c>
      <c r="D262" s="174" t="s">
        <v>169</v>
      </c>
      <c r="E262" s="175" t="s">
        <v>594</v>
      </c>
      <c r="F262" s="176" t="s">
        <v>595</v>
      </c>
      <c r="G262" s="177" t="s">
        <v>231</v>
      </c>
      <c r="H262" s="178">
        <v>368.2</v>
      </c>
      <c r="I262" s="179"/>
      <c r="J262" s="180">
        <f t="shared" si="20"/>
        <v>0</v>
      </c>
      <c r="K262" s="176" t="s">
        <v>173</v>
      </c>
      <c r="L262" s="40"/>
      <c r="M262" s="181" t="s">
        <v>5</v>
      </c>
      <c r="N262" s="182" t="s">
        <v>50</v>
      </c>
      <c r="O262" s="41"/>
      <c r="P262" s="183">
        <f t="shared" si="21"/>
        <v>0</v>
      </c>
      <c r="Q262" s="183">
        <v>0.00013</v>
      </c>
      <c r="R262" s="183">
        <f t="shared" si="22"/>
        <v>0.04786599999999999</v>
      </c>
      <c r="S262" s="183">
        <v>0</v>
      </c>
      <c r="T262" s="184">
        <f t="shared" si="23"/>
        <v>0</v>
      </c>
      <c r="AR262" s="23" t="s">
        <v>174</v>
      </c>
      <c r="AT262" s="23" t="s">
        <v>169</v>
      </c>
      <c r="AU262" s="23" t="s">
        <v>88</v>
      </c>
      <c r="AY262" s="23" t="s">
        <v>167</v>
      </c>
      <c r="BE262" s="185">
        <f t="shared" si="24"/>
        <v>0</v>
      </c>
      <c r="BF262" s="185">
        <f t="shared" si="25"/>
        <v>0</v>
      </c>
      <c r="BG262" s="185">
        <f t="shared" si="26"/>
        <v>0</v>
      </c>
      <c r="BH262" s="185">
        <f t="shared" si="27"/>
        <v>0</v>
      </c>
      <c r="BI262" s="185">
        <f t="shared" si="28"/>
        <v>0</v>
      </c>
      <c r="BJ262" s="23" t="s">
        <v>24</v>
      </c>
      <c r="BK262" s="185">
        <f t="shared" si="29"/>
        <v>0</v>
      </c>
      <c r="BL262" s="23" t="s">
        <v>174</v>
      </c>
      <c r="BM262" s="23" t="s">
        <v>596</v>
      </c>
    </row>
    <row r="263" spans="2:65" s="1" customFormat="1" ht="25.5" customHeight="1">
      <c r="B263" s="173"/>
      <c r="C263" s="174" t="s">
        <v>597</v>
      </c>
      <c r="D263" s="174" t="s">
        <v>169</v>
      </c>
      <c r="E263" s="175" t="s">
        <v>598</v>
      </c>
      <c r="F263" s="176" t="s">
        <v>599</v>
      </c>
      <c r="G263" s="177" t="s">
        <v>231</v>
      </c>
      <c r="H263" s="178">
        <v>992.1</v>
      </c>
      <c r="I263" s="179"/>
      <c r="J263" s="180">
        <f t="shared" si="20"/>
        <v>0</v>
      </c>
      <c r="K263" s="176" t="s">
        <v>173</v>
      </c>
      <c r="L263" s="40"/>
      <c r="M263" s="181" t="s">
        <v>5</v>
      </c>
      <c r="N263" s="182" t="s">
        <v>50</v>
      </c>
      <c r="O263" s="41"/>
      <c r="P263" s="183">
        <f t="shared" si="21"/>
        <v>0</v>
      </c>
      <c r="Q263" s="183">
        <v>0</v>
      </c>
      <c r="R263" s="183">
        <f t="shared" si="22"/>
        <v>0</v>
      </c>
      <c r="S263" s="183">
        <v>0</v>
      </c>
      <c r="T263" s="184">
        <f t="shared" si="23"/>
        <v>0</v>
      </c>
      <c r="AR263" s="23" t="s">
        <v>174</v>
      </c>
      <c r="AT263" s="23" t="s">
        <v>169</v>
      </c>
      <c r="AU263" s="23" t="s">
        <v>88</v>
      </c>
      <c r="AY263" s="23" t="s">
        <v>167</v>
      </c>
      <c r="BE263" s="185">
        <f t="shared" si="24"/>
        <v>0</v>
      </c>
      <c r="BF263" s="185">
        <f t="shared" si="25"/>
        <v>0</v>
      </c>
      <c r="BG263" s="185">
        <f t="shared" si="26"/>
        <v>0</v>
      </c>
      <c r="BH263" s="185">
        <f t="shared" si="27"/>
        <v>0</v>
      </c>
      <c r="BI263" s="185">
        <f t="shared" si="28"/>
        <v>0</v>
      </c>
      <c r="BJ263" s="23" t="s">
        <v>24</v>
      </c>
      <c r="BK263" s="185">
        <f t="shared" si="29"/>
        <v>0</v>
      </c>
      <c r="BL263" s="23" t="s">
        <v>174</v>
      </c>
      <c r="BM263" s="23" t="s">
        <v>600</v>
      </c>
    </row>
    <row r="264" spans="2:65" s="1" customFormat="1" ht="16.5" customHeight="1">
      <c r="B264" s="173"/>
      <c r="C264" s="174" t="s">
        <v>601</v>
      </c>
      <c r="D264" s="174" t="s">
        <v>169</v>
      </c>
      <c r="E264" s="175" t="s">
        <v>602</v>
      </c>
      <c r="F264" s="176" t="s">
        <v>603</v>
      </c>
      <c r="G264" s="177" t="s">
        <v>318</v>
      </c>
      <c r="H264" s="178">
        <v>6</v>
      </c>
      <c r="I264" s="179"/>
      <c r="J264" s="180">
        <f t="shared" si="20"/>
        <v>0</v>
      </c>
      <c r="K264" s="176" t="s">
        <v>5</v>
      </c>
      <c r="L264" s="40"/>
      <c r="M264" s="181" t="s">
        <v>5</v>
      </c>
      <c r="N264" s="182" t="s">
        <v>50</v>
      </c>
      <c r="O264" s="41"/>
      <c r="P264" s="183">
        <f t="shared" si="21"/>
        <v>0</v>
      </c>
      <c r="Q264" s="183">
        <v>0</v>
      </c>
      <c r="R264" s="183">
        <f t="shared" si="22"/>
        <v>0</v>
      </c>
      <c r="S264" s="183">
        <v>0</v>
      </c>
      <c r="T264" s="184">
        <f t="shared" si="23"/>
        <v>0</v>
      </c>
      <c r="AR264" s="23" t="s">
        <v>174</v>
      </c>
      <c r="AT264" s="23" t="s">
        <v>169</v>
      </c>
      <c r="AU264" s="23" t="s">
        <v>88</v>
      </c>
      <c r="AY264" s="23" t="s">
        <v>167</v>
      </c>
      <c r="BE264" s="185">
        <f t="shared" si="24"/>
        <v>0</v>
      </c>
      <c r="BF264" s="185">
        <f t="shared" si="25"/>
        <v>0</v>
      </c>
      <c r="BG264" s="185">
        <f t="shared" si="26"/>
        <v>0</v>
      </c>
      <c r="BH264" s="185">
        <f t="shared" si="27"/>
        <v>0</v>
      </c>
      <c r="BI264" s="185">
        <f t="shared" si="28"/>
        <v>0</v>
      </c>
      <c r="BJ264" s="23" t="s">
        <v>24</v>
      </c>
      <c r="BK264" s="185">
        <f t="shared" si="29"/>
        <v>0</v>
      </c>
      <c r="BL264" s="23" t="s">
        <v>174</v>
      </c>
      <c r="BM264" s="23" t="s">
        <v>604</v>
      </c>
    </row>
    <row r="265" spans="2:65" s="1" customFormat="1" ht="16.5" customHeight="1">
      <c r="B265" s="173"/>
      <c r="C265" s="199" t="s">
        <v>605</v>
      </c>
      <c r="D265" s="199" t="s">
        <v>222</v>
      </c>
      <c r="E265" s="200" t="s">
        <v>606</v>
      </c>
      <c r="F265" s="201" t="s">
        <v>607</v>
      </c>
      <c r="G265" s="202" t="s">
        <v>318</v>
      </c>
      <c r="H265" s="203">
        <v>6</v>
      </c>
      <c r="I265" s="204"/>
      <c r="J265" s="205">
        <f t="shared" si="20"/>
        <v>0</v>
      </c>
      <c r="K265" s="201" t="s">
        <v>173</v>
      </c>
      <c r="L265" s="206"/>
      <c r="M265" s="207" t="s">
        <v>5</v>
      </c>
      <c r="N265" s="208" t="s">
        <v>50</v>
      </c>
      <c r="O265" s="41"/>
      <c r="P265" s="183">
        <f t="shared" si="21"/>
        <v>0</v>
      </c>
      <c r="Q265" s="183">
        <v>0.01</v>
      </c>
      <c r="R265" s="183">
        <f t="shared" si="22"/>
        <v>0.06</v>
      </c>
      <c r="S265" s="183">
        <v>0</v>
      </c>
      <c r="T265" s="184">
        <f t="shared" si="23"/>
        <v>0</v>
      </c>
      <c r="AR265" s="23" t="s">
        <v>203</v>
      </c>
      <c r="AT265" s="23" t="s">
        <v>222</v>
      </c>
      <c r="AU265" s="23" t="s">
        <v>88</v>
      </c>
      <c r="AY265" s="23" t="s">
        <v>167</v>
      </c>
      <c r="BE265" s="185">
        <f t="shared" si="24"/>
        <v>0</v>
      </c>
      <c r="BF265" s="185">
        <f t="shared" si="25"/>
        <v>0</v>
      </c>
      <c r="BG265" s="185">
        <f t="shared" si="26"/>
        <v>0</v>
      </c>
      <c r="BH265" s="185">
        <f t="shared" si="27"/>
        <v>0</v>
      </c>
      <c r="BI265" s="185">
        <f t="shared" si="28"/>
        <v>0</v>
      </c>
      <c r="BJ265" s="23" t="s">
        <v>24</v>
      </c>
      <c r="BK265" s="185">
        <f t="shared" si="29"/>
        <v>0</v>
      </c>
      <c r="BL265" s="23" t="s">
        <v>174</v>
      </c>
      <c r="BM265" s="23" t="s">
        <v>608</v>
      </c>
    </row>
    <row r="266" spans="2:65" s="1" customFormat="1" ht="16.5" customHeight="1">
      <c r="B266" s="173"/>
      <c r="C266" s="174" t="s">
        <v>609</v>
      </c>
      <c r="D266" s="174" t="s">
        <v>169</v>
      </c>
      <c r="E266" s="175" t="s">
        <v>610</v>
      </c>
      <c r="F266" s="176" t="s">
        <v>611</v>
      </c>
      <c r="G266" s="177" t="s">
        <v>172</v>
      </c>
      <c r="H266" s="178">
        <v>92.534</v>
      </c>
      <c r="I266" s="179"/>
      <c r="J266" s="180">
        <f t="shared" si="20"/>
        <v>0</v>
      </c>
      <c r="K266" s="176" t="s">
        <v>173</v>
      </c>
      <c r="L266" s="40"/>
      <c r="M266" s="181" t="s">
        <v>5</v>
      </c>
      <c r="N266" s="182" t="s">
        <v>50</v>
      </c>
      <c r="O266" s="41"/>
      <c r="P266" s="183">
        <f t="shared" si="21"/>
        <v>0</v>
      </c>
      <c r="Q266" s="183">
        <v>0</v>
      </c>
      <c r="R266" s="183">
        <f t="shared" si="22"/>
        <v>0</v>
      </c>
      <c r="S266" s="183">
        <v>2</v>
      </c>
      <c r="T266" s="184">
        <f t="shared" si="23"/>
        <v>185.068</v>
      </c>
      <c r="AR266" s="23" t="s">
        <v>174</v>
      </c>
      <c r="AT266" s="23" t="s">
        <v>169</v>
      </c>
      <c r="AU266" s="23" t="s">
        <v>88</v>
      </c>
      <c r="AY266" s="23" t="s">
        <v>167</v>
      </c>
      <c r="BE266" s="185">
        <f t="shared" si="24"/>
        <v>0</v>
      </c>
      <c r="BF266" s="185">
        <f t="shared" si="25"/>
        <v>0</v>
      </c>
      <c r="BG266" s="185">
        <f t="shared" si="26"/>
        <v>0</v>
      </c>
      <c r="BH266" s="185">
        <f t="shared" si="27"/>
        <v>0</v>
      </c>
      <c r="BI266" s="185">
        <f t="shared" si="28"/>
        <v>0</v>
      </c>
      <c r="BJ266" s="23" t="s">
        <v>24</v>
      </c>
      <c r="BK266" s="185">
        <f t="shared" si="29"/>
        <v>0</v>
      </c>
      <c r="BL266" s="23" t="s">
        <v>174</v>
      </c>
      <c r="BM266" s="23" t="s">
        <v>612</v>
      </c>
    </row>
    <row r="267" spans="2:51" s="11" customFormat="1" ht="13.5">
      <c r="B267" s="186"/>
      <c r="D267" s="187" t="s">
        <v>176</v>
      </c>
      <c r="E267" s="188" t="s">
        <v>5</v>
      </c>
      <c r="F267" s="189" t="s">
        <v>613</v>
      </c>
      <c r="H267" s="190">
        <v>92.534</v>
      </c>
      <c r="I267" s="191"/>
      <c r="L267" s="186"/>
      <c r="M267" s="192"/>
      <c r="N267" s="193"/>
      <c r="O267" s="193"/>
      <c r="P267" s="193"/>
      <c r="Q267" s="193"/>
      <c r="R267" s="193"/>
      <c r="S267" s="193"/>
      <c r="T267" s="194"/>
      <c r="AT267" s="195" t="s">
        <v>176</v>
      </c>
      <c r="AU267" s="195" t="s">
        <v>88</v>
      </c>
      <c r="AV267" s="11" t="s">
        <v>88</v>
      </c>
      <c r="AW267" s="11" t="s">
        <v>43</v>
      </c>
      <c r="AX267" s="11" t="s">
        <v>24</v>
      </c>
      <c r="AY267" s="195" t="s">
        <v>167</v>
      </c>
    </row>
    <row r="268" spans="2:65" s="1" customFormat="1" ht="16.5" customHeight="1">
      <c r="B268" s="173"/>
      <c r="C268" s="174" t="s">
        <v>614</v>
      </c>
      <c r="D268" s="174" t="s">
        <v>169</v>
      </c>
      <c r="E268" s="175" t="s">
        <v>615</v>
      </c>
      <c r="F268" s="176" t="s">
        <v>616</v>
      </c>
      <c r="G268" s="177" t="s">
        <v>172</v>
      </c>
      <c r="H268" s="178">
        <v>113.28</v>
      </c>
      <c r="I268" s="179"/>
      <c r="J268" s="180">
        <f>ROUND(I268*H268,2)</f>
        <v>0</v>
      </c>
      <c r="K268" s="176" t="s">
        <v>173</v>
      </c>
      <c r="L268" s="40"/>
      <c r="M268" s="181" t="s">
        <v>5</v>
      </c>
      <c r="N268" s="182" t="s">
        <v>50</v>
      </c>
      <c r="O268" s="41"/>
      <c r="P268" s="183">
        <f>O268*H268</f>
        <v>0</v>
      </c>
      <c r="Q268" s="183">
        <v>0</v>
      </c>
      <c r="R268" s="183">
        <f>Q268*H268</f>
        <v>0</v>
      </c>
      <c r="S268" s="183">
        <v>2.4</v>
      </c>
      <c r="T268" s="184">
        <f>S268*H268</f>
        <v>271.872</v>
      </c>
      <c r="AR268" s="23" t="s">
        <v>174</v>
      </c>
      <c r="AT268" s="23" t="s">
        <v>169</v>
      </c>
      <c r="AU268" s="23" t="s">
        <v>88</v>
      </c>
      <c r="AY268" s="23" t="s">
        <v>167</v>
      </c>
      <c r="BE268" s="185">
        <f>IF(N268="základní",J268,0)</f>
        <v>0</v>
      </c>
      <c r="BF268" s="185">
        <f>IF(N268="snížená",J268,0)</f>
        <v>0</v>
      </c>
      <c r="BG268" s="185">
        <f>IF(N268="zákl. přenesená",J268,0)</f>
        <v>0</v>
      </c>
      <c r="BH268" s="185">
        <f>IF(N268="sníž. přenesená",J268,0)</f>
        <v>0</v>
      </c>
      <c r="BI268" s="185">
        <f>IF(N268="nulová",J268,0)</f>
        <v>0</v>
      </c>
      <c r="BJ268" s="23" t="s">
        <v>24</v>
      </c>
      <c r="BK268" s="185">
        <f>ROUND(I268*H268,2)</f>
        <v>0</v>
      </c>
      <c r="BL268" s="23" t="s">
        <v>174</v>
      </c>
      <c r="BM268" s="23" t="s">
        <v>617</v>
      </c>
    </row>
    <row r="269" spans="2:51" s="11" customFormat="1" ht="13.5">
      <c r="B269" s="186"/>
      <c r="D269" s="187" t="s">
        <v>176</v>
      </c>
      <c r="E269" s="188" t="s">
        <v>5</v>
      </c>
      <c r="F269" s="189" t="s">
        <v>618</v>
      </c>
      <c r="H269" s="190">
        <v>113.28</v>
      </c>
      <c r="I269" s="191"/>
      <c r="L269" s="186"/>
      <c r="M269" s="192"/>
      <c r="N269" s="193"/>
      <c r="O269" s="193"/>
      <c r="P269" s="193"/>
      <c r="Q269" s="193"/>
      <c r="R269" s="193"/>
      <c r="S269" s="193"/>
      <c r="T269" s="194"/>
      <c r="AT269" s="195" t="s">
        <v>176</v>
      </c>
      <c r="AU269" s="195" t="s">
        <v>88</v>
      </c>
      <c r="AV269" s="11" t="s">
        <v>88</v>
      </c>
      <c r="AW269" s="11" t="s">
        <v>43</v>
      </c>
      <c r="AX269" s="11" t="s">
        <v>24</v>
      </c>
      <c r="AY269" s="195" t="s">
        <v>167</v>
      </c>
    </row>
    <row r="270" spans="2:65" s="1" customFormat="1" ht="16.5" customHeight="1">
      <c r="B270" s="173"/>
      <c r="C270" s="174" t="s">
        <v>619</v>
      </c>
      <c r="D270" s="174" t="s">
        <v>169</v>
      </c>
      <c r="E270" s="175" t="s">
        <v>620</v>
      </c>
      <c r="F270" s="176" t="s">
        <v>621</v>
      </c>
      <c r="G270" s="177" t="s">
        <v>172</v>
      </c>
      <c r="H270" s="178">
        <v>170.976</v>
      </c>
      <c r="I270" s="179"/>
      <c r="J270" s="180">
        <f>ROUND(I270*H270,2)</f>
        <v>0</v>
      </c>
      <c r="K270" s="176" t="s">
        <v>173</v>
      </c>
      <c r="L270" s="40"/>
      <c r="M270" s="181" t="s">
        <v>5</v>
      </c>
      <c r="N270" s="182" t="s">
        <v>50</v>
      </c>
      <c r="O270" s="41"/>
      <c r="P270" s="183">
        <f>O270*H270</f>
        <v>0</v>
      </c>
      <c r="Q270" s="183">
        <v>0</v>
      </c>
      <c r="R270" s="183">
        <f>Q270*H270</f>
        <v>0</v>
      </c>
      <c r="S270" s="183">
        <v>1.6</v>
      </c>
      <c r="T270" s="184">
        <f>S270*H270</f>
        <v>273.5616</v>
      </c>
      <c r="AR270" s="23" t="s">
        <v>174</v>
      </c>
      <c r="AT270" s="23" t="s">
        <v>169</v>
      </c>
      <c r="AU270" s="23" t="s">
        <v>88</v>
      </c>
      <c r="AY270" s="23" t="s">
        <v>167</v>
      </c>
      <c r="BE270" s="185">
        <f>IF(N270="základní",J270,0)</f>
        <v>0</v>
      </c>
      <c r="BF270" s="185">
        <f>IF(N270="snížená",J270,0)</f>
        <v>0</v>
      </c>
      <c r="BG270" s="185">
        <f>IF(N270="zákl. přenesená",J270,0)</f>
        <v>0</v>
      </c>
      <c r="BH270" s="185">
        <f>IF(N270="sníž. přenesená",J270,0)</f>
        <v>0</v>
      </c>
      <c r="BI270" s="185">
        <f>IF(N270="nulová",J270,0)</f>
        <v>0</v>
      </c>
      <c r="BJ270" s="23" t="s">
        <v>24</v>
      </c>
      <c r="BK270" s="185">
        <f>ROUND(I270*H270,2)</f>
        <v>0</v>
      </c>
      <c r="BL270" s="23" t="s">
        <v>174</v>
      </c>
      <c r="BM270" s="23" t="s">
        <v>622</v>
      </c>
    </row>
    <row r="271" spans="2:51" s="11" customFormat="1" ht="13.5">
      <c r="B271" s="186"/>
      <c r="D271" s="187" t="s">
        <v>176</v>
      </c>
      <c r="E271" s="188" t="s">
        <v>5</v>
      </c>
      <c r="F271" s="189" t="s">
        <v>623</v>
      </c>
      <c r="H271" s="190">
        <v>170.976</v>
      </c>
      <c r="I271" s="191"/>
      <c r="L271" s="186"/>
      <c r="M271" s="192"/>
      <c r="N271" s="193"/>
      <c r="O271" s="193"/>
      <c r="P271" s="193"/>
      <c r="Q271" s="193"/>
      <c r="R271" s="193"/>
      <c r="S271" s="193"/>
      <c r="T271" s="194"/>
      <c r="AT271" s="195" t="s">
        <v>176</v>
      </c>
      <c r="AU271" s="195" t="s">
        <v>88</v>
      </c>
      <c r="AV271" s="11" t="s">
        <v>88</v>
      </c>
      <c r="AW271" s="11" t="s">
        <v>43</v>
      </c>
      <c r="AX271" s="11" t="s">
        <v>24</v>
      </c>
      <c r="AY271" s="195" t="s">
        <v>167</v>
      </c>
    </row>
    <row r="272" spans="2:65" s="1" customFormat="1" ht="25.5" customHeight="1">
      <c r="B272" s="173"/>
      <c r="C272" s="174" t="s">
        <v>624</v>
      </c>
      <c r="D272" s="174" t="s">
        <v>169</v>
      </c>
      <c r="E272" s="175" t="s">
        <v>625</v>
      </c>
      <c r="F272" s="176" t="s">
        <v>626</v>
      </c>
      <c r="G272" s="177" t="s">
        <v>172</v>
      </c>
      <c r="H272" s="178">
        <v>170.976</v>
      </c>
      <c r="I272" s="179"/>
      <c r="J272" s="180">
        <f>ROUND(I272*H272,2)</f>
        <v>0</v>
      </c>
      <c r="K272" s="176" t="s">
        <v>173</v>
      </c>
      <c r="L272" s="40"/>
      <c r="M272" s="181" t="s">
        <v>5</v>
      </c>
      <c r="N272" s="182" t="s">
        <v>50</v>
      </c>
      <c r="O272" s="41"/>
      <c r="P272" s="183">
        <f>O272*H272</f>
        <v>0</v>
      </c>
      <c r="Q272" s="183">
        <v>0</v>
      </c>
      <c r="R272" s="183">
        <f>Q272*H272</f>
        <v>0</v>
      </c>
      <c r="S272" s="183">
        <v>0.029</v>
      </c>
      <c r="T272" s="184">
        <f>S272*H272</f>
        <v>4.958304</v>
      </c>
      <c r="AR272" s="23" t="s">
        <v>174</v>
      </c>
      <c r="AT272" s="23" t="s">
        <v>169</v>
      </c>
      <c r="AU272" s="23" t="s">
        <v>88</v>
      </c>
      <c r="AY272" s="23" t="s">
        <v>167</v>
      </c>
      <c r="BE272" s="185">
        <f>IF(N272="základní",J272,0)</f>
        <v>0</v>
      </c>
      <c r="BF272" s="185">
        <f>IF(N272="snížená",J272,0)</f>
        <v>0</v>
      </c>
      <c r="BG272" s="185">
        <f>IF(N272="zákl. přenesená",J272,0)</f>
        <v>0</v>
      </c>
      <c r="BH272" s="185">
        <f>IF(N272="sníž. přenesená",J272,0)</f>
        <v>0</v>
      </c>
      <c r="BI272" s="185">
        <f>IF(N272="nulová",J272,0)</f>
        <v>0</v>
      </c>
      <c r="BJ272" s="23" t="s">
        <v>24</v>
      </c>
      <c r="BK272" s="185">
        <f>ROUND(I272*H272,2)</f>
        <v>0</v>
      </c>
      <c r="BL272" s="23" t="s">
        <v>174</v>
      </c>
      <c r="BM272" s="23" t="s">
        <v>627</v>
      </c>
    </row>
    <row r="273" spans="2:65" s="1" customFormat="1" ht="38.25" customHeight="1">
      <c r="B273" s="173"/>
      <c r="C273" s="174" t="s">
        <v>628</v>
      </c>
      <c r="D273" s="174" t="s">
        <v>169</v>
      </c>
      <c r="E273" s="175" t="s">
        <v>629</v>
      </c>
      <c r="F273" s="176" t="s">
        <v>630</v>
      </c>
      <c r="G273" s="177" t="s">
        <v>172</v>
      </c>
      <c r="H273" s="178">
        <v>4787.328</v>
      </c>
      <c r="I273" s="179"/>
      <c r="J273" s="180">
        <f>ROUND(I273*H273,2)</f>
        <v>0</v>
      </c>
      <c r="K273" s="176" t="s">
        <v>173</v>
      </c>
      <c r="L273" s="40"/>
      <c r="M273" s="181" t="s">
        <v>5</v>
      </c>
      <c r="N273" s="182" t="s">
        <v>50</v>
      </c>
      <c r="O273" s="41"/>
      <c r="P273" s="183">
        <f>O273*H273</f>
        <v>0</v>
      </c>
      <c r="Q273" s="183">
        <v>0</v>
      </c>
      <c r="R273" s="183">
        <f>Q273*H273</f>
        <v>0</v>
      </c>
      <c r="S273" s="183">
        <v>0.37</v>
      </c>
      <c r="T273" s="184">
        <f>S273*H273</f>
        <v>1771.3113600000001</v>
      </c>
      <c r="AR273" s="23" t="s">
        <v>174</v>
      </c>
      <c r="AT273" s="23" t="s">
        <v>169</v>
      </c>
      <c r="AU273" s="23" t="s">
        <v>88</v>
      </c>
      <c r="AY273" s="23" t="s">
        <v>167</v>
      </c>
      <c r="BE273" s="185">
        <f>IF(N273="základní",J273,0)</f>
        <v>0</v>
      </c>
      <c r="BF273" s="185">
        <f>IF(N273="snížená",J273,0)</f>
        <v>0</v>
      </c>
      <c r="BG273" s="185">
        <f>IF(N273="zákl. přenesená",J273,0)</f>
        <v>0</v>
      </c>
      <c r="BH273" s="185">
        <f>IF(N273="sníž. přenesená",J273,0)</f>
        <v>0</v>
      </c>
      <c r="BI273" s="185">
        <f>IF(N273="nulová",J273,0)</f>
        <v>0</v>
      </c>
      <c r="BJ273" s="23" t="s">
        <v>24</v>
      </c>
      <c r="BK273" s="185">
        <f>ROUND(I273*H273,2)</f>
        <v>0</v>
      </c>
      <c r="BL273" s="23" t="s">
        <v>174</v>
      </c>
      <c r="BM273" s="23" t="s">
        <v>631</v>
      </c>
    </row>
    <row r="274" spans="2:51" s="11" customFormat="1" ht="13.5">
      <c r="B274" s="186"/>
      <c r="D274" s="196" t="s">
        <v>176</v>
      </c>
      <c r="E274" s="195" t="s">
        <v>5</v>
      </c>
      <c r="F274" s="197" t="s">
        <v>632</v>
      </c>
      <c r="H274" s="198">
        <v>4787.328</v>
      </c>
      <c r="I274" s="191"/>
      <c r="L274" s="186"/>
      <c r="M274" s="192"/>
      <c r="N274" s="193"/>
      <c r="O274" s="193"/>
      <c r="P274" s="193"/>
      <c r="Q274" s="193"/>
      <c r="R274" s="193"/>
      <c r="S274" s="193"/>
      <c r="T274" s="194"/>
      <c r="AT274" s="195" t="s">
        <v>176</v>
      </c>
      <c r="AU274" s="195" t="s">
        <v>88</v>
      </c>
      <c r="AV274" s="11" t="s">
        <v>88</v>
      </c>
      <c r="AW274" s="11" t="s">
        <v>43</v>
      </c>
      <c r="AX274" s="11" t="s">
        <v>24</v>
      </c>
      <c r="AY274" s="195" t="s">
        <v>167</v>
      </c>
    </row>
    <row r="275" spans="2:63" s="10" customFormat="1" ht="29.85" customHeight="1">
      <c r="B275" s="159"/>
      <c r="D275" s="170" t="s">
        <v>78</v>
      </c>
      <c r="E275" s="171" t="s">
        <v>633</v>
      </c>
      <c r="F275" s="171" t="s">
        <v>634</v>
      </c>
      <c r="I275" s="162"/>
      <c r="J275" s="172">
        <f>BK275</f>
        <v>0</v>
      </c>
      <c r="L275" s="159"/>
      <c r="M275" s="164"/>
      <c r="N275" s="165"/>
      <c r="O275" s="165"/>
      <c r="P275" s="166">
        <f>SUM(P276:P285)</f>
        <v>0</v>
      </c>
      <c r="Q275" s="165"/>
      <c r="R275" s="166">
        <f>SUM(R276:R285)</f>
        <v>0</v>
      </c>
      <c r="S275" s="165"/>
      <c r="T275" s="167">
        <f>SUM(T276:T285)</f>
        <v>0</v>
      </c>
      <c r="AR275" s="160" t="s">
        <v>24</v>
      </c>
      <c r="AT275" s="168" t="s">
        <v>78</v>
      </c>
      <c r="AU275" s="168" t="s">
        <v>24</v>
      </c>
      <c r="AY275" s="160" t="s">
        <v>167</v>
      </c>
      <c r="BK275" s="169">
        <f>SUM(BK276:BK285)</f>
        <v>0</v>
      </c>
    </row>
    <row r="276" spans="2:65" s="1" customFormat="1" ht="25.5" customHeight="1">
      <c r="B276" s="173"/>
      <c r="C276" s="174" t="s">
        <v>635</v>
      </c>
      <c r="D276" s="174" t="s">
        <v>169</v>
      </c>
      <c r="E276" s="175" t="s">
        <v>636</v>
      </c>
      <c r="F276" s="176" t="s">
        <v>637</v>
      </c>
      <c r="G276" s="177" t="s">
        <v>225</v>
      </c>
      <c r="H276" s="178">
        <v>1771.311</v>
      </c>
      <c r="I276" s="179"/>
      <c r="J276" s="180">
        <f>ROUND(I276*H276,2)</f>
        <v>0</v>
      </c>
      <c r="K276" s="176" t="s">
        <v>173</v>
      </c>
      <c r="L276" s="40"/>
      <c r="M276" s="181" t="s">
        <v>5</v>
      </c>
      <c r="N276" s="182" t="s">
        <v>50</v>
      </c>
      <c r="O276" s="41"/>
      <c r="P276" s="183">
        <f>O276*H276</f>
        <v>0</v>
      </c>
      <c r="Q276" s="183">
        <v>0</v>
      </c>
      <c r="R276" s="183">
        <f>Q276*H276</f>
        <v>0</v>
      </c>
      <c r="S276" s="183">
        <v>0</v>
      </c>
      <c r="T276" s="184">
        <f>S276*H276</f>
        <v>0</v>
      </c>
      <c r="AR276" s="23" t="s">
        <v>174</v>
      </c>
      <c r="AT276" s="23" t="s">
        <v>169</v>
      </c>
      <c r="AU276" s="23" t="s">
        <v>88</v>
      </c>
      <c r="AY276" s="23" t="s">
        <v>167</v>
      </c>
      <c r="BE276" s="185">
        <f>IF(N276="základní",J276,0)</f>
        <v>0</v>
      </c>
      <c r="BF276" s="185">
        <f>IF(N276="snížená",J276,0)</f>
        <v>0</v>
      </c>
      <c r="BG276" s="185">
        <f>IF(N276="zákl. přenesená",J276,0)</f>
        <v>0</v>
      </c>
      <c r="BH276" s="185">
        <f>IF(N276="sníž. přenesená",J276,0)</f>
        <v>0</v>
      </c>
      <c r="BI276" s="185">
        <f>IF(N276="nulová",J276,0)</f>
        <v>0</v>
      </c>
      <c r="BJ276" s="23" t="s">
        <v>24</v>
      </c>
      <c r="BK276" s="185">
        <f>ROUND(I276*H276,2)</f>
        <v>0</v>
      </c>
      <c r="BL276" s="23" t="s">
        <v>174</v>
      </c>
      <c r="BM276" s="23" t="s">
        <v>638</v>
      </c>
    </row>
    <row r="277" spans="2:51" s="11" customFormat="1" ht="13.5">
      <c r="B277" s="186"/>
      <c r="D277" s="187" t="s">
        <v>176</v>
      </c>
      <c r="E277" s="188" t="s">
        <v>5</v>
      </c>
      <c r="F277" s="189" t="s">
        <v>639</v>
      </c>
      <c r="H277" s="190">
        <v>1771.311</v>
      </c>
      <c r="I277" s="191"/>
      <c r="L277" s="186"/>
      <c r="M277" s="192"/>
      <c r="N277" s="193"/>
      <c r="O277" s="193"/>
      <c r="P277" s="193"/>
      <c r="Q277" s="193"/>
      <c r="R277" s="193"/>
      <c r="S277" s="193"/>
      <c r="T277" s="194"/>
      <c r="AT277" s="195" t="s">
        <v>176</v>
      </c>
      <c r="AU277" s="195" t="s">
        <v>88</v>
      </c>
      <c r="AV277" s="11" t="s">
        <v>88</v>
      </c>
      <c r="AW277" s="11" t="s">
        <v>43</v>
      </c>
      <c r="AX277" s="11" t="s">
        <v>24</v>
      </c>
      <c r="AY277" s="195" t="s">
        <v>167</v>
      </c>
    </row>
    <row r="278" spans="2:65" s="1" customFormat="1" ht="25.5" customHeight="1">
      <c r="B278" s="173"/>
      <c r="C278" s="174" t="s">
        <v>30</v>
      </c>
      <c r="D278" s="174" t="s">
        <v>169</v>
      </c>
      <c r="E278" s="175" t="s">
        <v>640</v>
      </c>
      <c r="F278" s="176" t="s">
        <v>641</v>
      </c>
      <c r="G278" s="177" t="s">
        <v>225</v>
      </c>
      <c r="H278" s="178">
        <v>458.63</v>
      </c>
      <c r="I278" s="179"/>
      <c r="J278" s="180">
        <f>ROUND(I278*H278,2)</f>
        <v>0</v>
      </c>
      <c r="K278" s="176" t="s">
        <v>173</v>
      </c>
      <c r="L278" s="40"/>
      <c r="M278" s="181" t="s">
        <v>5</v>
      </c>
      <c r="N278" s="182" t="s">
        <v>50</v>
      </c>
      <c r="O278" s="41"/>
      <c r="P278" s="183">
        <f>O278*H278</f>
        <v>0</v>
      </c>
      <c r="Q278" s="183">
        <v>0</v>
      </c>
      <c r="R278" s="183">
        <f>Q278*H278</f>
        <v>0</v>
      </c>
      <c r="S278" s="183">
        <v>0</v>
      </c>
      <c r="T278" s="184">
        <f>S278*H278</f>
        <v>0</v>
      </c>
      <c r="AR278" s="23" t="s">
        <v>174</v>
      </c>
      <c r="AT278" s="23" t="s">
        <v>169</v>
      </c>
      <c r="AU278" s="23" t="s">
        <v>88</v>
      </c>
      <c r="AY278" s="23" t="s">
        <v>167</v>
      </c>
      <c r="BE278" s="185">
        <f>IF(N278="základní",J278,0)</f>
        <v>0</v>
      </c>
      <c r="BF278" s="185">
        <f>IF(N278="snížená",J278,0)</f>
        <v>0</v>
      </c>
      <c r="BG278" s="185">
        <f>IF(N278="zákl. přenesená",J278,0)</f>
        <v>0</v>
      </c>
      <c r="BH278" s="185">
        <f>IF(N278="sníž. přenesená",J278,0)</f>
        <v>0</v>
      </c>
      <c r="BI278" s="185">
        <f>IF(N278="nulová",J278,0)</f>
        <v>0</v>
      </c>
      <c r="BJ278" s="23" t="s">
        <v>24</v>
      </c>
      <c r="BK278" s="185">
        <f>ROUND(I278*H278,2)</f>
        <v>0</v>
      </c>
      <c r="BL278" s="23" t="s">
        <v>174</v>
      </c>
      <c r="BM278" s="23" t="s">
        <v>642</v>
      </c>
    </row>
    <row r="279" spans="2:51" s="11" customFormat="1" ht="13.5">
      <c r="B279" s="186"/>
      <c r="D279" s="187" t="s">
        <v>176</v>
      </c>
      <c r="E279" s="188" t="s">
        <v>5</v>
      </c>
      <c r="F279" s="189" t="s">
        <v>643</v>
      </c>
      <c r="H279" s="190">
        <v>458.63</v>
      </c>
      <c r="I279" s="191"/>
      <c r="L279" s="186"/>
      <c r="M279" s="192"/>
      <c r="N279" s="193"/>
      <c r="O279" s="193"/>
      <c r="P279" s="193"/>
      <c r="Q279" s="193"/>
      <c r="R279" s="193"/>
      <c r="S279" s="193"/>
      <c r="T279" s="194"/>
      <c r="AT279" s="195" t="s">
        <v>176</v>
      </c>
      <c r="AU279" s="195" t="s">
        <v>88</v>
      </c>
      <c r="AV279" s="11" t="s">
        <v>88</v>
      </c>
      <c r="AW279" s="11" t="s">
        <v>43</v>
      </c>
      <c r="AX279" s="11" t="s">
        <v>24</v>
      </c>
      <c r="AY279" s="195" t="s">
        <v>167</v>
      </c>
    </row>
    <row r="280" spans="2:65" s="1" customFormat="1" ht="25.5" customHeight="1">
      <c r="B280" s="173"/>
      <c r="C280" s="174" t="s">
        <v>644</v>
      </c>
      <c r="D280" s="174" t="s">
        <v>169</v>
      </c>
      <c r="E280" s="175" t="s">
        <v>645</v>
      </c>
      <c r="F280" s="176" t="s">
        <v>646</v>
      </c>
      <c r="G280" s="177" t="s">
        <v>225</v>
      </c>
      <c r="H280" s="178">
        <v>271.872</v>
      </c>
      <c r="I280" s="179"/>
      <c r="J280" s="180">
        <f>ROUND(I280*H280,2)</f>
        <v>0</v>
      </c>
      <c r="K280" s="176" t="s">
        <v>173</v>
      </c>
      <c r="L280" s="40"/>
      <c r="M280" s="181" t="s">
        <v>5</v>
      </c>
      <c r="N280" s="182" t="s">
        <v>50</v>
      </c>
      <c r="O280" s="41"/>
      <c r="P280" s="183">
        <f>O280*H280</f>
        <v>0</v>
      </c>
      <c r="Q280" s="183">
        <v>0</v>
      </c>
      <c r="R280" s="183">
        <f>Q280*H280</f>
        <v>0</v>
      </c>
      <c r="S280" s="183">
        <v>0</v>
      </c>
      <c r="T280" s="184">
        <f>S280*H280</f>
        <v>0</v>
      </c>
      <c r="AR280" s="23" t="s">
        <v>174</v>
      </c>
      <c r="AT280" s="23" t="s">
        <v>169</v>
      </c>
      <c r="AU280" s="23" t="s">
        <v>88</v>
      </c>
      <c r="AY280" s="23" t="s">
        <v>167</v>
      </c>
      <c r="BE280" s="185">
        <f>IF(N280="základní",J280,0)</f>
        <v>0</v>
      </c>
      <c r="BF280" s="185">
        <f>IF(N280="snížená",J280,0)</f>
        <v>0</v>
      </c>
      <c r="BG280" s="185">
        <f>IF(N280="zákl. přenesená",J280,0)</f>
        <v>0</v>
      </c>
      <c r="BH280" s="185">
        <f>IF(N280="sníž. přenesená",J280,0)</f>
        <v>0</v>
      </c>
      <c r="BI280" s="185">
        <f>IF(N280="nulová",J280,0)</f>
        <v>0</v>
      </c>
      <c r="BJ280" s="23" t="s">
        <v>24</v>
      </c>
      <c r="BK280" s="185">
        <f>ROUND(I280*H280,2)</f>
        <v>0</v>
      </c>
      <c r="BL280" s="23" t="s">
        <v>174</v>
      </c>
      <c r="BM280" s="23" t="s">
        <v>647</v>
      </c>
    </row>
    <row r="281" spans="2:65" s="1" customFormat="1" ht="25.5" customHeight="1">
      <c r="B281" s="173"/>
      <c r="C281" s="174" t="s">
        <v>648</v>
      </c>
      <c r="D281" s="174" t="s">
        <v>169</v>
      </c>
      <c r="E281" s="175" t="s">
        <v>649</v>
      </c>
      <c r="F281" s="176" t="s">
        <v>650</v>
      </c>
      <c r="G281" s="177" t="s">
        <v>225</v>
      </c>
      <c r="H281" s="178">
        <v>2532.645</v>
      </c>
      <c r="I281" s="179"/>
      <c r="J281" s="180">
        <f>ROUND(I281*H281,2)</f>
        <v>0</v>
      </c>
      <c r="K281" s="176" t="s">
        <v>173</v>
      </c>
      <c r="L281" s="40"/>
      <c r="M281" s="181" t="s">
        <v>5</v>
      </c>
      <c r="N281" s="182" t="s">
        <v>50</v>
      </c>
      <c r="O281" s="41"/>
      <c r="P281" s="183">
        <f>O281*H281</f>
        <v>0</v>
      </c>
      <c r="Q281" s="183">
        <v>0</v>
      </c>
      <c r="R281" s="183">
        <f>Q281*H281</f>
        <v>0</v>
      </c>
      <c r="S281" s="183">
        <v>0</v>
      </c>
      <c r="T281" s="184">
        <f>S281*H281</f>
        <v>0</v>
      </c>
      <c r="AR281" s="23" t="s">
        <v>174</v>
      </c>
      <c r="AT281" s="23" t="s">
        <v>169</v>
      </c>
      <c r="AU281" s="23" t="s">
        <v>88</v>
      </c>
      <c r="AY281" s="23" t="s">
        <v>167</v>
      </c>
      <c r="BE281" s="185">
        <f>IF(N281="základní",J281,0)</f>
        <v>0</v>
      </c>
      <c r="BF281" s="185">
        <f>IF(N281="snížená",J281,0)</f>
        <v>0</v>
      </c>
      <c r="BG281" s="185">
        <f>IF(N281="zákl. přenesená",J281,0)</f>
        <v>0</v>
      </c>
      <c r="BH281" s="185">
        <f>IF(N281="sníž. přenesená",J281,0)</f>
        <v>0</v>
      </c>
      <c r="BI281" s="185">
        <f>IF(N281="nulová",J281,0)</f>
        <v>0</v>
      </c>
      <c r="BJ281" s="23" t="s">
        <v>24</v>
      </c>
      <c r="BK281" s="185">
        <f>ROUND(I281*H281,2)</f>
        <v>0</v>
      </c>
      <c r="BL281" s="23" t="s">
        <v>174</v>
      </c>
      <c r="BM281" s="23" t="s">
        <v>651</v>
      </c>
    </row>
    <row r="282" spans="2:65" s="1" customFormat="1" ht="25.5" customHeight="1">
      <c r="B282" s="173"/>
      <c r="C282" s="174" t="s">
        <v>652</v>
      </c>
      <c r="D282" s="174" t="s">
        <v>169</v>
      </c>
      <c r="E282" s="175" t="s">
        <v>653</v>
      </c>
      <c r="F282" s="176" t="s">
        <v>654</v>
      </c>
      <c r="G282" s="177" t="s">
        <v>225</v>
      </c>
      <c r="H282" s="178">
        <v>425</v>
      </c>
      <c r="I282" s="179"/>
      <c r="J282" s="180">
        <f>ROUND(I282*H282,2)</f>
        <v>0</v>
      </c>
      <c r="K282" s="176" t="s">
        <v>173</v>
      </c>
      <c r="L282" s="40"/>
      <c r="M282" s="181" t="s">
        <v>5</v>
      </c>
      <c r="N282" s="182" t="s">
        <v>50</v>
      </c>
      <c r="O282" s="41"/>
      <c r="P282" s="183">
        <f>O282*H282</f>
        <v>0</v>
      </c>
      <c r="Q282" s="183">
        <v>0</v>
      </c>
      <c r="R282" s="183">
        <f>Q282*H282</f>
        <v>0</v>
      </c>
      <c r="S282" s="183">
        <v>0</v>
      </c>
      <c r="T282" s="184">
        <f>S282*H282</f>
        <v>0</v>
      </c>
      <c r="AR282" s="23" t="s">
        <v>174</v>
      </c>
      <c r="AT282" s="23" t="s">
        <v>169</v>
      </c>
      <c r="AU282" s="23" t="s">
        <v>88</v>
      </c>
      <c r="AY282" s="23" t="s">
        <v>167</v>
      </c>
      <c r="BE282" s="185">
        <f>IF(N282="základní",J282,0)</f>
        <v>0</v>
      </c>
      <c r="BF282" s="185">
        <f>IF(N282="snížená",J282,0)</f>
        <v>0</v>
      </c>
      <c r="BG282" s="185">
        <f>IF(N282="zákl. přenesená",J282,0)</f>
        <v>0</v>
      </c>
      <c r="BH282" s="185">
        <f>IF(N282="sníž. přenesená",J282,0)</f>
        <v>0</v>
      </c>
      <c r="BI282" s="185">
        <f>IF(N282="nulová",J282,0)</f>
        <v>0</v>
      </c>
      <c r="BJ282" s="23" t="s">
        <v>24</v>
      </c>
      <c r="BK282" s="185">
        <f>ROUND(I282*H282,2)</f>
        <v>0</v>
      </c>
      <c r="BL282" s="23" t="s">
        <v>174</v>
      </c>
      <c r="BM282" s="23" t="s">
        <v>655</v>
      </c>
    </row>
    <row r="283" spans="2:65" s="1" customFormat="1" ht="25.5" customHeight="1">
      <c r="B283" s="173"/>
      <c r="C283" s="174" t="s">
        <v>656</v>
      </c>
      <c r="D283" s="174" t="s">
        <v>169</v>
      </c>
      <c r="E283" s="175" t="s">
        <v>657</v>
      </c>
      <c r="F283" s="176" t="s">
        <v>658</v>
      </c>
      <c r="G283" s="177" t="s">
        <v>225</v>
      </c>
      <c r="H283" s="178">
        <v>4250</v>
      </c>
      <c r="I283" s="179"/>
      <c r="J283" s="180">
        <f>ROUND(I283*H283,2)</f>
        <v>0</v>
      </c>
      <c r="K283" s="176" t="s">
        <v>173</v>
      </c>
      <c r="L283" s="40"/>
      <c r="M283" s="181" t="s">
        <v>5</v>
      </c>
      <c r="N283" s="182" t="s">
        <v>50</v>
      </c>
      <c r="O283" s="41"/>
      <c r="P283" s="183">
        <f>O283*H283</f>
        <v>0</v>
      </c>
      <c r="Q283" s="183">
        <v>0</v>
      </c>
      <c r="R283" s="183">
        <f>Q283*H283</f>
        <v>0</v>
      </c>
      <c r="S283" s="183">
        <v>0</v>
      </c>
      <c r="T283" s="184">
        <f>S283*H283</f>
        <v>0</v>
      </c>
      <c r="AR283" s="23" t="s">
        <v>174</v>
      </c>
      <c r="AT283" s="23" t="s">
        <v>169</v>
      </c>
      <c r="AU283" s="23" t="s">
        <v>88</v>
      </c>
      <c r="AY283" s="23" t="s">
        <v>167</v>
      </c>
      <c r="BE283" s="185">
        <f>IF(N283="základní",J283,0)</f>
        <v>0</v>
      </c>
      <c r="BF283" s="185">
        <f>IF(N283="snížená",J283,0)</f>
        <v>0</v>
      </c>
      <c r="BG283" s="185">
        <f>IF(N283="zákl. přenesená",J283,0)</f>
        <v>0</v>
      </c>
      <c r="BH283" s="185">
        <f>IF(N283="sníž. přenesená",J283,0)</f>
        <v>0</v>
      </c>
      <c r="BI283" s="185">
        <f>IF(N283="nulová",J283,0)</f>
        <v>0</v>
      </c>
      <c r="BJ283" s="23" t="s">
        <v>24</v>
      </c>
      <c r="BK283" s="185">
        <f>ROUND(I283*H283,2)</f>
        <v>0</v>
      </c>
      <c r="BL283" s="23" t="s">
        <v>174</v>
      </c>
      <c r="BM283" s="23" t="s">
        <v>659</v>
      </c>
    </row>
    <row r="284" spans="2:65" s="1" customFormat="1" ht="16.5" customHeight="1">
      <c r="B284" s="173"/>
      <c r="C284" s="174" t="s">
        <v>660</v>
      </c>
      <c r="D284" s="174" t="s">
        <v>169</v>
      </c>
      <c r="E284" s="175" t="s">
        <v>661</v>
      </c>
      <c r="F284" s="176" t="s">
        <v>662</v>
      </c>
      <c r="G284" s="177" t="s">
        <v>225</v>
      </c>
      <c r="H284" s="178">
        <v>425</v>
      </c>
      <c r="I284" s="179"/>
      <c r="J284" s="180">
        <f>ROUND(I284*H284,2)</f>
        <v>0</v>
      </c>
      <c r="K284" s="176" t="s">
        <v>173</v>
      </c>
      <c r="L284" s="40"/>
      <c r="M284" s="181" t="s">
        <v>5</v>
      </c>
      <c r="N284" s="182" t="s">
        <v>50</v>
      </c>
      <c r="O284" s="41"/>
      <c r="P284" s="183">
        <f>O284*H284</f>
        <v>0</v>
      </c>
      <c r="Q284" s="183">
        <v>0</v>
      </c>
      <c r="R284" s="183">
        <f>Q284*H284</f>
        <v>0</v>
      </c>
      <c r="S284" s="183">
        <v>0</v>
      </c>
      <c r="T284" s="184">
        <f>S284*H284</f>
        <v>0</v>
      </c>
      <c r="AR284" s="23" t="s">
        <v>174</v>
      </c>
      <c r="AT284" s="23" t="s">
        <v>169</v>
      </c>
      <c r="AU284" s="23" t="s">
        <v>88</v>
      </c>
      <c r="AY284" s="23" t="s">
        <v>167</v>
      </c>
      <c r="BE284" s="185">
        <f>IF(N284="základní",J284,0)</f>
        <v>0</v>
      </c>
      <c r="BF284" s="185">
        <f>IF(N284="snížená",J284,0)</f>
        <v>0</v>
      </c>
      <c r="BG284" s="185">
        <f>IF(N284="zákl. přenesená",J284,0)</f>
        <v>0</v>
      </c>
      <c r="BH284" s="185">
        <f>IF(N284="sníž. přenesená",J284,0)</f>
        <v>0</v>
      </c>
      <c r="BI284" s="185">
        <f>IF(N284="nulová",J284,0)</f>
        <v>0</v>
      </c>
      <c r="BJ284" s="23" t="s">
        <v>24</v>
      </c>
      <c r="BK284" s="185">
        <f>ROUND(I284*H284,2)</f>
        <v>0</v>
      </c>
      <c r="BL284" s="23" t="s">
        <v>174</v>
      </c>
      <c r="BM284" s="23" t="s">
        <v>663</v>
      </c>
    </row>
    <row r="285" spans="2:51" s="11" customFormat="1" ht="13.5">
      <c r="B285" s="186"/>
      <c r="D285" s="196" t="s">
        <v>176</v>
      </c>
      <c r="E285" s="195" t="s">
        <v>5</v>
      </c>
      <c r="F285" s="197" t="s">
        <v>664</v>
      </c>
      <c r="H285" s="198">
        <v>425</v>
      </c>
      <c r="I285" s="191"/>
      <c r="L285" s="186"/>
      <c r="M285" s="192"/>
      <c r="N285" s="193"/>
      <c r="O285" s="193"/>
      <c r="P285" s="193"/>
      <c r="Q285" s="193"/>
      <c r="R285" s="193"/>
      <c r="S285" s="193"/>
      <c r="T285" s="194"/>
      <c r="AT285" s="195" t="s">
        <v>176</v>
      </c>
      <c r="AU285" s="195" t="s">
        <v>88</v>
      </c>
      <c r="AV285" s="11" t="s">
        <v>88</v>
      </c>
      <c r="AW285" s="11" t="s">
        <v>43</v>
      </c>
      <c r="AX285" s="11" t="s">
        <v>24</v>
      </c>
      <c r="AY285" s="195" t="s">
        <v>167</v>
      </c>
    </row>
    <row r="286" spans="2:63" s="10" customFormat="1" ht="29.85" customHeight="1">
      <c r="B286" s="159"/>
      <c r="D286" s="170" t="s">
        <v>78</v>
      </c>
      <c r="E286" s="171" t="s">
        <v>665</v>
      </c>
      <c r="F286" s="171" t="s">
        <v>666</v>
      </c>
      <c r="I286" s="162"/>
      <c r="J286" s="172">
        <f>BK286</f>
        <v>0</v>
      </c>
      <c r="L286" s="159"/>
      <c r="M286" s="164"/>
      <c r="N286" s="165"/>
      <c r="O286" s="165"/>
      <c r="P286" s="166">
        <f>P287</f>
        <v>0</v>
      </c>
      <c r="Q286" s="165"/>
      <c r="R286" s="166">
        <f>R287</f>
        <v>0</v>
      </c>
      <c r="S286" s="165"/>
      <c r="T286" s="167">
        <f>T287</f>
        <v>0</v>
      </c>
      <c r="AR286" s="160" t="s">
        <v>24</v>
      </c>
      <c r="AT286" s="168" t="s">
        <v>78</v>
      </c>
      <c r="AU286" s="168" t="s">
        <v>24</v>
      </c>
      <c r="AY286" s="160" t="s">
        <v>167</v>
      </c>
      <c r="BK286" s="169">
        <f>BK287</f>
        <v>0</v>
      </c>
    </row>
    <row r="287" spans="2:65" s="1" customFormat="1" ht="38.25" customHeight="1">
      <c r="B287" s="173"/>
      <c r="C287" s="174" t="s">
        <v>667</v>
      </c>
      <c r="D287" s="174" t="s">
        <v>169</v>
      </c>
      <c r="E287" s="175" t="s">
        <v>668</v>
      </c>
      <c r="F287" s="176" t="s">
        <v>669</v>
      </c>
      <c r="G287" s="177" t="s">
        <v>225</v>
      </c>
      <c r="H287" s="178">
        <v>2189.435</v>
      </c>
      <c r="I287" s="179"/>
      <c r="J287" s="180">
        <f>ROUND(I287*H287,2)</f>
        <v>0</v>
      </c>
      <c r="K287" s="176" t="s">
        <v>173</v>
      </c>
      <c r="L287" s="40"/>
      <c r="M287" s="181" t="s">
        <v>5</v>
      </c>
      <c r="N287" s="182" t="s">
        <v>50</v>
      </c>
      <c r="O287" s="41"/>
      <c r="P287" s="183">
        <f>O287*H287</f>
        <v>0</v>
      </c>
      <c r="Q287" s="183">
        <v>0</v>
      </c>
      <c r="R287" s="183">
        <f>Q287*H287</f>
        <v>0</v>
      </c>
      <c r="S287" s="183">
        <v>0</v>
      </c>
      <c r="T287" s="184">
        <f>S287*H287</f>
        <v>0</v>
      </c>
      <c r="AR287" s="23" t="s">
        <v>174</v>
      </c>
      <c r="AT287" s="23" t="s">
        <v>169</v>
      </c>
      <c r="AU287" s="23" t="s">
        <v>88</v>
      </c>
      <c r="AY287" s="23" t="s">
        <v>167</v>
      </c>
      <c r="BE287" s="185">
        <f>IF(N287="základní",J287,0)</f>
        <v>0</v>
      </c>
      <c r="BF287" s="185">
        <f>IF(N287="snížená",J287,0)</f>
        <v>0</v>
      </c>
      <c r="BG287" s="185">
        <f>IF(N287="zákl. přenesená",J287,0)</f>
        <v>0</v>
      </c>
      <c r="BH287" s="185">
        <f>IF(N287="sníž. přenesená",J287,0)</f>
        <v>0</v>
      </c>
      <c r="BI287" s="185">
        <f>IF(N287="nulová",J287,0)</f>
        <v>0</v>
      </c>
      <c r="BJ287" s="23" t="s">
        <v>24</v>
      </c>
      <c r="BK287" s="185">
        <f>ROUND(I287*H287,2)</f>
        <v>0</v>
      </c>
      <c r="BL287" s="23" t="s">
        <v>174</v>
      </c>
      <c r="BM287" s="23" t="s">
        <v>670</v>
      </c>
    </row>
    <row r="288" spans="2:63" s="10" customFormat="1" ht="37.35" customHeight="1">
      <c r="B288" s="159"/>
      <c r="D288" s="160" t="s">
        <v>78</v>
      </c>
      <c r="E288" s="161" t="s">
        <v>671</v>
      </c>
      <c r="F288" s="161" t="s">
        <v>672</v>
      </c>
      <c r="I288" s="162"/>
      <c r="J288" s="163">
        <f>BK288</f>
        <v>0</v>
      </c>
      <c r="L288" s="159"/>
      <c r="M288" s="164"/>
      <c r="N288" s="165"/>
      <c r="O288" s="165"/>
      <c r="P288" s="166">
        <f>P289+P304+P306+P343+P351+P353+P359+P372+P378+P403+P430+P440+P454+P467</f>
        <v>0</v>
      </c>
      <c r="Q288" s="165"/>
      <c r="R288" s="166">
        <f>R289+R304+R306+R343+R351+R353+R359+R372+R378+R403+R430+R440+R454+R467</f>
        <v>60.27281044000001</v>
      </c>
      <c r="S288" s="165"/>
      <c r="T288" s="167">
        <f>T289+T304+T306+T343+T351+T353+T359+T372+T378+T403+T430+T440+T454+T467</f>
        <v>25.87352913</v>
      </c>
      <c r="AR288" s="160" t="s">
        <v>88</v>
      </c>
      <c r="AT288" s="168" t="s">
        <v>78</v>
      </c>
      <c r="AU288" s="168" t="s">
        <v>79</v>
      </c>
      <c r="AY288" s="160" t="s">
        <v>167</v>
      </c>
      <c r="BK288" s="169">
        <f>BK289+BK304+BK306+BK343+BK351+BK353+BK359+BK372+BK378+BK403+BK430+BK440+BK454+BK467</f>
        <v>0</v>
      </c>
    </row>
    <row r="289" spans="2:63" s="10" customFormat="1" ht="19.9" customHeight="1">
      <c r="B289" s="159"/>
      <c r="D289" s="170" t="s">
        <v>78</v>
      </c>
      <c r="E289" s="171" t="s">
        <v>673</v>
      </c>
      <c r="F289" s="171" t="s">
        <v>674</v>
      </c>
      <c r="I289" s="162"/>
      <c r="J289" s="172">
        <f>BK289</f>
        <v>0</v>
      </c>
      <c r="L289" s="159"/>
      <c r="M289" s="164"/>
      <c r="N289" s="165"/>
      <c r="O289" s="165"/>
      <c r="P289" s="166">
        <f>SUM(P290:P303)</f>
        <v>0</v>
      </c>
      <c r="Q289" s="165"/>
      <c r="R289" s="166">
        <f>SUM(R290:R303)</f>
        <v>5.2950800000000005</v>
      </c>
      <c r="S289" s="165"/>
      <c r="T289" s="167">
        <f>SUM(T290:T303)</f>
        <v>0</v>
      </c>
      <c r="AR289" s="160" t="s">
        <v>88</v>
      </c>
      <c r="AT289" s="168" t="s">
        <v>78</v>
      </c>
      <c r="AU289" s="168" t="s">
        <v>24</v>
      </c>
      <c r="AY289" s="160" t="s">
        <v>167</v>
      </c>
      <c r="BK289" s="169">
        <f>SUM(BK290:BK303)</f>
        <v>0</v>
      </c>
    </row>
    <row r="290" spans="2:65" s="1" customFormat="1" ht="25.5" customHeight="1">
      <c r="B290" s="173"/>
      <c r="C290" s="174" t="s">
        <v>675</v>
      </c>
      <c r="D290" s="174" t="s">
        <v>169</v>
      </c>
      <c r="E290" s="175" t="s">
        <v>676</v>
      </c>
      <c r="F290" s="176" t="s">
        <v>677</v>
      </c>
      <c r="G290" s="177" t="s">
        <v>231</v>
      </c>
      <c r="H290" s="178">
        <v>992.1</v>
      </c>
      <c r="I290" s="179"/>
      <c r="J290" s="180">
        <f>ROUND(I290*H290,2)</f>
        <v>0</v>
      </c>
      <c r="K290" s="176" t="s">
        <v>173</v>
      </c>
      <c r="L290" s="40"/>
      <c r="M290" s="181" t="s">
        <v>5</v>
      </c>
      <c r="N290" s="182" t="s">
        <v>50</v>
      </c>
      <c r="O290" s="41"/>
      <c r="P290" s="183">
        <f>O290*H290</f>
        <v>0</v>
      </c>
      <c r="Q290" s="183">
        <v>0</v>
      </c>
      <c r="R290" s="183">
        <f>Q290*H290</f>
        <v>0</v>
      </c>
      <c r="S290" s="183">
        <v>0</v>
      </c>
      <c r="T290" s="184">
        <f>S290*H290</f>
        <v>0</v>
      </c>
      <c r="AR290" s="23" t="s">
        <v>244</v>
      </c>
      <c r="AT290" s="23" t="s">
        <v>169</v>
      </c>
      <c r="AU290" s="23" t="s">
        <v>88</v>
      </c>
      <c r="AY290" s="23" t="s">
        <v>167</v>
      </c>
      <c r="BE290" s="185">
        <f>IF(N290="základní",J290,0)</f>
        <v>0</v>
      </c>
      <c r="BF290" s="185">
        <f>IF(N290="snížená",J290,0)</f>
        <v>0</v>
      </c>
      <c r="BG290" s="185">
        <f>IF(N290="zákl. přenesená",J290,0)</f>
        <v>0</v>
      </c>
      <c r="BH290" s="185">
        <f>IF(N290="sníž. přenesená",J290,0)</f>
        <v>0</v>
      </c>
      <c r="BI290" s="185">
        <f>IF(N290="nulová",J290,0)</f>
        <v>0</v>
      </c>
      <c r="BJ290" s="23" t="s">
        <v>24</v>
      </c>
      <c r="BK290" s="185">
        <f>ROUND(I290*H290,2)</f>
        <v>0</v>
      </c>
      <c r="BL290" s="23" t="s">
        <v>244</v>
      </c>
      <c r="BM290" s="23" t="s">
        <v>678</v>
      </c>
    </row>
    <row r="291" spans="2:51" s="11" customFormat="1" ht="13.5">
      <c r="B291" s="186"/>
      <c r="D291" s="187" t="s">
        <v>176</v>
      </c>
      <c r="E291" s="188" t="s">
        <v>5</v>
      </c>
      <c r="F291" s="189" t="s">
        <v>679</v>
      </c>
      <c r="H291" s="190">
        <v>992.1</v>
      </c>
      <c r="I291" s="191"/>
      <c r="L291" s="186"/>
      <c r="M291" s="192"/>
      <c r="N291" s="193"/>
      <c r="O291" s="193"/>
      <c r="P291" s="193"/>
      <c r="Q291" s="193"/>
      <c r="R291" s="193"/>
      <c r="S291" s="193"/>
      <c r="T291" s="194"/>
      <c r="AT291" s="195" t="s">
        <v>176</v>
      </c>
      <c r="AU291" s="195" t="s">
        <v>88</v>
      </c>
      <c r="AV291" s="11" t="s">
        <v>88</v>
      </c>
      <c r="AW291" s="11" t="s">
        <v>43</v>
      </c>
      <c r="AX291" s="11" t="s">
        <v>24</v>
      </c>
      <c r="AY291" s="195" t="s">
        <v>167</v>
      </c>
    </row>
    <row r="292" spans="2:65" s="1" customFormat="1" ht="25.5" customHeight="1">
      <c r="B292" s="173"/>
      <c r="C292" s="174" t="s">
        <v>680</v>
      </c>
      <c r="D292" s="174" t="s">
        <v>169</v>
      </c>
      <c r="E292" s="175" t="s">
        <v>681</v>
      </c>
      <c r="F292" s="176" t="s">
        <v>682</v>
      </c>
      <c r="G292" s="177" t="s">
        <v>231</v>
      </c>
      <c r="H292" s="178">
        <v>77.7</v>
      </c>
      <c r="I292" s="179"/>
      <c r="J292" s="180">
        <f>ROUND(I292*H292,2)</f>
        <v>0</v>
      </c>
      <c r="K292" s="176" t="s">
        <v>173</v>
      </c>
      <c r="L292" s="40"/>
      <c r="M292" s="181" t="s">
        <v>5</v>
      </c>
      <c r="N292" s="182" t="s">
        <v>50</v>
      </c>
      <c r="O292" s="41"/>
      <c r="P292" s="183">
        <f>O292*H292</f>
        <v>0</v>
      </c>
      <c r="Q292" s="183">
        <v>0</v>
      </c>
      <c r="R292" s="183">
        <f>Q292*H292</f>
        <v>0</v>
      </c>
      <c r="S292" s="183">
        <v>0</v>
      </c>
      <c r="T292" s="184">
        <f>S292*H292</f>
        <v>0</v>
      </c>
      <c r="AR292" s="23" t="s">
        <v>244</v>
      </c>
      <c r="AT292" s="23" t="s">
        <v>169</v>
      </c>
      <c r="AU292" s="23" t="s">
        <v>88</v>
      </c>
      <c r="AY292" s="23" t="s">
        <v>167</v>
      </c>
      <c r="BE292" s="185">
        <f>IF(N292="základní",J292,0)</f>
        <v>0</v>
      </c>
      <c r="BF292" s="185">
        <f>IF(N292="snížená",J292,0)</f>
        <v>0</v>
      </c>
      <c r="BG292" s="185">
        <f>IF(N292="zákl. přenesená",J292,0)</f>
        <v>0</v>
      </c>
      <c r="BH292" s="185">
        <f>IF(N292="sníž. přenesená",J292,0)</f>
        <v>0</v>
      </c>
      <c r="BI292" s="185">
        <f>IF(N292="nulová",J292,0)</f>
        <v>0</v>
      </c>
      <c r="BJ292" s="23" t="s">
        <v>24</v>
      </c>
      <c r="BK292" s="185">
        <f>ROUND(I292*H292,2)</f>
        <v>0</v>
      </c>
      <c r="BL292" s="23" t="s">
        <v>244</v>
      </c>
      <c r="BM292" s="23" t="s">
        <v>683</v>
      </c>
    </row>
    <row r="293" spans="2:51" s="11" customFormat="1" ht="13.5">
      <c r="B293" s="186"/>
      <c r="D293" s="187" t="s">
        <v>176</v>
      </c>
      <c r="E293" s="188" t="s">
        <v>5</v>
      </c>
      <c r="F293" s="189" t="s">
        <v>684</v>
      </c>
      <c r="H293" s="190">
        <v>77.7</v>
      </c>
      <c r="I293" s="191"/>
      <c r="L293" s="186"/>
      <c r="M293" s="192"/>
      <c r="N293" s="193"/>
      <c r="O293" s="193"/>
      <c r="P293" s="193"/>
      <c r="Q293" s="193"/>
      <c r="R293" s="193"/>
      <c r="S293" s="193"/>
      <c r="T293" s="194"/>
      <c r="AT293" s="195" t="s">
        <v>176</v>
      </c>
      <c r="AU293" s="195" t="s">
        <v>88</v>
      </c>
      <c r="AV293" s="11" t="s">
        <v>88</v>
      </c>
      <c r="AW293" s="11" t="s">
        <v>43</v>
      </c>
      <c r="AX293" s="11" t="s">
        <v>24</v>
      </c>
      <c r="AY293" s="195" t="s">
        <v>167</v>
      </c>
    </row>
    <row r="294" spans="2:65" s="1" customFormat="1" ht="16.5" customHeight="1">
      <c r="B294" s="173"/>
      <c r="C294" s="199" t="s">
        <v>685</v>
      </c>
      <c r="D294" s="199" t="s">
        <v>222</v>
      </c>
      <c r="E294" s="200" t="s">
        <v>686</v>
      </c>
      <c r="F294" s="201" t="s">
        <v>687</v>
      </c>
      <c r="G294" s="202" t="s">
        <v>225</v>
      </c>
      <c r="H294" s="203">
        <v>0.374</v>
      </c>
      <c r="I294" s="204"/>
      <c r="J294" s="205">
        <f>ROUND(I294*H294,2)</f>
        <v>0</v>
      </c>
      <c r="K294" s="201" t="s">
        <v>173</v>
      </c>
      <c r="L294" s="206"/>
      <c r="M294" s="207" t="s">
        <v>5</v>
      </c>
      <c r="N294" s="208" t="s">
        <v>50</v>
      </c>
      <c r="O294" s="41"/>
      <c r="P294" s="183">
        <f>O294*H294</f>
        <v>0</v>
      </c>
      <c r="Q294" s="183">
        <v>1</v>
      </c>
      <c r="R294" s="183">
        <f>Q294*H294</f>
        <v>0.374</v>
      </c>
      <c r="S294" s="183">
        <v>0</v>
      </c>
      <c r="T294" s="184">
        <f>S294*H294</f>
        <v>0</v>
      </c>
      <c r="AR294" s="23" t="s">
        <v>320</v>
      </c>
      <c r="AT294" s="23" t="s">
        <v>222</v>
      </c>
      <c r="AU294" s="23" t="s">
        <v>88</v>
      </c>
      <c r="AY294" s="23" t="s">
        <v>167</v>
      </c>
      <c r="BE294" s="185">
        <f>IF(N294="základní",J294,0)</f>
        <v>0</v>
      </c>
      <c r="BF294" s="185">
        <f>IF(N294="snížená",J294,0)</f>
        <v>0</v>
      </c>
      <c r="BG294" s="185">
        <f>IF(N294="zákl. přenesená",J294,0)</f>
        <v>0</v>
      </c>
      <c r="BH294" s="185">
        <f>IF(N294="sníž. přenesená",J294,0)</f>
        <v>0</v>
      </c>
      <c r="BI294" s="185">
        <f>IF(N294="nulová",J294,0)</f>
        <v>0</v>
      </c>
      <c r="BJ294" s="23" t="s">
        <v>24</v>
      </c>
      <c r="BK294" s="185">
        <f>ROUND(I294*H294,2)</f>
        <v>0</v>
      </c>
      <c r="BL294" s="23" t="s">
        <v>244</v>
      </c>
      <c r="BM294" s="23" t="s">
        <v>688</v>
      </c>
    </row>
    <row r="295" spans="2:47" s="1" customFormat="1" ht="27">
      <c r="B295" s="40"/>
      <c r="D295" s="196" t="s">
        <v>435</v>
      </c>
      <c r="F295" s="221" t="s">
        <v>689</v>
      </c>
      <c r="I295" s="219"/>
      <c r="L295" s="40"/>
      <c r="M295" s="220"/>
      <c r="N295" s="41"/>
      <c r="O295" s="41"/>
      <c r="P295" s="41"/>
      <c r="Q295" s="41"/>
      <c r="R295" s="41"/>
      <c r="S295" s="41"/>
      <c r="T295" s="69"/>
      <c r="AT295" s="23" t="s">
        <v>435</v>
      </c>
      <c r="AU295" s="23" t="s">
        <v>88</v>
      </c>
    </row>
    <row r="296" spans="2:51" s="11" customFormat="1" ht="13.5">
      <c r="B296" s="186"/>
      <c r="D296" s="196" t="s">
        <v>176</v>
      </c>
      <c r="E296" s="195" t="s">
        <v>5</v>
      </c>
      <c r="F296" s="197" t="s">
        <v>690</v>
      </c>
      <c r="H296" s="198">
        <v>1069</v>
      </c>
      <c r="I296" s="191"/>
      <c r="L296" s="186"/>
      <c r="M296" s="192"/>
      <c r="N296" s="193"/>
      <c r="O296" s="193"/>
      <c r="P296" s="193"/>
      <c r="Q296" s="193"/>
      <c r="R296" s="193"/>
      <c r="S296" s="193"/>
      <c r="T296" s="194"/>
      <c r="AT296" s="195" t="s">
        <v>176</v>
      </c>
      <c r="AU296" s="195" t="s">
        <v>88</v>
      </c>
      <c r="AV296" s="11" t="s">
        <v>88</v>
      </c>
      <c r="AW296" s="11" t="s">
        <v>43</v>
      </c>
      <c r="AX296" s="11" t="s">
        <v>24</v>
      </c>
      <c r="AY296" s="195" t="s">
        <v>167</v>
      </c>
    </row>
    <row r="297" spans="2:51" s="11" customFormat="1" ht="13.5">
      <c r="B297" s="186"/>
      <c r="D297" s="187" t="s">
        <v>176</v>
      </c>
      <c r="F297" s="189" t="s">
        <v>691</v>
      </c>
      <c r="H297" s="190">
        <v>0.374</v>
      </c>
      <c r="I297" s="191"/>
      <c r="L297" s="186"/>
      <c r="M297" s="192"/>
      <c r="N297" s="193"/>
      <c r="O297" s="193"/>
      <c r="P297" s="193"/>
      <c r="Q297" s="193"/>
      <c r="R297" s="193"/>
      <c r="S297" s="193"/>
      <c r="T297" s="194"/>
      <c r="AT297" s="195" t="s">
        <v>176</v>
      </c>
      <c r="AU297" s="195" t="s">
        <v>88</v>
      </c>
      <c r="AV297" s="11" t="s">
        <v>88</v>
      </c>
      <c r="AW297" s="11" t="s">
        <v>6</v>
      </c>
      <c r="AX297" s="11" t="s">
        <v>24</v>
      </c>
      <c r="AY297" s="195" t="s">
        <v>167</v>
      </c>
    </row>
    <row r="298" spans="2:65" s="1" customFormat="1" ht="25.5" customHeight="1">
      <c r="B298" s="173"/>
      <c r="C298" s="174" t="s">
        <v>692</v>
      </c>
      <c r="D298" s="174" t="s">
        <v>169</v>
      </c>
      <c r="E298" s="175" t="s">
        <v>693</v>
      </c>
      <c r="F298" s="176" t="s">
        <v>694</v>
      </c>
      <c r="G298" s="177" t="s">
        <v>231</v>
      </c>
      <c r="H298" s="178">
        <v>992.1</v>
      </c>
      <c r="I298" s="179"/>
      <c r="J298" s="180">
        <f>ROUND(I298*H298,2)</f>
        <v>0</v>
      </c>
      <c r="K298" s="176" t="s">
        <v>173</v>
      </c>
      <c r="L298" s="40"/>
      <c r="M298" s="181" t="s">
        <v>5</v>
      </c>
      <c r="N298" s="182" t="s">
        <v>50</v>
      </c>
      <c r="O298" s="41"/>
      <c r="P298" s="183">
        <f>O298*H298</f>
        <v>0</v>
      </c>
      <c r="Q298" s="183">
        <v>0.0004</v>
      </c>
      <c r="R298" s="183">
        <f>Q298*H298</f>
        <v>0.39684</v>
      </c>
      <c r="S298" s="183">
        <v>0</v>
      </c>
      <c r="T298" s="184">
        <f>S298*H298</f>
        <v>0</v>
      </c>
      <c r="AR298" s="23" t="s">
        <v>244</v>
      </c>
      <c r="AT298" s="23" t="s">
        <v>169</v>
      </c>
      <c r="AU298" s="23" t="s">
        <v>88</v>
      </c>
      <c r="AY298" s="23" t="s">
        <v>167</v>
      </c>
      <c r="BE298" s="185">
        <f>IF(N298="základní",J298,0)</f>
        <v>0</v>
      </c>
      <c r="BF298" s="185">
        <f>IF(N298="snížená",J298,0)</f>
        <v>0</v>
      </c>
      <c r="BG298" s="185">
        <f>IF(N298="zákl. přenesená",J298,0)</f>
        <v>0</v>
      </c>
      <c r="BH298" s="185">
        <f>IF(N298="sníž. přenesená",J298,0)</f>
        <v>0</v>
      </c>
      <c r="BI298" s="185">
        <f>IF(N298="nulová",J298,0)</f>
        <v>0</v>
      </c>
      <c r="BJ298" s="23" t="s">
        <v>24</v>
      </c>
      <c r="BK298" s="185">
        <f>ROUND(I298*H298,2)</f>
        <v>0</v>
      </c>
      <c r="BL298" s="23" t="s">
        <v>244</v>
      </c>
      <c r="BM298" s="23" t="s">
        <v>695</v>
      </c>
    </row>
    <row r="299" spans="2:65" s="1" customFormat="1" ht="25.5" customHeight="1">
      <c r="B299" s="173"/>
      <c r="C299" s="174" t="s">
        <v>696</v>
      </c>
      <c r="D299" s="174" t="s">
        <v>169</v>
      </c>
      <c r="E299" s="175" t="s">
        <v>697</v>
      </c>
      <c r="F299" s="176" t="s">
        <v>698</v>
      </c>
      <c r="G299" s="177" t="s">
        <v>231</v>
      </c>
      <c r="H299" s="178">
        <v>77.7</v>
      </c>
      <c r="I299" s="179"/>
      <c r="J299" s="180">
        <f>ROUND(I299*H299,2)</f>
        <v>0</v>
      </c>
      <c r="K299" s="176" t="s">
        <v>173</v>
      </c>
      <c r="L299" s="40"/>
      <c r="M299" s="181" t="s">
        <v>5</v>
      </c>
      <c r="N299" s="182" t="s">
        <v>50</v>
      </c>
      <c r="O299" s="41"/>
      <c r="P299" s="183">
        <f>O299*H299</f>
        <v>0</v>
      </c>
      <c r="Q299" s="183">
        <v>0.0004</v>
      </c>
      <c r="R299" s="183">
        <f>Q299*H299</f>
        <v>0.031080000000000003</v>
      </c>
      <c r="S299" s="183">
        <v>0</v>
      </c>
      <c r="T299" s="184">
        <f>S299*H299</f>
        <v>0</v>
      </c>
      <c r="AR299" s="23" t="s">
        <v>244</v>
      </c>
      <c r="AT299" s="23" t="s">
        <v>169</v>
      </c>
      <c r="AU299" s="23" t="s">
        <v>88</v>
      </c>
      <c r="AY299" s="23" t="s">
        <v>167</v>
      </c>
      <c r="BE299" s="185">
        <f>IF(N299="základní",J299,0)</f>
        <v>0</v>
      </c>
      <c r="BF299" s="185">
        <f>IF(N299="snížená",J299,0)</f>
        <v>0</v>
      </c>
      <c r="BG299" s="185">
        <f>IF(N299="zákl. přenesená",J299,0)</f>
        <v>0</v>
      </c>
      <c r="BH299" s="185">
        <f>IF(N299="sníž. přenesená",J299,0)</f>
        <v>0</v>
      </c>
      <c r="BI299" s="185">
        <f>IF(N299="nulová",J299,0)</f>
        <v>0</v>
      </c>
      <c r="BJ299" s="23" t="s">
        <v>24</v>
      </c>
      <c r="BK299" s="185">
        <f>ROUND(I299*H299,2)</f>
        <v>0</v>
      </c>
      <c r="BL299" s="23" t="s">
        <v>244</v>
      </c>
      <c r="BM299" s="23" t="s">
        <v>699</v>
      </c>
    </row>
    <row r="300" spans="2:65" s="1" customFormat="1" ht="16.5" customHeight="1">
      <c r="B300" s="173"/>
      <c r="C300" s="199" t="s">
        <v>700</v>
      </c>
      <c r="D300" s="199" t="s">
        <v>222</v>
      </c>
      <c r="E300" s="200" t="s">
        <v>701</v>
      </c>
      <c r="F300" s="201" t="s">
        <v>702</v>
      </c>
      <c r="G300" s="202" t="s">
        <v>231</v>
      </c>
      <c r="H300" s="203">
        <v>1283.76</v>
      </c>
      <c r="I300" s="204"/>
      <c r="J300" s="205">
        <f>ROUND(I300*H300,2)</f>
        <v>0</v>
      </c>
      <c r="K300" s="201" t="s">
        <v>173</v>
      </c>
      <c r="L300" s="206"/>
      <c r="M300" s="207" t="s">
        <v>5</v>
      </c>
      <c r="N300" s="208" t="s">
        <v>50</v>
      </c>
      <c r="O300" s="41"/>
      <c r="P300" s="183">
        <f>O300*H300</f>
        <v>0</v>
      </c>
      <c r="Q300" s="183">
        <v>0.0035</v>
      </c>
      <c r="R300" s="183">
        <f>Q300*H300</f>
        <v>4.4931600000000005</v>
      </c>
      <c r="S300" s="183">
        <v>0</v>
      </c>
      <c r="T300" s="184">
        <f>S300*H300</f>
        <v>0</v>
      </c>
      <c r="AR300" s="23" t="s">
        <v>320</v>
      </c>
      <c r="AT300" s="23" t="s">
        <v>222</v>
      </c>
      <c r="AU300" s="23" t="s">
        <v>88</v>
      </c>
      <c r="AY300" s="23" t="s">
        <v>167</v>
      </c>
      <c r="BE300" s="185">
        <f>IF(N300="základní",J300,0)</f>
        <v>0</v>
      </c>
      <c r="BF300" s="185">
        <f>IF(N300="snížená",J300,0)</f>
        <v>0</v>
      </c>
      <c r="BG300" s="185">
        <f>IF(N300="zákl. přenesená",J300,0)</f>
        <v>0</v>
      </c>
      <c r="BH300" s="185">
        <f>IF(N300="sníž. přenesená",J300,0)</f>
        <v>0</v>
      </c>
      <c r="BI300" s="185">
        <f>IF(N300="nulová",J300,0)</f>
        <v>0</v>
      </c>
      <c r="BJ300" s="23" t="s">
        <v>24</v>
      </c>
      <c r="BK300" s="185">
        <f>ROUND(I300*H300,2)</f>
        <v>0</v>
      </c>
      <c r="BL300" s="23" t="s">
        <v>244</v>
      </c>
      <c r="BM300" s="23" t="s">
        <v>703</v>
      </c>
    </row>
    <row r="301" spans="2:51" s="11" customFormat="1" ht="13.5">
      <c r="B301" s="186"/>
      <c r="D301" s="196" t="s">
        <v>176</v>
      </c>
      <c r="E301" s="195" t="s">
        <v>5</v>
      </c>
      <c r="F301" s="197" t="s">
        <v>704</v>
      </c>
      <c r="H301" s="198">
        <v>1069.8</v>
      </c>
      <c r="I301" s="191"/>
      <c r="L301" s="186"/>
      <c r="M301" s="192"/>
      <c r="N301" s="193"/>
      <c r="O301" s="193"/>
      <c r="P301" s="193"/>
      <c r="Q301" s="193"/>
      <c r="R301" s="193"/>
      <c r="S301" s="193"/>
      <c r="T301" s="194"/>
      <c r="AT301" s="195" t="s">
        <v>176</v>
      </c>
      <c r="AU301" s="195" t="s">
        <v>88</v>
      </c>
      <c r="AV301" s="11" t="s">
        <v>88</v>
      </c>
      <c r="AW301" s="11" t="s">
        <v>43</v>
      </c>
      <c r="AX301" s="11" t="s">
        <v>24</v>
      </c>
      <c r="AY301" s="195" t="s">
        <v>167</v>
      </c>
    </row>
    <row r="302" spans="2:51" s="11" customFormat="1" ht="13.5">
      <c r="B302" s="186"/>
      <c r="D302" s="187" t="s">
        <v>176</v>
      </c>
      <c r="F302" s="189" t="s">
        <v>705</v>
      </c>
      <c r="H302" s="190">
        <v>1283.76</v>
      </c>
      <c r="I302" s="191"/>
      <c r="L302" s="186"/>
      <c r="M302" s="192"/>
      <c r="N302" s="193"/>
      <c r="O302" s="193"/>
      <c r="P302" s="193"/>
      <c r="Q302" s="193"/>
      <c r="R302" s="193"/>
      <c r="S302" s="193"/>
      <c r="T302" s="194"/>
      <c r="AT302" s="195" t="s">
        <v>176</v>
      </c>
      <c r="AU302" s="195" t="s">
        <v>88</v>
      </c>
      <c r="AV302" s="11" t="s">
        <v>88</v>
      </c>
      <c r="AW302" s="11" t="s">
        <v>6</v>
      </c>
      <c r="AX302" s="11" t="s">
        <v>24</v>
      </c>
      <c r="AY302" s="195" t="s">
        <v>167</v>
      </c>
    </row>
    <row r="303" spans="2:65" s="1" customFormat="1" ht="38.25" customHeight="1">
      <c r="B303" s="173"/>
      <c r="C303" s="174" t="s">
        <v>706</v>
      </c>
      <c r="D303" s="174" t="s">
        <v>169</v>
      </c>
      <c r="E303" s="175" t="s">
        <v>707</v>
      </c>
      <c r="F303" s="176" t="s">
        <v>708</v>
      </c>
      <c r="G303" s="177" t="s">
        <v>709</v>
      </c>
      <c r="H303" s="222"/>
      <c r="I303" s="179"/>
      <c r="J303" s="180">
        <f>ROUND(I303*H303,2)</f>
        <v>0</v>
      </c>
      <c r="K303" s="176" t="s">
        <v>173</v>
      </c>
      <c r="L303" s="40"/>
      <c r="M303" s="181" t="s">
        <v>5</v>
      </c>
      <c r="N303" s="182" t="s">
        <v>50</v>
      </c>
      <c r="O303" s="41"/>
      <c r="P303" s="183">
        <f>O303*H303</f>
        <v>0</v>
      </c>
      <c r="Q303" s="183">
        <v>0</v>
      </c>
      <c r="R303" s="183">
        <f>Q303*H303</f>
        <v>0</v>
      </c>
      <c r="S303" s="183">
        <v>0</v>
      </c>
      <c r="T303" s="184">
        <f>S303*H303</f>
        <v>0</v>
      </c>
      <c r="AR303" s="23" t="s">
        <v>244</v>
      </c>
      <c r="AT303" s="23" t="s">
        <v>169</v>
      </c>
      <c r="AU303" s="23" t="s">
        <v>88</v>
      </c>
      <c r="AY303" s="23" t="s">
        <v>167</v>
      </c>
      <c r="BE303" s="185">
        <f>IF(N303="základní",J303,0)</f>
        <v>0</v>
      </c>
      <c r="BF303" s="185">
        <f>IF(N303="snížená",J303,0)</f>
        <v>0</v>
      </c>
      <c r="BG303" s="185">
        <f>IF(N303="zákl. přenesená",J303,0)</f>
        <v>0</v>
      </c>
      <c r="BH303" s="185">
        <f>IF(N303="sníž. přenesená",J303,0)</f>
        <v>0</v>
      </c>
      <c r="BI303" s="185">
        <f>IF(N303="nulová",J303,0)</f>
        <v>0</v>
      </c>
      <c r="BJ303" s="23" t="s">
        <v>24</v>
      </c>
      <c r="BK303" s="185">
        <f>ROUND(I303*H303,2)</f>
        <v>0</v>
      </c>
      <c r="BL303" s="23" t="s">
        <v>244</v>
      </c>
      <c r="BM303" s="23" t="s">
        <v>710</v>
      </c>
    </row>
    <row r="304" spans="2:63" s="10" customFormat="1" ht="29.85" customHeight="1">
      <c r="B304" s="159"/>
      <c r="D304" s="170" t="s">
        <v>78</v>
      </c>
      <c r="E304" s="171" t="s">
        <v>711</v>
      </c>
      <c r="F304" s="171" t="s">
        <v>712</v>
      </c>
      <c r="I304" s="162"/>
      <c r="J304" s="172">
        <f>BK304</f>
        <v>0</v>
      </c>
      <c r="L304" s="159"/>
      <c r="M304" s="164"/>
      <c r="N304" s="165"/>
      <c r="O304" s="165"/>
      <c r="P304" s="166">
        <f>P305</f>
        <v>0</v>
      </c>
      <c r="Q304" s="165"/>
      <c r="R304" s="166">
        <f>R305</f>
        <v>0.03057</v>
      </c>
      <c r="S304" s="165"/>
      <c r="T304" s="167">
        <f>T305</f>
        <v>0</v>
      </c>
      <c r="AR304" s="160" t="s">
        <v>88</v>
      </c>
      <c r="AT304" s="168" t="s">
        <v>78</v>
      </c>
      <c r="AU304" s="168" t="s">
        <v>24</v>
      </c>
      <c r="AY304" s="160" t="s">
        <v>167</v>
      </c>
      <c r="BK304" s="169">
        <f>BK305</f>
        <v>0</v>
      </c>
    </row>
    <row r="305" spans="2:65" s="1" customFormat="1" ht="25.5" customHeight="1">
      <c r="B305" s="173"/>
      <c r="C305" s="174" t="s">
        <v>713</v>
      </c>
      <c r="D305" s="174" t="s">
        <v>169</v>
      </c>
      <c r="E305" s="175" t="s">
        <v>714</v>
      </c>
      <c r="F305" s="176" t="s">
        <v>715</v>
      </c>
      <c r="G305" s="177" t="s">
        <v>318</v>
      </c>
      <c r="H305" s="178">
        <v>3</v>
      </c>
      <c r="I305" s="179"/>
      <c r="J305" s="180">
        <f>ROUND(I305*H305,2)</f>
        <v>0</v>
      </c>
      <c r="K305" s="176" t="s">
        <v>173</v>
      </c>
      <c r="L305" s="40"/>
      <c r="M305" s="181" t="s">
        <v>5</v>
      </c>
      <c r="N305" s="182" t="s">
        <v>50</v>
      </c>
      <c r="O305" s="41"/>
      <c r="P305" s="183">
        <f>O305*H305</f>
        <v>0</v>
      </c>
      <c r="Q305" s="183">
        <v>0.01019</v>
      </c>
      <c r="R305" s="183">
        <f>Q305*H305</f>
        <v>0.03057</v>
      </c>
      <c r="S305" s="183">
        <v>0</v>
      </c>
      <c r="T305" s="184">
        <f>S305*H305</f>
        <v>0</v>
      </c>
      <c r="AR305" s="23" t="s">
        <v>244</v>
      </c>
      <c r="AT305" s="23" t="s">
        <v>169</v>
      </c>
      <c r="AU305" s="23" t="s">
        <v>88</v>
      </c>
      <c r="AY305" s="23" t="s">
        <v>167</v>
      </c>
      <c r="BE305" s="185">
        <f>IF(N305="základní",J305,0)</f>
        <v>0</v>
      </c>
      <c r="BF305" s="185">
        <f>IF(N305="snížená",J305,0)</f>
        <v>0</v>
      </c>
      <c r="BG305" s="185">
        <f>IF(N305="zákl. přenesená",J305,0)</f>
        <v>0</v>
      </c>
      <c r="BH305" s="185">
        <f>IF(N305="sníž. přenesená",J305,0)</f>
        <v>0</v>
      </c>
      <c r="BI305" s="185">
        <f>IF(N305="nulová",J305,0)</f>
        <v>0</v>
      </c>
      <c r="BJ305" s="23" t="s">
        <v>24</v>
      </c>
      <c r="BK305" s="185">
        <f>ROUND(I305*H305,2)</f>
        <v>0</v>
      </c>
      <c r="BL305" s="23" t="s">
        <v>244</v>
      </c>
      <c r="BM305" s="23" t="s">
        <v>716</v>
      </c>
    </row>
    <row r="306" spans="2:63" s="10" customFormat="1" ht="29.85" customHeight="1">
      <c r="B306" s="159"/>
      <c r="D306" s="170" t="s">
        <v>78</v>
      </c>
      <c r="E306" s="171" t="s">
        <v>717</v>
      </c>
      <c r="F306" s="171" t="s">
        <v>718</v>
      </c>
      <c r="I306" s="162"/>
      <c r="J306" s="172">
        <f>BK306</f>
        <v>0</v>
      </c>
      <c r="L306" s="159"/>
      <c r="M306" s="164"/>
      <c r="N306" s="165"/>
      <c r="O306" s="165"/>
      <c r="P306" s="166">
        <f>SUM(P307:P342)</f>
        <v>0</v>
      </c>
      <c r="Q306" s="165"/>
      <c r="R306" s="166">
        <f>SUM(R307:R342)</f>
        <v>0.5451290000000002</v>
      </c>
      <c r="S306" s="165"/>
      <c r="T306" s="167">
        <f>SUM(T307:T342)</f>
        <v>0</v>
      </c>
      <c r="AR306" s="160" t="s">
        <v>88</v>
      </c>
      <c r="AT306" s="168" t="s">
        <v>78</v>
      </c>
      <c r="AU306" s="168" t="s">
        <v>24</v>
      </c>
      <c r="AY306" s="160" t="s">
        <v>167</v>
      </c>
      <c r="BK306" s="169">
        <f>SUM(BK307:BK342)</f>
        <v>0</v>
      </c>
    </row>
    <row r="307" spans="2:65" s="1" customFormat="1" ht="25.5" customHeight="1">
      <c r="B307" s="173"/>
      <c r="C307" s="174" t="s">
        <v>719</v>
      </c>
      <c r="D307" s="174" t="s">
        <v>169</v>
      </c>
      <c r="E307" s="175" t="s">
        <v>720</v>
      </c>
      <c r="F307" s="176" t="s">
        <v>721</v>
      </c>
      <c r="G307" s="177" t="s">
        <v>358</v>
      </c>
      <c r="H307" s="178">
        <v>51</v>
      </c>
      <c r="I307" s="179"/>
      <c r="J307" s="180">
        <f aca="true" t="shared" si="30" ref="J307:J319">ROUND(I307*H307,2)</f>
        <v>0</v>
      </c>
      <c r="K307" s="176" t="s">
        <v>173</v>
      </c>
      <c r="L307" s="40"/>
      <c r="M307" s="181" t="s">
        <v>5</v>
      </c>
      <c r="N307" s="182" t="s">
        <v>50</v>
      </c>
      <c r="O307" s="41"/>
      <c r="P307" s="183">
        <f aca="true" t="shared" si="31" ref="P307:P319">O307*H307</f>
        <v>0</v>
      </c>
      <c r="Q307" s="183">
        <v>0.00091</v>
      </c>
      <c r="R307" s="183">
        <f aca="true" t="shared" si="32" ref="R307:R319">Q307*H307</f>
        <v>0.04641</v>
      </c>
      <c r="S307" s="183">
        <v>0</v>
      </c>
      <c r="T307" s="184">
        <f aca="true" t="shared" si="33" ref="T307:T319">S307*H307</f>
        <v>0</v>
      </c>
      <c r="AR307" s="23" t="s">
        <v>244</v>
      </c>
      <c r="AT307" s="23" t="s">
        <v>169</v>
      </c>
      <c r="AU307" s="23" t="s">
        <v>88</v>
      </c>
      <c r="AY307" s="23" t="s">
        <v>167</v>
      </c>
      <c r="BE307" s="185">
        <f aca="true" t="shared" si="34" ref="BE307:BE319">IF(N307="základní",J307,0)</f>
        <v>0</v>
      </c>
      <c r="BF307" s="185">
        <f aca="true" t="shared" si="35" ref="BF307:BF319">IF(N307="snížená",J307,0)</f>
        <v>0</v>
      </c>
      <c r="BG307" s="185">
        <f aca="true" t="shared" si="36" ref="BG307:BG319">IF(N307="zákl. přenesená",J307,0)</f>
        <v>0</v>
      </c>
      <c r="BH307" s="185">
        <f aca="true" t="shared" si="37" ref="BH307:BH319">IF(N307="sníž. přenesená",J307,0)</f>
        <v>0</v>
      </c>
      <c r="BI307" s="185">
        <f aca="true" t="shared" si="38" ref="BI307:BI319">IF(N307="nulová",J307,0)</f>
        <v>0</v>
      </c>
      <c r="BJ307" s="23" t="s">
        <v>24</v>
      </c>
      <c r="BK307" s="185">
        <f aca="true" t="shared" si="39" ref="BK307:BK319">ROUND(I307*H307,2)</f>
        <v>0</v>
      </c>
      <c r="BL307" s="23" t="s">
        <v>244</v>
      </c>
      <c r="BM307" s="23" t="s">
        <v>722</v>
      </c>
    </row>
    <row r="308" spans="2:65" s="1" customFormat="1" ht="25.5" customHeight="1">
      <c r="B308" s="173"/>
      <c r="C308" s="174" t="s">
        <v>723</v>
      </c>
      <c r="D308" s="174" t="s">
        <v>169</v>
      </c>
      <c r="E308" s="175" t="s">
        <v>724</v>
      </c>
      <c r="F308" s="176" t="s">
        <v>725</v>
      </c>
      <c r="G308" s="177" t="s">
        <v>358</v>
      </c>
      <c r="H308" s="178">
        <v>2.7</v>
      </c>
      <c r="I308" s="179"/>
      <c r="J308" s="180">
        <f t="shared" si="30"/>
        <v>0</v>
      </c>
      <c r="K308" s="176" t="s">
        <v>173</v>
      </c>
      <c r="L308" s="40"/>
      <c r="M308" s="181" t="s">
        <v>5</v>
      </c>
      <c r="N308" s="182" t="s">
        <v>50</v>
      </c>
      <c r="O308" s="41"/>
      <c r="P308" s="183">
        <f t="shared" si="31"/>
        <v>0</v>
      </c>
      <c r="Q308" s="183">
        <v>0.00119</v>
      </c>
      <c r="R308" s="183">
        <f t="shared" si="32"/>
        <v>0.0032130000000000006</v>
      </c>
      <c r="S308" s="183">
        <v>0</v>
      </c>
      <c r="T308" s="184">
        <f t="shared" si="33"/>
        <v>0</v>
      </c>
      <c r="AR308" s="23" t="s">
        <v>244</v>
      </c>
      <c r="AT308" s="23" t="s">
        <v>169</v>
      </c>
      <c r="AU308" s="23" t="s">
        <v>88</v>
      </c>
      <c r="AY308" s="23" t="s">
        <v>167</v>
      </c>
      <c r="BE308" s="185">
        <f t="shared" si="34"/>
        <v>0</v>
      </c>
      <c r="BF308" s="185">
        <f t="shared" si="35"/>
        <v>0</v>
      </c>
      <c r="BG308" s="185">
        <f t="shared" si="36"/>
        <v>0</v>
      </c>
      <c r="BH308" s="185">
        <f t="shared" si="37"/>
        <v>0</v>
      </c>
      <c r="BI308" s="185">
        <f t="shared" si="38"/>
        <v>0</v>
      </c>
      <c r="BJ308" s="23" t="s">
        <v>24</v>
      </c>
      <c r="BK308" s="185">
        <f t="shared" si="39"/>
        <v>0</v>
      </c>
      <c r="BL308" s="23" t="s">
        <v>244</v>
      </c>
      <c r="BM308" s="23" t="s">
        <v>726</v>
      </c>
    </row>
    <row r="309" spans="2:65" s="1" customFormat="1" ht="25.5" customHeight="1">
      <c r="B309" s="173"/>
      <c r="C309" s="174" t="s">
        <v>727</v>
      </c>
      <c r="D309" s="174" t="s">
        <v>169</v>
      </c>
      <c r="E309" s="175" t="s">
        <v>728</v>
      </c>
      <c r="F309" s="176" t="s">
        <v>729</v>
      </c>
      <c r="G309" s="177" t="s">
        <v>358</v>
      </c>
      <c r="H309" s="178">
        <v>61.5</v>
      </c>
      <c r="I309" s="179"/>
      <c r="J309" s="180">
        <f t="shared" si="30"/>
        <v>0</v>
      </c>
      <c r="K309" s="176" t="s">
        <v>173</v>
      </c>
      <c r="L309" s="40"/>
      <c r="M309" s="181" t="s">
        <v>5</v>
      </c>
      <c r="N309" s="182" t="s">
        <v>50</v>
      </c>
      <c r="O309" s="41"/>
      <c r="P309" s="183">
        <f t="shared" si="31"/>
        <v>0</v>
      </c>
      <c r="Q309" s="183">
        <v>0.00252</v>
      </c>
      <c r="R309" s="183">
        <f t="shared" si="32"/>
        <v>0.15498</v>
      </c>
      <c r="S309" s="183">
        <v>0</v>
      </c>
      <c r="T309" s="184">
        <f t="shared" si="33"/>
        <v>0</v>
      </c>
      <c r="AR309" s="23" t="s">
        <v>244</v>
      </c>
      <c r="AT309" s="23" t="s">
        <v>169</v>
      </c>
      <c r="AU309" s="23" t="s">
        <v>88</v>
      </c>
      <c r="AY309" s="23" t="s">
        <v>167</v>
      </c>
      <c r="BE309" s="185">
        <f t="shared" si="34"/>
        <v>0</v>
      </c>
      <c r="BF309" s="185">
        <f t="shared" si="35"/>
        <v>0</v>
      </c>
      <c r="BG309" s="185">
        <f t="shared" si="36"/>
        <v>0</v>
      </c>
      <c r="BH309" s="185">
        <f t="shared" si="37"/>
        <v>0</v>
      </c>
      <c r="BI309" s="185">
        <f t="shared" si="38"/>
        <v>0</v>
      </c>
      <c r="BJ309" s="23" t="s">
        <v>24</v>
      </c>
      <c r="BK309" s="185">
        <f t="shared" si="39"/>
        <v>0</v>
      </c>
      <c r="BL309" s="23" t="s">
        <v>244</v>
      </c>
      <c r="BM309" s="23" t="s">
        <v>730</v>
      </c>
    </row>
    <row r="310" spans="2:65" s="1" customFormat="1" ht="25.5" customHeight="1">
      <c r="B310" s="173"/>
      <c r="C310" s="174" t="s">
        <v>731</v>
      </c>
      <c r="D310" s="174" t="s">
        <v>169</v>
      </c>
      <c r="E310" s="175" t="s">
        <v>732</v>
      </c>
      <c r="F310" s="176" t="s">
        <v>733</v>
      </c>
      <c r="G310" s="177" t="s">
        <v>358</v>
      </c>
      <c r="H310" s="178">
        <v>53.9</v>
      </c>
      <c r="I310" s="179"/>
      <c r="J310" s="180">
        <f t="shared" si="30"/>
        <v>0</v>
      </c>
      <c r="K310" s="176" t="s">
        <v>173</v>
      </c>
      <c r="L310" s="40"/>
      <c r="M310" s="181" t="s">
        <v>5</v>
      </c>
      <c r="N310" s="182" t="s">
        <v>50</v>
      </c>
      <c r="O310" s="41"/>
      <c r="P310" s="183">
        <f t="shared" si="31"/>
        <v>0</v>
      </c>
      <c r="Q310" s="183">
        <v>0.0035</v>
      </c>
      <c r="R310" s="183">
        <f t="shared" si="32"/>
        <v>0.18865</v>
      </c>
      <c r="S310" s="183">
        <v>0</v>
      </c>
      <c r="T310" s="184">
        <f t="shared" si="33"/>
        <v>0</v>
      </c>
      <c r="AR310" s="23" t="s">
        <v>244</v>
      </c>
      <c r="AT310" s="23" t="s">
        <v>169</v>
      </c>
      <c r="AU310" s="23" t="s">
        <v>88</v>
      </c>
      <c r="AY310" s="23" t="s">
        <v>167</v>
      </c>
      <c r="BE310" s="185">
        <f t="shared" si="34"/>
        <v>0</v>
      </c>
      <c r="BF310" s="185">
        <f t="shared" si="35"/>
        <v>0</v>
      </c>
      <c r="BG310" s="185">
        <f t="shared" si="36"/>
        <v>0</v>
      </c>
      <c r="BH310" s="185">
        <f t="shared" si="37"/>
        <v>0</v>
      </c>
      <c r="BI310" s="185">
        <f t="shared" si="38"/>
        <v>0</v>
      </c>
      <c r="BJ310" s="23" t="s">
        <v>24</v>
      </c>
      <c r="BK310" s="185">
        <f t="shared" si="39"/>
        <v>0</v>
      </c>
      <c r="BL310" s="23" t="s">
        <v>244</v>
      </c>
      <c r="BM310" s="23" t="s">
        <v>734</v>
      </c>
    </row>
    <row r="311" spans="2:65" s="1" customFormat="1" ht="25.5" customHeight="1">
      <c r="B311" s="173"/>
      <c r="C311" s="174" t="s">
        <v>735</v>
      </c>
      <c r="D311" s="174" t="s">
        <v>169</v>
      </c>
      <c r="E311" s="175" t="s">
        <v>736</v>
      </c>
      <c r="F311" s="176" t="s">
        <v>737</v>
      </c>
      <c r="G311" s="177" t="s">
        <v>358</v>
      </c>
      <c r="H311" s="178">
        <v>18</v>
      </c>
      <c r="I311" s="179"/>
      <c r="J311" s="180">
        <f t="shared" si="30"/>
        <v>0</v>
      </c>
      <c r="K311" s="176" t="s">
        <v>173</v>
      </c>
      <c r="L311" s="40"/>
      <c r="M311" s="181" t="s">
        <v>5</v>
      </c>
      <c r="N311" s="182" t="s">
        <v>50</v>
      </c>
      <c r="O311" s="41"/>
      <c r="P311" s="183">
        <f t="shared" si="31"/>
        <v>0</v>
      </c>
      <c r="Q311" s="183">
        <v>0.00042</v>
      </c>
      <c r="R311" s="183">
        <f t="shared" si="32"/>
        <v>0.007560000000000001</v>
      </c>
      <c r="S311" s="183">
        <v>0</v>
      </c>
      <c r="T311" s="184">
        <f t="shared" si="33"/>
        <v>0</v>
      </c>
      <c r="AR311" s="23" t="s">
        <v>244</v>
      </c>
      <c r="AT311" s="23" t="s">
        <v>169</v>
      </c>
      <c r="AU311" s="23" t="s">
        <v>88</v>
      </c>
      <c r="AY311" s="23" t="s">
        <v>167</v>
      </c>
      <c r="BE311" s="185">
        <f t="shared" si="34"/>
        <v>0</v>
      </c>
      <c r="BF311" s="185">
        <f t="shared" si="35"/>
        <v>0</v>
      </c>
      <c r="BG311" s="185">
        <f t="shared" si="36"/>
        <v>0</v>
      </c>
      <c r="BH311" s="185">
        <f t="shared" si="37"/>
        <v>0</v>
      </c>
      <c r="BI311" s="185">
        <f t="shared" si="38"/>
        <v>0</v>
      </c>
      <c r="BJ311" s="23" t="s">
        <v>24</v>
      </c>
      <c r="BK311" s="185">
        <f t="shared" si="39"/>
        <v>0</v>
      </c>
      <c r="BL311" s="23" t="s">
        <v>244</v>
      </c>
      <c r="BM311" s="23" t="s">
        <v>738</v>
      </c>
    </row>
    <row r="312" spans="2:65" s="1" customFormat="1" ht="16.5" customHeight="1">
      <c r="B312" s="173"/>
      <c r="C312" s="199" t="s">
        <v>739</v>
      </c>
      <c r="D312" s="199" t="s">
        <v>222</v>
      </c>
      <c r="E312" s="200" t="s">
        <v>740</v>
      </c>
      <c r="F312" s="201" t="s">
        <v>741</v>
      </c>
      <c r="G312" s="202" t="s">
        <v>358</v>
      </c>
      <c r="H312" s="203">
        <v>18</v>
      </c>
      <c r="I312" s="204"/>
      <c r="J312" s="205">
        <f t="shared" si="30"/>
        <v>0</v>
      </c>
      <c r="K312" s="201" t="s">
        <v>173</v>
      </c>
      <c r="L312" s="206"/>
      <c r="M312" s="207" t="s">
        <v>5</v>
      </c>
      <c r="N312" s="208" t="s">
        <v>50</v>
      </c>
      <c r="O312" s="41"/>
      <c r="P312" s="183">
        <f t="shared" si="31"/>
        <v>0</v>
      </c>
      <c r="Q312" s="183">
        <v>0.00017</v>
      </c>
      <c r="R312" s="183">
        <f t="shared" si="32"/>
        <v>0.0030600000000000002</v>
      </c>
      <c r="S312" s="183">
        <v>0</v>
      </c>
      <c r="T312" s="184">
        <f t="shared" si="33"/>
        <v>0</v>
      </c>
      <c r="AR312" s="23" t="s">
        <v>320</v>
      </c>
      <c r="AT312" s="23" t="s">
        <v>222</v>
      </c>
      <c r="AU312" s="23" t="s">
        <v>88</v>
      </c>
      <c r="AY312" s="23" t="s">
        <v>167</v>
      </c>
      <c r="BE312" s="185">
        <f t="shared" si="34"/>
        <v>0</v>
      </c>
      <c r="BF312" s="185">
        <f t="shared" si="35"/>
        <v>0</v>
      </c>
      <c r="BG312" s="185">
        <f t="shared" si="36"/>
        <v>0</v>
      </c>
      <c r="BH312" s="185">
        <f t="shared" si="37"/>
        <v>0</v>
      </c>
      <c r="BI312" s="185">
        <f t="shared" si="38"/>
        <v>0</v>
      </c>
      <c r="BJ312" s="23" t="s">
        <v>24</v>
      </c>
      <c r="BK312" s="185">
        <f t="shared" si="39"/>
        <v>0</v>
      </c>
      <c r="BL312" s="23" t="s">
        <v>244</v>
      </c>
      <c r="BM312" s="23" t="s">
        <v>742</v>
      </c>
    </row>
    <row r="313" spans="2:65" s="1" customFormat="1" ht="25.5" customHeight="1">
      <c r="B313" s="173"/>
      <c r="C313" s="174" t="s">
        <v>743</v>
      </c>
      <c r="D313" s="174" t="s">
        <v>169</v>
      </c>
      <c r="E313" s="175" t="s">
        <v>744</v>
      </c>
      <c r="F313" s="176" t="s">
        <v>745</v>
      </c>
      <c r="G313" s="177" t="s">
        <v>358</v>
      </c>
      <c r="H313" s="178">
        <v>60.7</v>
      </c>
      <c r="I313" s="179"/>
      <c r="J313" s="180">
        <f t="shared" si="30"/>
        <v>0</v>
      </c>
      <c r="K313" s="176" t="s">
        <v>173</v>
      </c>
      <c r="L313" s="40"/>
      <c r="M313" s="181" t="s">
        <v>5</v>
      </c>
      <c r="N313" s="182" t="s">
        <v>50</v>
      </c>
      <c r="O313" s="41"/>
      <c r="P313" s="183">
        <f t="shared" si="31"/>
        <v>0</v>
      </c>
      <c r="Q313" s="183">
        <v>0.0005</v>
      </c>
      <c r="R313" s="183">
        <f t="shared" si="32"/>
        <v>0.030350000000000002</v>
      </c>
      <c r="S313" s="183">
        <v>0</v>
      </c>
      <c r="T313" s="184">
        <f t="shared" si="33"/>
        <v>0</v>
      </c>
      <c r="AR313" s="23" t="s">
        <v>244</v>
      </c>
      <c r="AT313" s="23" t="s">
        <v>169</v>
      </c>
      <c r="AU313" s="23" t="s">
        <v>88</v>
      </c>
      <c r="AY313" s="23" t="s">
        <v>167</v>
      </c>
      <c r="BE313" s="185">
        <f t="shared" si="34"/>
        <v>0</v>
      </c>
      <c r="BF313" s="185">
        <f t="shared" si="35"/>
        <v>0</v>
      </c>
      <c r="BG313" s="185">
        <f t="shared" si="36"/>
        <v>0</v>
      </c>
      <c r="BH313" s="185">
        <f t="shared" si="37"/>
        <v>0</v>
      </c>
      <c r="BI313" s="185">
        <f t="shared" si="38"/>
        <v>0</v>
      </c>
      <c r="BJ313" s="23" t="s">
        <v>24</v>
      </c>
      <c r="BK313" s="185">
        <f t="shared" si="39"/>
        <v>0</v>
      </c>
      <c r="BL313" s="23" t="s">
        <v>244</v>
      </c>
      <c r="BM313" s="23" t="s">
        <v>746</v>
      </c>
    </row>
    <row r="314" spans="2:65" s="1" customFormat="1" ht="16.5" customHeight="1">
      <c r="B314" s="173"/>
      <c r="C314" s="199" t="s">
        <v>747</v>
      </c>
      <c r="D314" s="199" t="s">
        <v>222</v>
      </c>
      <c r="E314" s="200" t="s">
        <v>748</v>
      </c>
      <c r="F314" s="201" t="s">
        <v>749</v>
      </c>
      <c r="G314" s="202" t="s">
        <v>358</v>
      </c>
      <c r="H314" s="203">
        <v>60.7</v>
      </c>
      <c r="I314" s="204"/>
      <c r="J314" s="205">
        <f t="shared" si="30"/>
        <v>0</v>
      </c>
      <c r="K314" s="201" t="s">
        <v>173</v>
      </c>
      <c r="L314" s="206"/>
      <c r="M314" s="207" t="s">
        <v>5</v>
      </c>
      <c r="N314" s="208" t="s">
        <v>50</v>
      </c>
      <c r="O314" s="41"/>
      <c r="P314" s="183">
        <f t="shared" si="31"/>
        <v>0</v>
      </c>
      <c r="Q314" s="183">
        <v>0.00027</v>
      </c>
      <c r="R314" s="183">
        <f t="shared" si="32"/>
        <v>0.016389</v>
      </c>
      <c r="S314" s="183">
        <v>0</v>
      </c>
      <c r="T314" s="184">
        <f t="shared" si="33"/>
        <v>0</v>
      </c>
      <c r="AR314" s="23" t="s">
        <v>320</v>
      </c>
      <c r="AT314" s="23" t="s">
        <v>222</v>
      </c>
      <c r="AU314" s="23" t="s">
        <v>88</v>
      </c>
      <c r="AY314" s="23" t="s">
        <v>167</v>
      </c>
      <c r="BE314" s="185">
        <f t="shared" si="34"/>
        <v>0</v>
      </c>
      <c r="BF314" s="185">
        <f t="shared" si="35"/>
        <v>0</v>
      </c>
      <c r="BG314" s="185">
        <f t="shared" si="36"/>
        <v>0</v>
      </c>
      <c r="BH314" s="185">
        <f t="shared" si="37"/>
        <v>0</v>
      </c>
      <c r="BI314" s="185">
        <f t="shared" si="38"/>
        <v>0</v>
      </c>
      <c r="BJ314" s="23" t="s">
        <v>24</v>
      </c>
      <c r="BK314" s="185">
        <f t="shared" si="39"/>
        <v>0</v>
      </c>
      <c r="BL314" s="23" t="s">
        <v>244</v>
      </c>
      <c r="BM314" s="23" t="s">
        <v>750</v>
      </c>
    </row>
    <row r="315" spans="2:65" s="1" customFormat="1" ht="25.5" customHeight="1">
      <c r="B315" s="173"/>
      <c r="C315" s="174" t="s">
        <v>751</v>
      </c>
      <c r="D315" s="174" t="s">
        <v>169</v>
      </c>
      <c r="E315" s="175" t="s">
        <v>752</v>
      </c>
      <c r="F315" s="176" t="s">
        <v>753</v>
      </c>
      <c r="G315" s="177" t="s">
        <v>358</v>
      </c>
      <c r="H315" s="178">
        <v>5</v>
      </c>
      <c r="I315" s="179"/>
      <c r="J315" s="180">
        <f t="shared" si="30"/>
        <v>0</v>
      </c>
      <c r="K315" s="176" t="s">
        <v>173</v>
      </c>
      <c r="L315" s="40"/>
      <c r="M315" s="181" t="s">
        <v>5</v>
      </c>
      <c r="N315" s="182" t="s">
        <v>50</v>
      </c>
      <c r="O315" s="41"/>
      <c r="P315" s="183">
        <f t="shared" si="31"/>
        <v>0</v>
      </c>
      <c r="Q315" s="183">
        <v>0.00065</v>
      </c>
      <c r="R315" s="183">
        <f t="shared" si="32"/>
        <v>0.00325</v>
      </c>
      <c r="S315" s="183">
        <v>0</v>
      </c>
      <c r="T315" s="184">
        <f t="shared" si="33"/>
        <v>0</v>
      </c>
      <c r="AR315" s="23" t="s">
        <v>244</v>
      </c>
      <c r="AT315" s="23" t="s">
        <v>169</v>
      </c>
      <c r="AU315" s="23" t="s">
        <v>88</v>
      </c>
      <c r="AY315" s="23" t="s">
        <v>167</v>
      </c>
      <c r="BE315" s="185">
        <f t="shared" si="34"/>
        <v>0</v>
      </c>
      <c r="BF315" s="185">
        <f t="shared" si="35"/>
        <v>0</v>
      </c>
      <c r="BG315" s="185">
        <f t="shared" si="36"/>
        <v>0</v>
      </c>
      <c r="BH315" s="185">
        <f t="shared" si="37"/>
        <v>0</v>
      </c>
      <c r="BI315" s="185">
        <f t="shared" si="38"/>
        <v>0</v>
      </c>
      <c r="BJ315" s="23" t="s">
        <v>24</v>
      </c>
      <c r="BK315" s="185">
        <f t="shared" si="39"/>
        <v>0</v>
      </c>
      <c r="BL315" s="23" t="s">
        <v>244</v>
      </c>
      <c r="BM315" s="23" t="s">
        <v>754</v>
      </c>
    </row>
    <row r="316" spans="2:65" s="1" customFormat="1" ht="16.5" customHeight="1">
      <c r="B316" s="173"/>
      <c r="C316" s="199" t="s">
        <v>755</v>
      </c>
      <c r="D316" s="199" t="s">
        <v>222</v>
      </c>
      <c r="E316" s="200" t="s">
        <v>756</v>
      </c>
      <c r="F316" s="201" t="s">
        <v>757</v>
      </c>
      <c r="G316" s="202" t="s">
        <v>358</v>
      </c>
      <c r="H316" s="203">
        <v>5</v>
      </c>
      <c r="I316" s="204"/>
      <c r="J316" s="205">
        <f t="shared" si="30"/>
        <v>0</v>
      </c>
      <c r="K316" s="201" t="s">
        <v>173</v>
      </c>
      <c r="L316" s="206"/>
      <c r="M316" s="207" t="s">
        <v>5</v>
      </c>
      <c r="N316" s="208" t="s">
        <v>50</v>
      </c>
      <c r="O316" s="41"/>
      <c r="P316" s="183">
        <f t="shared" si="31"/>
        <v>0</v>
      </c>
      <c r="Q316" s="183">
        <v>0.00042</v>
      </c>
      <c r="R316" s="183">
        <f t="shared" si="32"/>
        <v>0.0021000000000000003</v>
      </c>
      <c r="S316" s="183">
        <v>0</v>
      </c>
      <c r="T316" s="184">
        <f t="shared" si="33"/>
        <v>0</v>
      </c>
      <c r="AR316" s="23" t="s">
        <v>320</v>
      </c>
      <c r="AT316" s="23" t="s">
        <v>222</v>
      </c>
      <c r="AU316" s="23" t="s">
        <v>88</v>
      </c>
      <c r="AY316" s="23" t="s">
        <v>167</v>
      </c>
      <c r="BE316" s="185">
        <f t="shared" si="34"/>
        <v>0</v>
      </c>
      <c r="BF316" s="185">
        <f t="shared" si="35"/>
        <v>0</v>
      </c>
      <c r="BG316" s="185">
        <f t="shared" si="36"/>
        <v>0</v>
      </c>
      <c r="BH316" s="185">
        <f t="shared" si="37"/>
        <v>0</v>
      </c>
      <c r="BI316" s="185">
        <f t="shared" si="38"/>
        <v>0</v>
      </c>
      <c r="BJ316" s="23" t="s">
        <v>24</v>
      </c>
      <c r="BK316" s="185">
        <f t="shared" si="39"/>
        <v>0</v>
      </c>
      <c r="BL316" s="23" t="s">
        <v>244</v>
      </c>
      <c r="BM316" s="23" t="s">
        <v>758</v>
      </c>
    </row>
    <row r="317" spans="2:65" s="1" customFormat="1" ht="25.5" customHeight="1">
      <c r="B317" s="173"/>
      <c r="C317" s="174" t="s">
        <v>759</v>
      </c>
      <c r="D317" s="174" t="s">
        <v>169</v>
      </c>
      <c r="E317" s="175" t="s">
        <v>760</v>
      </c>
      <c r="F317" s="176" t="s">
        <v>761</v>
      </c>
      <c r="G317" s="177" t="s">
        <v>358</v>
      </c>
      <c r="H317" s="178">
        <v>20.5</v>
      </c>
      <c r="I317" s="179"/>
      <c r="J317" s="180">
        <f t="shared" si="30"/>
        <v>0</v>
      </c>
      <c r="K317" s="176" t="s">
        <v>173</v>
      </c>
      <c r="L317" s="40"/>
      <c r="M317" s="181" t="s">
        <v>5</v>
      </c>
      <c r="N317" s="182" t="s">
        <v>50</v>
      </c>
      <c r="O317" s="41"/>
      <c r="P317" s="183">
        <f t="shared" si="31"/>
        <v>0</v>
      </c>
      <c r="Q317" s="183">
        <v>0.0008</v>
      </c>
      <c r="R317" s="183">
        <f t="shared" si="32"/>
        <v>0.0164</v>
      </c>
      <c r="S317" s="183">
        <v>0</v>
      </c>
      <c r="T317" s="184">
        <f t="shared" si="33"/>
        <v>0</v>
      </c>
      <c r="AR317" s="23" t="s">
        <v>244</v>
      </c>
      <c r="AT317" s="23" t="s">
        <v>169</v>
      </c>
      <c r="AU317" s="23" t="s">
        <v>88</v>
      </c>
      <c r="AY317" s="23" t="s">
        <v>167</v>
      </c>
      <c r="BE317" s="185">
        <f t="shared" si="34"/>
        <v>0</v>
      </c>
      <c r="BF317" s="185">
        <f t="shared" si="35"/>
        <v>0</v>
      </c>
      <c r="BG317" s="185">
        <f t="shared" si="36"/>
        <v>0</v>
      </c>
      <c r="BH317" s="185">
        <f t="shared" si="37"/>
        <v>0</v>
      </c>
      <c r="BI317" s="185">
        <f t="shared" si="38"/>
        <v>0</v>
      </c>
      <c r="BJ317" s="23" t="s">
        <v>24</v>
      </c>
      <c r="BK317" s="185">
        <f t="shared" si="39"/>
        <v>0</v>
      </c>
      <c r="BL317" s="23" t="s">
        <v>244</v>
      </c>
      <c r="BM317" s="23" t="s">
        <v>762</v>
      </c>
    </row>
    <row r="318" spans="2:65" s="1" customFormat="1" ht="16.5" customHeight="1">
      <c r="B318" s="173"/>
      <c r="C318" s="199" t="s">
        <v>763</v>
      </c>
      <c r="D318" s="199" t="s">
        <v>222</v>
      </c>
      <c r="E318" s="200" t="s">
        <v>764</v>
      </c>
      <c r="F318" s="201" t="s">
        <v>765</v>
      </c>
      <c r="G318" s="202" t="s">
        <v>358</v>
      </c>
      <c r="H318" s="203">
        <v>20.5</v>
      </c>
      <c r="I318" s="204"/>
      <c r="J318" s="205">
        <f t="shared" si="30"/>
        <v>0</v>
      </c>
      <c r="K318" s="201" t="s">
        <v>173</v>
      </c>
      <c r="L318" s="206"/>
      <c r="M318" s="207" t="s">
        <v>5</v>
      </c>
      <c r="N318" s="208" t="s">
        <v>50</v>
      </c>
      <c r="O318" s="41"/>
      <c r="P318" s="183">
        <f t="shared" si="31"/>
        <v>0</v>
      </c>
      <c r="Q318" s="183">
        <v>0.00067</v>
      </c>
      <c r="R318" s="183">
        <f t="shared" si="32"/>
        <v>0.013735</v>
      </c>
      <c r="S318" s="183">
        <v>0</v>
      </c>
      <c r="T318" s="184">
        <f t="shared" si="33"/>
        <v>0</v>
      </c>
      <c r="AR318" s="23" t="s">
        <v>320</v>
      </c>
      <c r="AT318" s="23" t="s">
        <v>222</v>
      </c>
      <c r="AU318" s="23" t="s">
        <v>88</v>
      </c>
      <c r="AY318" s="23" t="s">
        <v>167</v>
      </c>
      <c r="BE318" s="185">
        <f t="shared" si="34"/>
        <v>0</v>
      </c>
      <c r="BF318" s="185">
        <f t="shared" si="35"/>
        <v>0</v>
      </c>
      <c r="BG318" s="185">
        <f t="shared" si="36"/>
        <v>0</v>
      </c>
      <c r="BH318" s="185">
        <f t="shared" si="37"/>
        <v>0</v>
      </c>
      <c r="BI318" s="185">
        <f t="shared" si="38"/>
        <v>0</v>
      </c>
      <c r="BJ318" s="23" t="s">
        <v>24</v>
      </c>
      <c r="BK318" s="185">
        <f t="shared" si="39"/>
        <v>0</v>
      </c>
      <c r="BL318" s="23" t="s">
        <v>244</v>
      </c>
      <c r="BM318" s="23" t="s">
        <v>766</v>
      </c>
    </row>
    <row r="319" spans="2:65" s="1" customFormat="1" ht="38.25" customHeight="1">
      <c r="B319" s="173"/>
      <c r="C319" s="174" t="s">
        <v>767</v>
      </c>
      <c r="D319" s="174" t="s">
        <v>169</v>
      </c>
      <c r="E319" s="175" t="s">
        <v>768</v>
      </c>
      <c r="F319" s="176" t="s">
        <v>769</v>
      </c>
      <c r="G319" s="177" t="s">
        <v>358</v>
      </c>
      <c r="H319" s="178">
        <v>132.4</v>
      </c>
      <c r="I319" s="179"/>
      <c r="J319" s="180">
        <f t="shared" si="30"/>
        <v>0</v>
      </c>
      <c r="K319" s="176" t="s">
        <v>173</v>
      </c>
      <c r="L319" s="40"/>
      <c r="M319" s="181" t="s">
        <v>5</v>
      </c>
      <c r="N319" s="182" t="s">
        <v>50</v>
      </c>
      <c r="O319" s="41"/>
      <c r="P319" s="183">
        <f t="shared" si="31"/>
        <v>0</v>
      </c>
      <c r="Q319" s="183">
        <v>4E-05</v>
      </c>
      <c r="R319" s="183">
        <f t="shared" si="32"/>
        <v>0.005296</v>
      </c>
      <c r="S319" s="183">
        <v>0</v>
      </c>
      <c r="T319" s="184">
        <f t="shared" si="33"/>
        <v>0</v>
      </c>
      <c r="AR319" s="23" t="s">
        <v>244</v>
      </c>
      <c r="AT319" s="23" t="s">
        <v>169</v>
      </c>
      <c r="AU319" s="23" t="s">
        <v>88</v>
      </c>
      <c r="AY319" s="23" t="s">
        <v>167</v>
      </c>
      <c r="BE319" s="185">
        <f t="shared" si="34"/>
        <v>0</v>
      </c>
      <c r="BF319" s="185">
        <f t="shared" si="35"/>
        <v>0</v>
      </c>
      <c r="BG319" s="185">
        <f t="shared" si="36"/>
        <v>0</v>
      </c>
      <c r="BH319" s="185">
        <f t="shared" si="37"/>
        <v>0</v>
      </c>
      <c r="BI319" s="185">
        <f t="shared" si="38"/>
        <v>0</v>
      </c>
      <c r="BJ319" s="23" t="s">
        <v>24</v>
      </c>
      <c r="BK319" s="185">
        <f t="shared" si="39"/>
        <v>0</v>
      </c>
      <c r="BL319" s="23" t="s">
        <v>244</v>
      </c>
      <c r="BM319" s="23" t="s">
        <v>770</v>
      </c>
    </row>
    <row r="320" spans="2:51" s="11" customFormat="1" ht="13.5">
      <c r="B320" s="186"/>
      <c r="D320" s="187" t="s">
        <v>176</v>
      </c>
      <c r="E320" s="188" t="s">
        <v>5</v>
      </c>
      <c r="F320" s="189" t="s">
        <v>771</v>
      </c>
      <c r="H320" s="190">
        <v>132.4</v>
      </c>
      <c r="I320" s="191"/>
      <c r="L320" s="186"/>
      <c r="M320" s="192"/>
      <c r="N320" s="193"/>
      <c r="O320" s="193"/>
      <c r="P320" s="193"/>
      <c r="Q320" s="193"/>
      <c r="R320" s="193"/>
      <c r="S320" s="193"/>
      <c r="T320" s="194"/>
      <c r="AT320" s="195" t="s">
        <v>176</v>
      </c>
      <c r="AU320" s="195" t="s">
        <v>88</v>
      </c>
      <c r="AV320" s="11" t="s">
        <v>88</v>
      </c>
      <c r="AW320" s="11" t="s">
        <v>43</v>
      </c>
      <c r="AX320" s="11" t="s">
        <v>24</v>
      </c>
      <c r="AY320" s="195" t="s">
        <v>167</v>
      </c>
    </row>
    <row r="321" spans="2:65" s="1" customFormat="1" ht="38.25" customHeight="1">
      <c r="B321" s="173"/>
      <c r="C321" s="174" t="s">
        <v>772</v>
      </c>
      <c r="D321" s="174" t="s">
        <v>169</v>
      </c>
      <c r="E321" s="175" t="s">
        <v>773</v>
      </c>
      <c r="F321" s="176" t="s">
        <v>774</v>
      </c>
      <c r="G321" s="177" t="s">
        <v>358</v>
      </c>
      <c r="H321" s="178">
        <v>140.5</v>
      </c>
      <c r="I321" s="179"/>
      <c r="J321" s="180">
        <f>ROUND(I321*H321,2)</f>
        <v>0</v>
      </c>
      <c r="K321" s="176" t="s">
        <v>173</v>
      </c>
      <c r="L321" s="40"/>
      <c r="M321" s="181" t="s">
        <v>5</v>
      </c>
      <c r="N321" s="182" t="s">
        <v>50</v>
      </c>
      <c r="O321" s="41"/>
      <c r="P321" s="183">
        <f>O321*H321</f>
        <v>0</v>
      </c>
      <c r="Q321" s="183">
        <v>6E-05</v>
      </c>
      <c r="R321" s="183">
        <f>Q321*H321</f>
        <v>0.00843</v>
      </c>
      <c r="S321" s="183">
        <v>0</v>
      </c>
      <c r="T321" s="184">
        <f>S321*H321</f>
        <v>0</v>
      </c>
      <c r="AR321" s="23" t="s">
        <v>244</v>
      </c>
      <c r="AT321" s="23" t="s">
        <v>169</v>
      </c>
      <c r="AU321" s="23" t="s">
        <v>88</v>
      </c>
      <c r="AY321" s="23" t="s">
        <v>167</v>
      </c>
      <c r="BE321" s="185">
        <f>IF(N321="základní",J321,0)</f>
        <v>0</v>
      </c>
      <c r="BF321" s="185">
        <f>IF(N321="snížená",J321,0)</f>
        <v>0</v>
      </c>
      <c r="BG321" s="185">
        <f>IF(N321="zákl. přenesená",J321,0)</f>
        <v>0</v>
      </c>
      <c r="BH321" s="185">
        <f>IF(N321="sníž. přenesená",J321,0)</f>
        <v>0</v>
      </c>
      <c r="BI321" s="185">
        <f>IF(N321="nulová",J321,0)</f>
        <v>0</v>
      </c>
      <c r="BJ321" s="23" t="s">
        <v>24</v>
      </c>
      <c r="BK321" s="185">
        <f>ROUND(I321*H321,2)</f>
        <v>0</v>
      </c>
      <c r="BL321" s="23" t="s">
        <v>244</v>
      </c>
      <c r="BM321" s="23" t="s">
        <v>775</v>
      </c>
    </row>
    <row r="322" spans="2:51" s="11" customFormat="1" ht="13.5">
      <c r="B322" s="186"/>
      <c r="D322" s="187" t="s">
        <v>176</v>
      </c>
      <c r="E322" s="188" t="s">
        <v>5</v>
      </c>
      <c r="F322" s="189" t="s">
        <v>776</v>
      </c>
      <c r="H322" s="190">
        <v>140.5</v>
      </c>
      <c r="I322" s="191"/>
      <c r="L322" s="186"/>
      <c r="M322" s="192"/>
      <c r="N322" s="193"/>
      <c r="O322" s="193"/>
      <c r="P322" s="193"/>
      <c r="Q322" s="193"/>
      <c r="R322" s="193"/>
      <c r="S322" s="193"/>
      <c r="T322" s="194"/>
      <c r="AT322" s="195" t="s">
        <v>176</v>
      </c>
      <c r="AU322" s="195" t="s">
        <v>88</v>
      </c>
      <c r="AV322" s="11" t="s">
        <v>88</v>
      </c>
      <c r="AW322" s="11" t="s">
        <v>43</v>
      </c>
      <c r="AX322" s="11" t="s">
        <v>24</v>
      </c>
      <c r="AY322" s="195" t="s">
        <v>167</v>
      </c>
    </row>
    <row r="323" spans="2:65" s="1" customFormat="1" ht="16.5" customHeight="1">
      <c r="B323" s="173"/>
      <c r="C323" s="174" t="s">
        <v>777</v>
      </c>
      <c r="D323" s="174" t="s">
        <v>169</v>
      </c>
      <c r="E323" s="175" t="s">
        <v>778</v>
      </c>
      <c r="F323" s="176" t="s">
        <v>779</v>
      </c>
      <c r="G323" s="177" t="s">
        <v>318</v>
      </c>
      <c r="H323" s="178">
        <v>1</v>
      </c>
      <c r="I323" s="179"/>
      <c r="J323" s="180">
        <f>ROUND(I323*H323,2)</f>
        <v>0</v>
      </c>
      <c r="K323" s="176" t="s">
        <v>173</v>
      </c>
      <c r="L323" s="40"/>
      <c r="M323" s="181" t="s">
        <v>5</v>
      </c>
      <c r="N323" s="182" t="s">
        <v>50</v>
      </c>
      <c r="O323" s="41"/>
      <c r="P323" s="183">
        <f>O323*H323</f>
        <v>0</v>
      </c>
      <c r="Q323" s="183">
        <v>0.00013</v>
      </c>
      <c r="R323" s="183">
        <f>Q323*H323</f>
        <v>0.00013</v>
      </c>
      <c r="S323" s="183">
        <v>0</v>
      </c>
      <c r="T323" s="184">
        <f>S323*H323</f>
        <v>0</v>
      </c>
      <c r="AR323" s="23" t="s">
        <v>244</v>
      </c>
      <c r="AT323" s="23" t="s">
        <v>169</v>
      </c>
      <c r="AU323" s="23" t="s">
        <v>88</v>
      </c>
      <c r="AY323" s="23" t="s">
        <v>167</v>
      </c>
      <c r="BE323" s="185">
        <f>IF(N323="základní",J323,0)</f>
        <v>0</v>
      </c>
      <c r="BF323" s="185">
        <f>IF(N323="snížená",J323,0)</f>
        <v>0</v>
      </c>
      <c r="BG323" s="185">
        <f>IF(N323="zákl. přenesená",J323,0)</f>
        <v>0</v>
      </c>
      <c r="BH323" s="185">
        <f>IF(N323="sníž. přenesená",J323,0)</f>
        <v>0</v>
      </c>
      <c r="BI323" s="185">
        <f>IF(N323="nulová",J323,0)</f>
        <v>0</v>
      </c>
      <c r="BJ323" s="23" t="s">
        <v>24</v>
      </c>
      <c r="BK323" s="185">
        <f>ROUND(I323*H323,2)</f>
        <v>0</v>
      </c>
      <c r="BL323" s="23" t="s">
        <v>244</v>
      </c>
      <c r="BM323" s="23" t="s">
        <v>780</v>
      </c>
    </row>
    <row r="324" spans="2:65" s="1" customFormat="1" ht="16.5" customHeight="1">
      <c r="B324" s="173"/>
      <c r="C324" s="174" t="s">
        <v>781</v>
      </c>
      <c r="D324" s="174" t="s">
        <v>169</v>
      </c>
      <c r="E324" s="175" t="s">
        <v>782</v>
      </c>
      <c r="F324" s="176" t="s">
        <v>783</v>
      </c>
      <c r="G324" s="177" t="s">
        <v>784</v>
      </c>
      <c r="H324" s="178">
        <v>10</v>
      </c>
      <c r="I324" s="179"/>
      <c r="J324" s="180">
        <f>ROUND(I324*H324,2)</f>
        <v>0</v>
      </c>
      <c r="K324" s="176" t="s">
        <v>173</v>
      </c>
      <c r="L324" s="40"/>
      <c r="M324" s="181" t="s">
        <v>5</v>
      </c>
      <c r="N324" s="182" t="s">
        <v>50</v>
      </c>
      <c r="O324" s="41"/>
      <c r="P324" s="183">
        <f>O324*H324</f>
        <v>0</v>
      </c>
      <c r="Q324" s="183">
        <v>0.00025</v>
      </c>
      <c r="R324" s="183">
        <f>Q324*H324</f>
        <v>0.0025</v>
      </c>
      <c r="S324" s="183">
        <v>0</v>
      </c>
      <c r="T324" s="184">
        <f>S324*H324</f>
        <v>0</v>
      </c>
      <c r="AR324" s="23" t="s">
        <v>244</v>
      </c>
      <c r="AT324" s="23" t="s">
        <v>169</v>
      </c>
      <c r="AU324" s="23" t="s">
        <v>88</v>
      </c>
      <c r="AY324" s="23" t="s">
        <v>167</v>
      </c>
      <c r="BE324" s="185">
        <f>IF(N324="základní",J324,0)</f>
        <v>0</v>
      </c>
      <c r="BF324" s="185">
        <f>IF(N324="snížená",J324,0)</f>
        <v>0</v>
      </c>
      <c r="BG324" s="185">
        <f>IF(N324="zákl. přenesená",J324,0)</f>
        <v>0</v>
      </c>
      <c r="BH324" s="185">
        <f>IF(N324="sníž. přenesená",J324,0)</f>
        <v>0</v>
      </c>
      <c r="BI324" s="185">
        <f>IF(N324="nulová",J324,0)</f>
        <v>0</v>
      </c>
      <c r="BJ324" s="23" t="s">
        <v>24</v>
      </c>
      <c r="BK324" s="185">
        <f>ROUND(I324*H324,2)</f>
        <v>0</v>
      </c>
      <c r="BL324" s="23" t="s">
        <v>244</v>
      </c>
      <c r="BM324" s="23" t="s">
        <v>785</v>
      </c>
    </row>
    <row r="325" spans="2:65" s="1" customFormat="1" ht="25.5" customHeight="1">
      <c r="B325" s="173"/>
      <c r="C325" s="174" t="s">
        <v>786</v>
      </c>
      <c r="D325" s="174" t="s">
        <v>169</v>
      </c>
      <c r="E325" s="175" t="s">
        <v>787</v>
      </c>
      <c r="F325" s="176" t="s">
        <v>788</v>
      </c>
      <c r="G325" s="177" t="s">
        <v>318</v>
      </c>
      <c r="H325" s="178">
        <v>2</v>
      </c>
      <c r="I325" s="179"/>
      <c r="J325" s="180">
        <f>ROUND(I325*H325,2)</f>
        <v>0</v>
      </c>
      <c r="K325" s="176" t="s">
        <v>173</v>
      </c>
      <c r="L325" s="40"/>
      <c r="M325" s="181" t="s">
        <v>5</v>
      </c>
      <c r="N325" s="182" t="s">
        <v>50</v>
      </c>
      <c r="O325" s="41"/>
      <c r="P325" s="183">
        <f>O325*H325</f>
        <v>0</v>
      </c>
      <c r="Q325" s="183">
        <v>2E-05</v>
      </c>
      <c r="R325" s="183">
        <f>Q325*H325</f>
        <v>4E-05</v>
      </c>
      <c r="S325" s="183">
        <v>0</v>
      </c>
      <c r="T325" s="184">
        <f>S325*H325</f>
        <v>0</v>
      </c>
      <c r="AR325" s="23" t="s">
        <v>244</v>
      </c>
      <c r="AT325" s="23" t="s">
        <v>169</v>
      </c>
      <c r="AU325" s="23" t="s">
        <v>88</v>
      </c>
      <c r="AY325" s="23" t="s">
        <v>167</v>
      </c>
      <c r="BE325" s="185">
        <f>IF(N325="základní",J325,0)</f>
        <v>0</v>
      </c>
      <c r="BF325" s="185">
        <f>IF(N325="snížená",J325,0)</f>
        <v>0</v>
      </c>
      <c r="BG325" s="185">
        <f>IF(N325="zákl. přenesená",J325,0)</f>
        <v>0</v>
      </c>
      <c r="BH325" s="185">
        <f>IF(N325="sníž. přenesená",J325,0)</f>
        <v>0</v>
      </c>
      <c r="BI325" s="185">
        <f>IF(N325="nulová",J325,0)</f>
        <v>0</v>
      </c>
      <c r="BJ325" s="23" t="s">
        <v>24</v>
      </c>
      <c r="BK325" s="185">
        <f>ROUND(I325*H325,2)</f>
        <v>0</v>
      </c>
      <c r="BL325" s="23" t="s">
        <v>244</v>
      </c>
      <c r="BM325" s="23" t="s">
        <v>789</v>
      </c>
    </row>
    <row r="326" spans="2:65" s="1" customFormat="1" ht="16.5" customHeight="1">
      <c r="B326" s="173"/>
      <c r="C326" s="199" t="s">
        <v>790</v>
      </c>
      <c r="D326" s="199" t="s">
        <v>222</v>
      </c>
      <c r="E326" s="200" t="s">
        <v>791</v>
      </c>
      <c r="F326" s="201" t="s">
        <v>792</v>
      </c>
      <c r="G326" s="202" t="s">
        <v>318</v>
      </c>
      <c r="H326" s="203">
        <v>2</v>
      </c>
      <c r="I326" s="204"/>
      <c r="J326" s="205">
        <f>ROUND(I326*H326,2)</f>
        <v>0</v>
      </c>
      <c r="K326" s="201" t="s">
        <v>173</v>
      </c>
      <c r="L326" s="206"/>
      <c r="M326" s="207" t="s">
        <v>5</v>
      </c>
      <c r="N326" s="208" t="s">
        <v>50</v>
      </c>
      <c r="O326" s="41"/>
      <c r="P326" s="183">
        <f>O326*H326</f>
        <v>0</v>
      </c>
      <c r="Q326" s="183">
        <v>0.000151</v>
      </c>
      <c r="R326" s="183">
        <f>Q326*H326</f>
        <v>0.000302</v>
      </c>
      <c r="S326" s="183">
        <v>0</v>
      </c>
      <c r="T326" s="184">
        <f>S326*H326</f>
        <v>0</v>
      </c>
      <c r="AR326" s="23" t="s">
        <v>320</v>
      </c>
      <c r="AT326" s="23" t="s">
        <v>222</v>
      </c>
      <c r="AU326" s="23" t="s">
        <v>88</v>
      </c>
      <c r="AY326" s="23" t="s">
        <v>167</v>
      </c>
      <c r="BE326" s="185">
        <f>IF(N326="základní",J326,0)</f>
        <v>0</v>
      </c>
      <c r="BF326" s="185">
        <f>IF(N326="snížená",J326,0)</f>
        <v>0</v>
      </c>
      <c r="BG326" s="185">
        <f>IF(N326="zákl. přenesená",J326,0)</f>
        <v>0</v>
      </c>
      <c r="BH326" s="185">
        <f>IF(N326="sníž. přenesená",J326,0)</f>
        <v>0</v>
      </c>
      <c r="BI326" s="185">
        <f>IF(N326="nulová",J326,0)</f>
        <v>0</v>
      </c>
      <c r="BJ326" s="23" t="s">
        <v>24</v>
      </c>
      <c r="BK326" s="185">
        <f>ROUND(I326*H326,2)</f>
        <v>0</v>
      </c>
      <c r="BL326" s="23" t="s">
        <v>244</v>
      </c>
      <c r="BM326" s="23" t="s">
        <v>793</v>
      </c>
    </row>
    <row r="327" spans="2:47" s="1" customFormat="1" ht="27">
      <c r="B327" s="40"/>
      <c r="D327" s="187" t="s">
        <v>435</v>
      </c>
      <c r="F327" s="218" t="s">
        <v>794</v>
      </c>
      <c r="I327" s="219"/>
      <c r="L327" s="40"/>
      <c r="M327" s="220"/>
      <c r="N327" s="41"/>
      <c r="O327" s="41"/>
      <c r="P327" s="41"/>
      <c r="Q327" s="41"/>
      <c r="R327" s="41"/>
      <c r="S327" s="41"/>
      <c r="T327" s="69"/>
      <c r="AT327" s="23" t="s">
        <v>435</v>
      </c>
      <c r="AU327" s="23" t="s">
        <v>88</v>
      </c>
    </row>
    <row r="328" spans="2:65" s="1" customFormat="1" ht="25.5" customHeight="1">
      <c r="B328" s="173"/>
      <c r="C328" s="174" t="s">
        <v>795</v>
      </c>
      <c r="D328" s="174" t="s">
        <v>169</v>
      </c>
      <c r="E328" s="175" t="s">
        <v>796</v>
      </c>
      <c r="F328" s="176" t="s">
        <v>797</v>
      </c>
      <c r="G328" s="177" t="s">
        <v>318</v>
      </c>
      <c r="H328" s="178">
        <v>8</v>
      </c>
      <c r="I328" s="179"/>
      <c r="J328" s="180">
        <f aca="true" t="shared" si="40" ref="J328:J337">ROUND(I328*H328,2)</f>
        <v>0</v>
      </c>
      <c r="K328" s="176" t="s">
        <v>173</v>
      </c>
      <c r="L328" s="40"/>
      <c r="M328" s="181" t="s">
        <v>5</v>
      </c>
      <c r="N328" s="182" t="s">
        <v>50</v>
      </c>
      <c r="O328" s="41"/>
      <c r="P328" s="183">
        <f aca="true" t="shared" si="41" ref="P328:P337">O328*H328</f>
        <v>0</v>
      </c>
      <c r="Q328" s="183">
        <v>2E-05</v>
      </c>
      <c r="R328" s="183">
        <f aca="true" t="shared" si="42" ref="R328:R337">Q328*H328</f>
        <v>0.00016</v>
      </c>
      <c r="S328" s="183">
        <v>0</v>
      </c>
      <c r="T328" s="184">
        <f aca="true" t="shared" si="43" ref="T328:T337">S328*H328</f>
        <v>0</v>
      </c>
      <c r="AR328" s="23" t="s">
        <v>244</v>
      </c>
      <c r="AT328" s="23" t="s">
        <v>169</v>
      </c>
      <c r="AU328" s="23" t="s">
        <v>88</v>
      </c>
      <c r="AY328" s="23" t="s">
        <v>167</v>
      </c>
      <c r="BE328" s="185">
        <f aca="true" t="shared" si="44" ref="BE328:BE337">IF(N328="základní",J328,0)</f>
        <v>0</v>
      </c>
      <c r="BF328" s="185">
        <f aca="true" t="shared" si="45" ref="BF328:BF337">IF(N328="snížená",J328,0)</f>
        <v>0</v>
      </c>
      <c r="BG328" s="185">
        <f aca="true" t="shared" si="46" ref="BG328:BG337">IF(N328="zákl. přenesená",J328,0)</f>
        <v>0</v>
      </c>
      <c r="BH328" s="185">
        <f aca="true" t="shared" si="47" ref="BH328:BH337">IF(N328="sníž. přenesená",J328,0)</f>
        <v>0</v>
      </c>
      <c r="BI328" s="185">
        <f aca="true" t="shared" si="48" ref="BI328:BI337">IF(N328="nulová",J328,0)</f>
        <v>0</v>
      </c>
      <c r="BJ328" s="23" t="s">
        <v>24</v>
      </c>
      <c r="BK328" s="185">
        <f aca="true" t="shared" si="49" ref="BK328:BK337">ROUND(I328*H328,2)</f>
        <v>0</v>
      </c>
      <c r="BL328" s="23" t="s">
        <v>244</v>
      </c>
      <c r="BM328" s="23" t="s">
        <v>798</v>
      </c>
    </row>
    <row r="329" spans="2:65" s="1" customFormat="1" ht="16.5" customHeight="1">
      <c r="B329" s="173"/>
      <c r="C329" s="199" t="s">
        <v>799</v>
      </c>
      <c r="D329" s="199" t="s">
        <v>222</v>
      </c>
      <c r="E329" s="200" t="s">
        <v>800</v>
      </c>
      <c r="F329" s="201" t="s">
        <v>801</v>
      </c>
      <c r="G329" s="202" t="s">
        <v>318</v>
      </c>
      <c r="H329" s="203">
        <v>8</v>
      </c>
      <c r="I329" s="204"/>
      <c r="J329" s="205">
        <f t="shared" si="40"/>
        <v>0</v>
      </c>
      <c r="K329" s="201" t="s">
        <v>173</v>
      </c>
      <c r="L329" s="206"/>
      <c r="M329" s="207" t="s">
        <v>5</v>
      </c>
      <c r="N329" s="208" t="s">
        <v>50</v>
      </c>
      <c r="O329" s="41"/>
      <c r="P329" s="183">
        <f t="shared" si="41"/>
        <v>0</v>
      </c>
      <c r="Q329" s="183">
        <v>0.0008</v>
      </c>
      <c r="R329" s="183">
        <f t="shared" si="42"/>
        <v>0.0064</v>
      </c>
      <c r="S329" s="183">
        <v>0</v>
      </c>
      <c r="T329" s="184">
        <f t="shared" si="43"/>
        <v>0</v>
      </c>
      <c r="AR329" s="23" t="s">
        <v>320</v>
      </c>
      <c r="AT329" s="23" t="s">
        <v>222</v>
      </c>
      <c r="AU329" s="23" t="s">
        <v>88</v>
      </c>
      <c r="AY329" s="23" t="s">
        <v>167</v>
      </c>
      <c r="BE329" s="185">
        <f t="shared" si="44"/>
        <v>0</v>
      </c>
      <c r="BF329" s="185">
        <f t="shared" si="45"/>
        <v>0</v>
      </c>
      <c r="BG329" s="185">
        <f t="shared" si="46"/>
        <v>0</v>
      </c>
      <c r="BH329" s="185">
        <f t="shared" si="47"/>
        <v>0</v>
      </c>
      <c r="BI329" s="185">
        <f t="shared" si="48"/>
        <v>0</v>
      </c>
      <c r="BJ329" s="23" t="s">
        <v>24</v>
      </c>
      <c r="BK329" s="185">
        <f t="shared" si="49"/>
        <v>0</v>
      </c>
      <c r="BL329" s="23" t="s">
        <v>244</v>
      </c>
      <c r="BM329" s="23" t="s">
        <v>802</v>
      </c>
    </row>
    <row r="330" spans="2:65" s="1" customFormat="1" ht="25.5" customHeight="1">
      <c r="B330" s="173"/>
      <c r="C330" s="174" t="s">
        <v>803</v>
      </c>
      <c r="D330" s="174" t="s">
        <v>169</v>
      </c>
      <c r="E330" s="175" t="s">
        <v>804</v>
      </c>
      <c r="F330" s="176" t="s">
        <v>2008</v>
      </c>
      <c r="G330" s="177" t="s">
        <v>318</v>
      </c>
      <c r="H330" s="178">
        <v>1</v>
      </c>
      <c r="I330" s="179"/>
      <c r="J330" s="180">
        <f t="shared" si="40"/>
        <v>0</v>
      </c>
      <c r="K330" s="176" t="s">
        <v>173</v>
      </c>
      <c r="L330" s="40"/>
      <c r="M330" s="181" t="s">
        <v>5</v>
      </c>
      <c r="N330" s="182" t="s">
        <v>50</v>
      </c>
      <c r="O330" s="41"/>
      <c r="P330" s="183">
        <f t="shared" si="41"/>
        <v>0</v>
      </c>
      <c r="Q330" s="183">
        <v>0.00021</v>
      </c>
      <c r="R330" s="183">
        <f t="shared" si="42"/>
        <v>0.00021</v>
      </c>
      <c r="S330" s="183">
        <v>0</v>
      </c>
      <c r="T330" s="184">
        <f t="shared" si="43"/>
        <v>0</v>
      </c>
      <c r="AR330" s="23" t="s">
        <v>244</v>
      </c>
      <c r="AT330" s="23" t="s">
        <v>169</v>
      </c>
      <c r="AU330" s="23" t="s">
        <v>88</v>
      </c>
      <c r="AY330" s="23" t="s">
        <v>167</v>
      </c>
      <c r="BE330" s="185">
        <f t="shared" si="44"/>
        <v>0</v>
      </c>
      <c r="BF330" s="185">
        <f t="shared" si="45"/>
        <v>0</v>
      </c>
      <c r="BG330" s="185">
        <f t="shared" si="46"/>
        <v>0</v>
      </c>
      <c r="BH330" s="185">
        <f t="shared" si="47"/>
        <v>0</v>
      </c>
      <c r="BI330" s="185">
        <f t="shared" si="48"/>
        <v>0</v>
      </c>
      <c r="BJ330" s="23" t="s">
        <v>24</v>
      </c>
      <c r="BK330" s="185">
        <f t="shared" si="49"/>
        <v>0</v>
      </c>
      <c r="BL330" s="23" t="s">
        <v>244</v>
      </c>
      <c r="BM330" s="23" t="s">
        <v>805</v>
      </c>
    </row>
    <row r="331" spans="2:65" s="1" customFormat="1" ht="25.5" customHeight="1">
      <c r="B331" s="173"/>
      <c r="C331" s="174" t="s">
        <v>806</v>
      </c>
      <c r="D331" s="174" t="s">
        <v>169</v>
      </c>
      <c r="E331" s="175" t="s">
        <v>807</v>
      </c>
      <c r="F331" s="176" t="s">
        <v>2009</v>
      </c>
      <c r="G331" s="177" t="s">
        <v>318</v>
      </c>
      <c r="H331" s="178">
        <v>1</v>
      </c>
      <c r="I331" s="179"/>
      <c r="J331" s="180">
        <f t="shared" si="40"/>
        <v>0</v>
      </c>
      <c r="K331" s="176" t="s">
        <v>173</v>
      </c>
      <c r="L331" s="40"/>
      <c r="M331" s="181" t="s">
        <v>5</v>
      </c>
      <c r="N331" s="182" t="s">
        <v>50</v>
      </c>
      <c r="O331" s="41"/>
      <c r="P331" s="183">
        <f t="shared" si="41"/>
        <v>0</v>
      </c>
      <c r="Q331" s="183">
        <v>0.00034</v>
      </c>
      <c r="R331" s="183">
        <f t="shared" si="42"/>
        <v>0.00034</v>
      </c>
      <c r="S331" s="183">
        <v>0</v>
      </c>
      <c r="T331" s="184">
        <f t="shared" si="43"/>
        <v>0</v>
      </c>
      <c r="AR331" s="23" t="s">
        <v>244</v>
      </c>
      <c r="AT331" s="23" t="s">
        <v>169</v>
      </c>
      <c r="AU331" s="23" t="s">
        <v>88</v>
      </c>
      <c r="AY331" s="23" t="s">
        <v>167</v>
      </c>
      <c r="BE331" s="185">
        <f t="shared" si="44"/>
        <v>0</v>
      </c>
      <c r="BF331" s="185">
        <f t="shared" si="45"/>
        <v>0</v>
      </c>
      <c r="BG331" s="185">
        <f t="shared" si="46"/>
        <v>0</v>
      </c>
      <c r="BH331" s="185">
        <f t="shared" si="47"/>
        <v>0</v>
      </c>
      <c r="BI331" s="185">
        <f t="shared" si="48"/>
        <v>0</v>
      </c>
      <c r="BJ331" s="23" t="s">
        <v>24</v>
      </c>
      <c r="BK331" s="185">
        <f t="shared" si="49"/>
        <v>0</v>
      </c>
      <c r="BL331" s="23" t="s">
        <v>244</v>
      </c>
      <c r="BM331" s="23" t="s">
        <v>808</v>
      </c>
    </row>
    <row r="332" spans="2:65" s="1" customFormat="1" ht="25.5" customHeight="1">
      <c r="B332" s="173"/>
      <c r="C332" s="174" t="s">
        <v>809</v>
      </c>
      <c r="D332" s="174" t="s">
        <v>169</v>
      </c>
      <c r="E332" s="175" t="s">
        <v>810</v>
      </c>
      <c r="F332" s="176" t="s">
        <v>2010</v>
      </c>
      <c r="G332" s="177" t="s">
        <v>318</v>
      </c>
      <c r="H332" s="178">
        <v>1</v>
      </c>
      <c r="I332" s="179"/>
      <c r="J332" s="180">
        <f t="shared" si="40"/>
        <v>0</v>
      </c>
      <c r="K332" s="176" t="s">
        <v>173</v>
      </c>
      <c r="L332" s="40"/>
      <c r="M332" s="181" t="s">
        <v>5</v>
      </c>
      <c r="N332" s="182" t="s">
        <v>50</v>
      </c>
      <c r="O332" s="41"/>
      <c r="P332" s="183">
        <f t="shared" si="41"/>
        <v>0</v>
      </c>
      <c r="Q332" s="183">
        <v>0.0005</v>
      </c>
      <c r="R332" s="183">
        <f t="shared" si="42"/>
        <v>0.0005</v>
      </c>
      <c r="S332" s="183">
        <v>0</v>
      </c>
      <c r="T332" s="184">
        <f t="shared" si="43"/>
        <v>0</v>
      </c>
      <c r="AR332" s="23" t="s">
        <v>244</v>
      </c>
      <c r="AT332" s="23" t="s">
        <v>169</v>
      </c>
      <c r="AU332" s="23" t="s">
        <v>88</v>
      </c>
      <c r="AY332" s="23" t="s">
        <v>167</v>
      </c>
      <c r="BE332" s="185">
        <f t="shared" si="44"/>
        <v>0</v>
      </c>
      <c r="BF332" s="185">
        <f t="shared" si="45"/>
        <v>0</v>
      </c>
      <c r="BG332" s="185">
        <f t="shared" si="46"/>
        <v>0</v>
      </c>
      <c r="BH332" s="185">
        <f t="shared" si="47"/>
        <v>0</v>
      </c>
      <c r="BI332" s="185">
        <f t="shared" si="48"/>
        <v>0</v>
      </c>
      <c r="BJ332" s="23" t="s">
        <v>24</v>
      </c>
      <c r="BK332" s="185">
        <f t="shared" si="49"/>
        <v>0</v>
      </c>
      <c r="BL332" s="23" t="s">
        <v>244</v>
      </c>
      <c r="BM332" s="23" t="s">
        <v>811</v>
      </c>
    </row>
    <row r="333" spans="2:65" s="1" customFormat="1" ht="25.5" customHeight="1">
      <c r="B333" s="173"/>
      <c r="C333" s="174" t="s">
        <v>812</v>
      </c>
      <c r="D333" s="174" t="s">
        <v>169</v>
      </c>
      <c r="E333" s="175" t="s">
        <v>813</v>
      </c>
      <c r="F333" s="176" t="s">
        <v>2011</v>
      </c>
      <c r="G333" s="177" t="s">
        <v>318</v>
      </c>
      <c r="H333" s="178">
        <v>6</v>
      </c>
      <c r="I333" s="179"/>
      <c r="J333" s="180">
        <f t="shared" si="40"/>
        <v>0</v>
      </c>
      <c r="K333" s="176" t="s">
        <v>173</v>
      </c>
      <c r="L333" s="40"/>
      <c r="M333" s="181" t="s">
        <v>5</v>
      </c>
      <c r="N333" s="182" t="s">
        <v>50</v>
      </c>
      <c r="O333" s="41"/>
      <c r="P333" s="183">
        <f t="shared" si="41"/>
        <v>0</v>
      </c>
      <c r="Q333" s="183">
        <v>0.00107</v>
      </c>
      <c r="R333" s="183">
        <f t="shared" si="42"/>
        <v>0.00642</v>
      </c>
      <c r="S333" s="183">
        <v>0</v>
      </c>
      <c r="T333" s="184">
        <f t="shared" si="43"/>
        <v>0</v>
      </c>
      <c r="AR333" s="23" t="s">
        <v>244</v>
      </c>
      <c r="AT333" s="23" t="s">
        <v>169</v>
      </c>
      <c r="AU333" s="23" t="s">
        <v>88</v>
      </c>
      <c r="AY333" s="23" t="s">
        <v>167</v>
      </c>
      <c r="BE333" s="185">
        <f t="shared" si="44"/>
        <v>0</v>
      </c>
      <c r="BF333" s="185">
        <f t="shared" si="45"/>
        <v>0</v>
      </c>
      <c r="BG333" s="185">
        <f t="shared" si="46"/>
        <v>0</v>
      </c>
      <c r="BH333" s="185">
        <f t="shared" si="47"/>
        <v>0</v>
      </c>
      <c r="BI333" s="185">
        <f t="shared" si="48"/>
        <v>0</v>
      </c>
      <c r="BJ333" s="23" t="s">
        <v>24</v>
      </c>
      <c r="BK333" s="185">
        <f t="shared" si="49"/>
        <v>0</v>
      </c>
      <c r="BL333" s="23" t="s">
        <v>244</v>
      </c>
      <c r="BM333" s="23" t="s">
        <v>814</v>
      </c>
    </row>
    <row r="334" spans="2:65" s="1" customFormat="1" ht="25.5" customHeight="1">
      <c r="B334" s="173"/>
      <c r="C334" s="174" t="s">
        <v>815</v>
      </c>
      <c r="D334" s="174" t="s">
        <v>169</v>
      </c>
      <c r="E334" s="175" t="s">
        <v>816</v>
      </c>
      <c r="F334" s="176" t="s">
        <v>2012</v>
      </c>
      <c r="G334" s="177" t="s">
        <v>318</v>
      </c>
      <c r="H334" s="178">
        <v>3</v>
      </c>
      <c r="I334" s="179"/>
      <c r="J334" s="180">
        <f t="shared" si="40"/>
        <v>0</v>
      </c>
      <c r="K334" s="176" t="s">
        <v>173</v>
      </c>
      <c r="L334" s="40"/>
      <c r="M334" s="181" t="s">
        <v>5</v>
      </c>
      <c r="N334" s="182" t="s">
        <v>50</v>
      </c>
      <c r="O334" s="41"/>
      <c r="P334" s="183">
        <f t="shared" si="41"/>
        <v>0</v>
      </c>
      <c r="Q334" s="183">
        <v>0.00168</v>
      </c>
      <c r="R334" s="183">
        <f t="shared" si="42"/>
        <v>0.00504</v>
      </c>
      <c r="S334" s="183">
        <v>0</v>
      </c>
      <c r="T334" s="184">
        <f t="shared" si="43"/>
        <v>0</v>
      </c>
      <c r="AR334" s="23" t="s">
        <v>244</v>
      </c>
      <c r="AT334" s="23" t="s">
        <v>169</v>
      </c>
      <c r="AU334" s="23" t="s">
        <v>88</v>
      </c>
      <c r="AY334" s="23" t="s">
        <v>167</v>
      </c>
      <c r="BE334" s="185">
        <f t="shared" si="44"/>
        <v>0</v>
      </c>
      <c r="BF334" s="185">
        <f t="shared" si="45"/>
        <v>0</v>
      </c>
      <c r="BG334" s="185">
        <f t="shared" si="46"/>
        <v>0</v>
      </c>
      <c r="BH334" s="185">
        <f t="shared" si="47"/>
        <v>0</v>
      </c>
      <c r="BI334" s="185">
        <f t="shared" si="48"/>
        <v>0</v>
      </c>
      <c r="BJ334" s="23" t="s">
        <v>24</v>
      </c>
      <c r="BK334" s="185">
        <f t="shared" si="49"/>
        <v>0</v>
      </c>
      <c r="BL334" s="23" t="s">
        <v>244</v>
      </c>
      <c r="BM334" s="23" t="s">
        <v>817</v>
      </c>
    </row>
    <row r="335" spans="2:65" s="1" customFormat="1" ht="25.5" customHeight="1">
      <c r="B335" s="173"/>
      <c r="C335" s="174" t="s">
        <v>818</v>
      </c>
      <c r="D335" s="174" t="s">
        <v>169</v>
      </c>
      <c r="E335" s="175" t="s">
        <v>819</v>
      </c>
      <c r="F335" s="176" t="s">
        <v>820</v>
      </c>
      <c r="G335" s="177" t="s">
        <v>318</v>
      </c>
      <c r="H335" s="178">
        <v>2</v>
      </c>
      <c r="I335" s="179"/>
      <c r="J335" s="180">
        <f t="shared" si="40"/>
        <v>0</v>
      </c>
      <c r="K335" s="176" t="s">
        <v>173</v>
      </c>
      <c r="L335" s="40"/>
      <c r="M335" s="181" t="s">
        <v>5</v>
      </c>
      <c r="N335" s="182" t="s">
        <v>50</v>
      </c>
      <c r="O335" s="41"/>
      <c r="P335" s="183">
        <f t="shared" si="41"/>
        <v>0</v>
      </c>
      <c r="Q335" s="183">
        <v>2E-05</v>
      </c>
      <c r="R335" s="183">
        <f t="shared" si="42"/>
        <v>4E-05</v>
      </c>
      <c r="S335" s="183">
        <v>0</v>
      </c>
      <c r="T335" s="184">
        <f t="shared" si="43"/>
        <v>0</v>
      </c>
      <c r="AR335" s="23" t="s">
        <v>244</v>
      </c>
      <c r="AT335" s="23" t="s">
        <v>169</v>
      </c>
      <c r="AU335" s="23" t="s">
        <v>88</v>
      </c>
      <c r="AY335" s="23" t="s">
        <v>167</v>
      </c>
      <c r="BE335" s="185">
        <f t="shared" si="44"/>
        <v>0</v>
      </c>
      <c r="BF335" s="185">
        <f t="shared" si="45"/>
        <v>0</v>
      </c>
      <c r="BG335" s="185">
        <f t="shared" si="46"/>
        <v>0</v>
      </c>
      <c r="BH335" s="185">
        <f t="shared" si="47"/>
        <v>0</v>
      </c>
      <c r="BI335" s="185">
        <f t="shared" si="48"/>
        <v>0</v>
      </c>
      <c r="BJ335" s="23" t="s">
        <v>24</v>
      </c>
      <c r="BK335" s="185">
        <f t="shared" si="49"/>
        <v>0</v>
      </c>
      <c r="BL335" s="23" t="s">
        <v>244</v>
      </c>
      <c r="BM335" s="23" t="s">
        <v>821</v>
      </c>
    </row>
    <row r="336" spans="2:65" s="1" customFormat="1" ht="16.5" customHeight="1">
      <c r="B336" s="173"/>
      <c r="C336" s="199" t="s">
        <v>822</v>
      </c>
      <c r="D336" s="199" t="s">
        <v>222</v>
      </c>
      <c r="E336" s="200" t="s">
        <v>823</v>
      </c>
      <c r="F336" s="201" t="s">
        <v>824</v>
      </c>
      <c r="G336" s="202" t="s">
        <v>318</v>
      </c>
      <c r="H336" s="203">
        <v>1</v>
      </c>
      <c r="I336" s="204"/>
      <c r="J336" s="205">
        <f t="shared" si="40"/>
        <v>0</v>
      </c>
      <c r="K336" s="201" t="s">
        <v>173</v>
      </c>
      <c r="L336" s="206"/>
      <c r="M336" s="207" t="s">
        <v>5</v>
      </c>
      <c r="N336" s="208" t="s">
        <v>50</v>
      </c>
      <c r="O336" s="41"/>
      <c r="P336" s="183">
        <f t="shared" si="41"/>
        <v>0</v>
      </c>
      <c r="Q336" s="183">
        <v>0.006</v>
      </c>
      <c r="R336" s="183">
        <f t="shared" si="42"/>
        <v>0.006</v>
      </c>
      <c r="S336" s="183">
        <v>0</v>
      </c>
      <c r="T336" s="184">
        <f t="shared" si="43"/>
        <v>0</v>
      </c>
      <c r="AR336" s="23" t="s">
        <v>320</v>
      </c>
      <c r="AT336" s="23" t="s">
        <v>222</v>
      </c>
      <c r="AU336" s="23" t="s">
        <v>88</v>
      </c>
      <c r="AY336" s="23" t="s">
        <v>167</v>
      </c>
      <c r="BE336" s="185">
        <f t="shared" si="44"/>
        <v>0</v>
      </c>
      <c r="BF336" s="185">
        <f t="shared" si="45"/>
        <v>0</v>
      </c>
      <c r="BG336" s="185">
        <f t="shared" si="46"/>
        <v>0</v>
      </c>
      <c r="BH336" s="185">
        <f t="shared" si="47"/>
        <v>0</v>
      </c>
      <c r="BI336" s="185">
        <f t="shared" si="48"/>
        <v>0</v>
      </c>
      <c r="BJ336" s="23" t="s">
        <v>24</v>
      </c>
      <c r="BK336" s="185">
        <f t="shared" si="49"/>
        <v>0</v>
      </c>
      <c r="BL336" s="23" t="s">
        <v>244</v>
      </c>
      <c r="BM336" s="23" t="s">
        <v>825</v>
      </c>
    </row>
    <row r="337" spans="2:65" s="1" customFormat="1" ht="16.5" customHeight="1">
      <c r="B337" s="173"/>
      <c r="C337" s="199" t="s">
        <v>826</v>
      </c>
      <c r="D337" s="199" t="s">
        <v>222</v>
      </c>
      <c r="E337" s="200" t="s">
        <v>827</v>
      </c>
      <c r="F337" s="201" t="s">
        <v>828</v>
      </c>
      <c r="G337" s="202" t="s">
        <v>318</v>
      </c>
      <c r="H337" s="203">
        <v>1</v>
      </c>
      <c r="I337" s="204"/>
      <c r="J337" s="205">
        <f t="shared" si="40"/>
        <v>0</v>
      </c>
      <c r="K337" s="201" t="s">
        <v>173</v>
      </c>
      <c r="L337" s="206"/>
      <c r="M337" s="207" t="s">
        <v>5</v>
      </c>
      <c r="N337" s="208" t="s">
        <v>50</v>
      </c>
      <c r="O337" s="41"/>
      <c r="P337" s="183">
        <f t="shared" si="41"/>
        <v>0</v>
      </c>
      <c r="Q337" s="183">
        <v>0.000695</v>
      </c>
      <c r="R337" s="183">
        <f t="shared" si="42"/>
        <v>0.000695</v>
      </c>
      <c r="S337" s="183">
        <v>0</v>
      </c>
      <c r="T337" s="184">
        <f t="shared" si="43"/>
        <v>0</v>
      </c>
      <c r="AR337" s="23" t="s">
        <v>320</v>
      </c>
      <c r="AT337" s="23" t="s">
        <v>222</v>
      </c>
      <c r="AU337" s="23" t="s">
        <v>88</v>
      </c>
      <c r="AY337" s="23" t="s">
        <v>167</v>
      </c>
      <c r="BE337" s="185">
        <f t="shared" si="44"/>
        <v>0</v>
      </c>
      <c r="BF337" s="185">
        <f t="shared" si="45"/>
        <v>0</v>
      </c>
      <c r="BG337" s="185">
        <f t="shared" si="46"/>
        <v>0</v>
      </c>
      <c r="BH337" s="185">
        <f t="shared" si="47"/>
        <v>0</v>
      </c>
      <c r="BI337" s="185">
        <f t="shared" si="48"/>
        <v>0</v>
      </c>
      <c r="BJ337" s="23" t="s">
        <v>24</v>
      </c>
      <c r="BK337" s="185">
        <f t="shared" si="49"/>
        <v>0</v>
      </c>
      <c r="BL337" s="23" t="s">
        <v>244</v>
      </c>
      <c r="BM337" s="23" t="s">
        <v>829</v>
      </c>
    </row>
    <row r="338" spans="2:47" s="1" customFormat="1" ht="27">
      <c r="B338" s="40"/>
      <c r="D338" s="187" t="s">
        <v>435</v>
      </c>
      <c r="F338" s="218" t="s">
        <v>830</v>
      </c>
      <c r="I338" s="219"/>
      <c r="L338" s="40"/>
      <c r="M338" s="220"/>
      <c r="N338" s="41"/>
      <c r="O338" s="41"/>
      <c r="P338" s="41"/>
      <c r="Q338" s="41"/>
      <c r="R338" s="41"/>
      <c r="S338" s="41"/>
      <c r="T338" s="69"/>
      <c r="AT338" s="23" t="s">
        <v>435</v>
      </c>
      <c r="AU338" s="23" t="s">
        <v>88</v>
      </c>
    </row>
    <row r="339" spans="2:65" s="1" customFormat="1" ht="25.5" customHeight="1">
      <c r="B339" s="173"/>
      <c r="C339" s="174" t="s">
        <v>831</v>
      </c>
      <c r="D339" s="174" t="s">
        <v>169</v>
      </c>
      <c r="E339" s="175" t="s">
        <v>832</v>
      </c>
      <c r="F339" s="176" t="s">
        <v>833</v>
      </c>
      <c r="G339" s="177" t="s">
        <v>358</v>
      </c>
      <c r="H339" s="178">
        <v>272.9</v>
      </c>
      <c r="I339" s="179"/>
      <c r="J339" s="180">
        <f>ROUND(I339*H339,2)</f>
        <v>0</v>
      </c>
      <c r="K339" s="176" t="s">
        <v>173</v>
      </c>
      <c r="L339" s="40"/>
      <c r="M339" s="181" t="s">
        <v>5</v>
      </c>
      <c r="N339" s="182" t="s">
        <v>50</v>
      </c>
      <c r="O339" s="41"/>
      <c r="P339" s="183">
        <f>O339*H339</f>
        <v>0</v>
      </c>
      <c r="Q339" s="183">
        <v>1E-05</v>
      </c>
      <c r="R339" s="183">
        <f>Q339*H339</f>
        <v>0.002729</v>
      </c>
      <c r="S339" s="183">
        <v>0</v>
      </c>
      <c r="T339" s="184">
        <f>S339*H339</f>
        <v>0</v>
      </c>
      <c r="AR339" s="23" t="s">
        <v>244</v>
      </c>
      <c r="AT339" s="23" t="s">
        <v>169</v>
      </c>
      <c r="AU339" s="23" t="s">
        <v>88</v>
      </c>
      <c r="AY339" s="23" t="s">
        <v>167</v>
      </c>
      <c r="BE339" s="185">
        <f>IF(N339="základní",J339,0)</f>
        <v>0</v>
      </c>
      <c r="BF339" s="185">
        <f>IF(N339="snížená",J339,0)</f>
        <v>0</v>
      </c>
      <c r="BG339" s="185">
        <f>IF(N339="zákl. přenesená",J339,0)</f>
        <v>0</v>
      </c>
      <c r="BH339" s="185">
        <f>IF(N339="sníž. přenesená",J339,0)</f>
        <v>0</v>
      </c>
      <c r="BI339" s="185">
        <f>IF(N339="nulová",J339,0)</f>
        <v>0</v>
      </c>
      <c r="BJ339" s="23" t="s">
        <v>24</v>
      </c>
      <c r="BK339" s="185">
        <f>ROUND(I339*H339,2)</f>
        <v>0</v>
      </c>
      <c r="BL339" s="23" t="s">
        <v>244</v>
      </c>
      <c r="BM339" s="23" t="s">
        <v>834</v>
      </c>
    </row>
    <row r="340" spans="2:65" s="1" customFormat="1" ht="16.5" customHeight="1">
      <c r="B340" s="173"/>
      <c r="C340" s="199" t="s">
        <v>835</v>
      </c>
      <c r="D340" s="199" t="s">
        <v>222</v>
      </c>
      <c r="E340" s="200" t="s">
        <v>836</v>
      </c>
      <c r="F340" s="201" t="s">
        <v>837</v>
      </c>
      <c r="G340" s="202" t="s">
        <v>358</v>
      </c>
      <c r="H340" s="203">
        <v>20</v>
      </c>
      <c r="I340" s="204"/>
      <c r="J340" s="205">
        <f>ROUND(I340*H340,2)</f>
        <v>0</v>
      </c>
      <c r="K340" s="201" t="s">
        <v>173</v>
      </c>
      <c r="L340" s="206"/>
      <c r="M340" s="207" t="s">
        <v>5</v>
      </c>
      <c r="N340" s="208" t="s">
        <v>50</v>
      </c>
      <c r="O340" s="41"/>
      <c r="P340" s="183">
        <f>O340*H340</f>
        <v>0</v>
      </c>
      <c r="Q340" s="183">
        <v>0.00069</v>
      </c>
      <c r="R340" s="183">
        <f>Q340*H340</f>
        <v>0.0138</v>
      </c>
      <c r="S340" s="183">
        <v>0</v>
      </c>
      <c r="T340" s="184">
        <f>S340*H340</f>
        <v>0</v>
      </c>
      <c r="AR340" s="23" t="s">
        <v>320</v>
      </c>
      <c r="AT340" s="23" t="s">
        <v>222</v>
      </c>
      <c r="AU340" s="23" t="s">
        <v>88</v>
      </c>
      <c r="AY340" s="23" t="s">
        <v>167</v>
      </c>
      <c r="BE340" s="185">
        <f>IF(N340="základní",J340,0)</f>
        <v>0</v>
      </c>
      <c r="BF340" s="185">
        <f>IF(N340="snížená",J340,0)</f>
        <v>0</v>
      </c>
      <c r="BG340" s="185">
        <f>IF(N340="zákl. přenesená",J340,0)</f>
        <v>0</v>
      </c>
      <c r="BH340" s="185">
        <f>IF(N340="sníž. přenesená",J340,0)</f>
        <v>0</v>
      </c>
      <c r="BI340" s="185">
        <f>IF(N340="nulová",J340,0)</f>
        <v>0</v>
      </c>
      <c r="BJ340" s="23" t="s">
        <v>24</v>
      </c>
      <c r="BK340" s="185">
        <f>ROUND(I340*H340,2)</f>
        <v>0</v>
      </c>
      <c r="BL340" s="23" t="s">
        <v>244</v>
      </c>
      <c r="BM340" s="23" t="s">
        <v>838</v>
      </c>
    </row>
    <row r="341" spans="2:65" s="1" customFormat="1" ht="16.5" customHeight="1">
      <c r="B341" s="173"/>
      <c r="C341" s="174" t="s">
        <v>839</v>
      </c>
      <c r="D341" s="174" t="s">
        <v>169</v>
      </c>
      <c r="E341" s="175" t="s">
        <v>840</v>
      </c>
      <c r="F341" s="176" t="s">
        <v>841</v>
      </c>
      <c r="G341" s="177" t="s">
        <v>842</v>
      </c>
      <c r="H341" s="178">
        <v>1</v>
      </c>
      <c r="I341" s="179"/>
      <c r="J341" s="180">
        <f>ROUND(I341*H341,2)</f>
        <v>0</v>
      </c>
      <c r="K341" s="176" t="s">
        <v>5</v>
      </c>
      <c r="L341" s="40"/>
      <c r="M341" s="181" t="s">
        <v>5</v>
      </c>
      <c r="N341" s="182" t="s">
        <v>50</v>
      </c>
      <c r="O341" s="41"/>
      <c r="P341" s="183">
        <f>O341*H341</f>
        <v>0</v>
      </c>
      <c r="Q341" s="183">
        <v>0</v>
      </c>
      <c r="R341" s="183">
        <f>Q341*H341</f>
        <v>0</v>
      </c>
      <c r="S341" s="183">
        <v>0</v>
      </c>
      <c r="T341" s="184">
        <f>S341*H341</f>
        <v>0</v>
      </c>
      <c r="AR341" s="23" t="s">
        <v>244</v>
      </c>
      <c r="AT341" s="23" t="s">
        <v>169</v>
      </c>
      <c r="AU341" s="23" t="s">
        <v>88</v>
      </c>
      <c r="AY341" s="23" t="s">
        <v>167</v>
      </c>
      <c r="BE341" s="185">
        <f>IF(N341="základní",J341,0)</f>
        <v>0</v>
      </c>
      <c r="BF341" s="185">
        <f>IF(N341="snížená",J341,0)</f>
        <v>0</v>
      </c>
      <c r="BG341" s="185">
        <f>IF(N341="zákl. přenesená",J341,0)</f>
        <v>0</v>
      </c>
      <c r="BH341" s="185">
        <f>IF(N341="sníž. přenesená",J341,0)</f>
        <v>0</v>
      </c>
      <c r="BI341" s="185">
        <f>IF(N341="nulová",J341,0)</f>
        <v>0</v>
      </c>
      <c r="BJ341" s="23" t="s">
        <v>24</v>
      </c>
      <c r="BK341" s="185">
        <f>ROUND(I341*H341,2)</f>
        <v>0</v>
      </c>
      <c r="BL341" s="23" t="s">
        <v>244</v>
      </c>
      <c r="BM341" s="23" t="s">
        <v>843</v>
      </c>
    </row>
    <row r="342" spans="2:65" s="1" customFormat="1" ht="25.5" customHeight="1">
      <c r="B342" s="173"/>
      <c r="C342" s="174" t="s">
        <v>844</v>
      </c>
      <c r="D342" s="174" t="s">
        <v>169</v>
      </c>
      <c r="E342" s="175" t="s">
        <v>845</v>
      </c>
      <c r="F342" s="176" t="s">
        <v>846</v>
      </c>
      <c r="G342" s="177" t="s">
        <v>709</v>
      </c>
      <c r="H342" s="222"/>
      <c r="I342" s="179"/>
      <c r="J342" s="180">
        <f>ROUND(I342*H342,2)</f>
        <v>0</v>
      </c>
      <c r="K342" s="176" t="s">
        <v>173</v>
      </c>
      <c r="L342" s="40"/>
      <c r="M342" s="181" t="s">
        <v>5</v>
      </c>
      <c r="N342" s="182" t="s">
        <v>50</v>
      </c>
      <c r="O342" s="41"/>
      <c r="P342" s="183">
        <f>O342*H342</f>
        <v>0</v>
      </c>
      <c r="Q342" s="183">
        <v>0</v>
      </c>
      <c r="R342" s="183">
        <f>Q342*H342</f>
        <v>0</v>
      </c>
      <c r="S342" s="183">
        <v>0</v>
      </c>
      <c r="T342" s="184">
        <f>S342*H342</f>
        <v>0</v>
      </c>
      <c r="AR342" s="23" t="s">
        <v>244</v>
      </c>
      <c r="AT342" s="23" t="s">
        <v>169</v>
      </c>
      <c r="AU342" s="23" t="s">
        <v>88</v>
      </c>
      <c r="AY342" s="23" t="s">
        <v>167</v>
      </c>
      <c r="BE342" s="185">
        <f>IF(N342="základní",J342,0)</f>
        <v>0</v>
      </c>
      <c r="BF342" s="185">
        <f>IF(N342="snížená",J342,0)</f>
        <v>0</v>
      </c>
      <c r="BG342" s="185">
        <f>IF(N342="zákl. přenesená",J342,0)</f>
        <v>0</v>
      </c>
      <c r="BH342" s="185">
        <f>IF(N342="sníž. přenesená",J342,0)</f>
        <v>0</v>
      </c>
      <c r="BI342" s="185">
        <f>IF(N342="nulová",J342,0)</f>
        <v>0</v>
      </c>
      <c r="BJ342" s="23" t="s">
        <v>24</v>
      </c>
      <c r="BK342" s="185">
        <f>ROUND(I342*H342,2)</f>
        <v>0</v>
      </c>
      <c r="BL342" s="23" t="s">
        <v>244</v>
      </c>
      <c r="BM342" s="23" t="s">
        <v>847</v>
      </c>
    </row>
    <row r="343" spans="2:63" s="10" customFormat="1" ht="29.85" customHeight="1">
      <c r="B343" s="159"/>
      <c r="D343" s="170" t="s">
        <v>78</v>
      </c>
      <c r="E343" s="171" t="s">
        <v>848</v>
      </c>
      <c r="F343" s="171" t="s">
        <v>849</v>
      </c>
      <c r="I343" s="162"/>
      <c r="J343" s="172">
        <f>BK343</f>
        <v>0</v>
      </c>
      <c r="L343" s="159"/>
      <c r="M343" s="164"/>
      <c r="N343" s="165"/>
      <c r="O343" s="165"/>
      <c r="P343" s="166">
        <f>SUM(P344:P350)</f>
        <v>0</v>
      </c>
      <c r="Q343" s="165"/>
      <c r="R343" s="166">
        <f>SUM(R344:R350)</f>
        <v>0.09384999999999999</v>
      </c>
      <c r="S343" s="165"/>
      <c r="T343" s="167">
        <f>SUM(T344:T350)</f>
        <v>0</v>
      </c>
      <c r="AR343" s="160" t="s">
        <v>88</v>
      </c>
      <c r="AT343" s="168" t="s">
        <v>78</v>
      </c>
      <c r="AU343" s="168" t="s">
        <v>24</v>
      </c>
      <c r="AY343" s="160" t="s">
        <v>167</v>
      </c>
      <c r="BK343" s="169">
        <f>SUM(BK344:BK350)</f>
        <v>0</v>
      </c>
    </row>
    <row r="344" spans="2:65" s="1" customFormat="1" ht="25.5" customHeight="1">
      <c r="B344" s="173"/>
      <c r="C344" s="174" t="s">
        <v>850</v>
      </c>
      <c r="D344" s="174" t="s">
        <v>169</v>
      </c>
      <c r="E344" s="175" t="s">
        <v>851</v>
      </c>
      <c r="F344" s="176" t="s">
        <v>852</v>
      </c>
      <c r="G344" s="177" t="s">
        <v>853</v>
      </c>
      <c r="H344" s="178">
        <v>1</v>
      </c>
      <c r="I344" s="179"/>
      <c r="J344" s="180">
        <f>ROUND(I344*H344,2)</f>
        <v>0</v>
      </c>
      <c r="K344" s="176" t="s">
        <v>173</v>
      </c>
      <c r="L344" s="40"/>
      <c r="M344" s="181" t="s">
        <v>5</v>
      </c>
      <c r="N344" s="182" t="s">
        <v>50</v>
      </c>
      <c r="O344" s="41"/>
      <c r="P344" s="183">
        <f>O344*H344</f>
        <v>0</v>
      </c>
      <c r="Q344" s="183">
        <v>0.08325</v>
      </c>
      <c r="R344" s="183">
        <f>Q344*H344</f>
        <v>0.08325</v>
      </c>
      <c r="S344" s="183">
        <v>0</v>
      </c>
      <c r="T344" s="184">
        <f>S344*H344</f>
        <v>0</v>
      </c>
      <c r="AR344" s="23" t="s">
        <v>244</v>
      </c>
      <c r="AT344" s="23" t="s">
        <v>169</v>
      </c>
      <c r="AU344" s="23" t="s">
        <v>88</v>
      </c>
      <c r="AY344" s="23" t="s">
        <v>167</v>
      </c>
      <c r="BE344" s="185">
        <f>IF(N344="základní",J344,0)</f>
        <v>0</v>
      </c>
      <c r="BF344" s="185">
        <f>IF(N344="snížená",J344,0)</f>
        <v>0</v>
      </c>
      <c r="BG344" s="185">
        <f>IF(N344="zákl. přenesená",J344,0)</f>
        <v>0</v>
      </c>
      <c r="BH344" s="185">
        <f>IF(N344="sníž. přenesená",J344,0)</f>
        <v>0</v>
      </c>
      <c r="BI344" s="185">
        <f>IF(N344="nulová",J344,0)</f>
        <v>0</v>
      </c>
      <c r="BJ344" s="23" t="s">
        <v>24</v>
      </c>
      <c r="BK344" s="185">
        <f>ROUND(I344*H344,2)</f>
        <v>0</v>
      </c>
      <c r="BL344" s="23" t="s">
        <v>244</v>
      </c>
      <c r="BM344" s="23" t="s">
        <v>854</v>
      </c>
    </row>
    <row r="345" spans="2:65" s="1" customFormat="1" ht="16.5" customHeight="1">
      <c r="B345" s="173"/>
      <c r="C345" s="174" t="s">
        <v>855</v>
      </c>
      <c r="D345" s="174" t="s">
        <v>169</v>
      </c>
      <c r="E345" s="175" t="s">
        <v>856</v>
      </c>
      <c r="F345" s="176" t="s">
        <v>857</v>
      </c>
      <c r="G345" s="177" t="s">
        <v>318</v>
      </c>
      <c r="H345" s="178">
        <v>1</v>
      </c>
      <c r="I345" s="179"/>
      <c r="J345" s="180">
        <f>ROUND(I345*H345,2)</f>
        <v>0</v>
      </c>
      <c r="K345" s="176" t="s">
        <v>173</v>
      </c>
      <c r="L345" s="40"/>
      <c r="M345" s="181" t="s">
        <v>5</v>
      </c>
      <c r="N345" s="182" t="s">
        <v>50</v>
      </c>
      <c r="O345" s="41"/>
      <c r="P345" s="183">
        <f>O345*H345</f>
        <v>0</v>
      </c>
      <c r="Q345" s="183">
        <v>0.00016</v>
      </c>
      <c r="R345" s="183">
        <f>Q345*H345</f>
        <v>0.00016</v>
      </c>
      <c r="S345" s="183">
        <v>0</v>
      </c>
      <c r="T345" s="184">
        <f>S345*H345</f>
        <v>0</v>
      </c>
      <c r="AR345" s="23" t="s">
        <v>244</v>
      </c>
      <c r="AT345" s="23" t="s">
        <v>169</v>
      </c>
      <c r="AU345" s="23" t="s">
        <v>88</v>
      </c>
      <c r="AY345" s="23" t="s">
        <v>167</v>
      </c>
      <c r="BE345" s="185">
        <f>IF(N345="základní",J345,0)</f>
        <v>0</v>
      </c>
      <c r="BF345" s="185">
        <f>IF(N345="snížená",J345,0)</f>
        <v>0</v>
      </c>
      <c r="BG345" s="185">
        <f>IF(N345="zákl. přenesená",J345,0)</f>
        <v>0</v>
      </c>
      <c r="BH345" s="185">
        <f>IF(N345="sníž. přenesená",J345,0)</f>
        <v>0</v>
      </c>
      <c r="BI345" s="185">
        <f>IF(N345="nulová",J345,0)</f>
        <v>0</v>
      </c>
      <c r="BJ345" s="23" t="s">
        <v>24</v>
      </c>
      <c r="BK345" s="185">
        <f>ROUND(I345*H345,2)</f>
        <v>0</v>
      </c>
      <c r="BL345" s="23" t="s">
        <v>244</v>
      </c>
      <c r="BM345" s="23" t="s">
        <v>858</v>
      </c>
    </row>
    <row r="346" spans="2:65" s="1" customFormat="1" ht="16.5" customHeight="1">
      <c r="B346" s="173"/>
      <c r="C346" s="199" t="s">
        <v>859</v>
      </c>
      <c r="D346" s="199" t="s">
        <v>222</v>
      </c>
      <c r="E346" s="200" t="s">
        <v>860</v>
      </c>
      <c r="F346" s="201" t="s">
        <v>861</v>
      </c>
      <c r="G346" s="202" t="s">
        <v>318</v>
      </c>
      <c r="H346" s="203">
        <v>1</v>
      </c>
      <c r="I346" s="204"/>
      <c r="J346" s="205">
        <f>ROUND(I346*H346,2)</f>
        <v>0</v>
      </c>
      <c r="K346" s="201" t="s">
        <v>173</v>
      </c>
      <c r="L346" s="206"/>
      <c r="M346" s="207" t="s">
        <v>5</v>
      </c>
      <c r="N346" s="208" t="s">
        <v>50</v>
      </c>
      <c r="O346" s="41"/>
      <c r="P346" s="183">
        <f>O346*H346</f>
        <v>0</v>
      </c>
      <c r="Q346" s="183">
        <v>0.0018</v>
      </c>
      <c r="R346" s="183">
        <f>Q346*H346</f>
        <v>0.0018</v>
      </c>
      <c r="S346" s="183">
        <v>0</v>
      </c>
      <c r="T346" s="184">
        <f>S346*H346</f>
        <v>0</v>
      </c>
      <c r="AR346" s="23" t="s">
        <v>320</v>
      </c>
      <c r="AT346" s="23" t="s">
        <v>222</v>
      </c>
      <c r="AU346" s="23" t="s">
        <v>88</v>
      </c>
      <c r="AY346" s="23" t="s">
        <v>167</v>
      </c>
      <c r="BE346" s="185">
        <f>IF(N346="základní",J346,0)</f>
        <v>0</v>
      </c>
      <c r="BF346" s="185">
        <f>IF(N346="snížená",J346,0)</f>
        <v>0</v>
      </c>
      <c r="BG346" s="185">
        <f>IF(N346="zákl. přenesená",J346,0)</f>
        <v>0</v>
      </c>
      <c r="BH346" s="185">
        <f>IF(N346="sníž. přenesená",J346,0)</f>
        <v>0</v>
      </c>
      <c r="BI346" s="185">
        <f>IF(N346="nulová",J346,0)</f>
        <v>0</v>
      </c>
      <c r="BJ346" s="23" t="s">
        <v>24</v>
      </c>
      <c r="BK346" s="185">
        <f>ROUND(I346*H346,2)</f>
        <v>0</v>
      </c>
      <c r="BL346" s="23" t="s">
        <v>244</v>
      </c>
      <c r="BM346" s="23" t="s">
        <v>862</v>
      </c>
    </row>
    <row r="347" spans="2:65" s="1" customFormat="1" ht="25.5" customHeight="1">
      <c r="B347" s="173"/>
      <c r="C347" s="174" t="s">
        <v>863</v>
      </c>
      <c r="D347" s="174" t="s">
        <v>169</v>
      </c>
      <c r="E347" s="175" t="s">
        <v>864</v>
      </c>
      <c r="F347" s="176" t="s">
        <v>865</v>
      </c>
      <c r="G347" s="177" t="s">
        <v>318</v>
      </c>
      <c r="H347" s="178">
        <v>4</v>
      </c>
      <c r="I347" s="179"/>
      <c r="J347" s="180">
        <f>ROUND(I347*H347,2)</f>
        <v>0</v>
      </c>
      <c r="K347" s="176" t="s">
        <v>173</v>
      </c>
      <c r="L347" s="40"/>
      <c r="M347" s="181" t="s">
        <v>5</v>
      </c>
      <c r="N347" s="182" t="s">
        <v>50</v>
      </c>
      <c r="O347" s="41"/>
      <c r="P347" s="183">
        <f>O347*H347</f>
        <v>0</v>
      </c>
      <c r="Q347" s="183">
        <v>0.00016</v>
      </c>
      <c r="R347" s="183">
        <f>Q347*H347</f>
        <v>0.00064</v>
      </c>
      <c r="S347" s="183">
        <v>0</v>
      </c>
      <c r="T347" s="184">
        <f>S347*H347</f>
        <v>0</v>
      </c>
      <c r="AR347" s="23" t="s">
        <v>244</v>
      </c>
      <c r="AT347" s="23" t="s">
        <v>169</v>
      </c>
      <c r="AU347" s="23" t="s">
        <v>88</v>
      </c>
      <c r="AY347" s="23" t="s">
        <v>167</v>
      </c>
      <c r="BE347" s="185">
        <f>IF(N347="základní",J347,0)</f>
        <v>0</v>
      </c>
      <c r="BF347" s="185">
        <f>IF(N347="snížená",J347,0)</f>
        <v>0</v>
      </c>
      <c r="BG347" s="185">
        <f>IF(N347="zákl. přenesená",J347,0)</f>
        <v>0</v>
      </c>
      <c r="BH347" s="185">
        <f>IF(N347="sníž. přenesená",J347,0)</f>
        <v>0</v>
      </c>
      <c r="BI347" s="185">
        <f>IF(N347="nulová",J347,0)</f>
        <v>0</v>
      </c>
      <c r="BJ347" s="23" t="s">
        <v>24</v>
      </c>
      <c r="BK347" s="185">
        <f>ROUND(I347*H347,2)</f>
        <v>0</v>
      </c>
      <c r="BL347" s="23" t="s">
        <v>244</v>
      </c>
      <c r="BM347" s="23" t="s">
        <v>866</v>
      </c>
    </row>
    <row r="348" spans="2:65" s="1" customFormat="1" ht="16.5" customHeight="1">
      <c r="B348" s="173"/>
      <c r="C348" s="199" t="s">
        <v>867</v>
      </c>
      <c r="D348" s="199" t="s">
        <v>222</v>
      </c>
      <c r="E348" s="200" t="s">
        <v>868</v>
      </c>
      <c r="F348" s="201" t="s">
        <v>869</v>
      </c>
      <c r="G348" s="202" t="s">
        <v>318</v>
      </c>
      <c r="H348" s="203">
        <v>4</v>
      </c>
      <c r="I348" s="204"/>
      <c r="J348" s="205">
        <f>ROUND(I348*H348,2)</f>
        <v>0</v>
      </c>
      <c r="K348" s="201" t="s">
        <v>173</v>
      </c>
      <c r="L348" s="206"/>
      <c r="M348" s="207" t="s">
        <v>5</v>
      </c>
      <c r="N348" s="208" t="s">
        <v>50</v>
      </c>
      <c r="O348" s="41"/>
      <c r="P348" s="183">
        <f>O348*H348</f>
        <v>0</v>
      </c>
      <c r="Q348" s="183">
        <v>0.002</v>
      </c>
      <c r="R348" s="183">
        <f>Q348*H348</f>
        <v>0.008</v>
      </c>
      <c r="S348" s="183">
        <v>0</v>
      </c>
      <c r="T348" s="184">
        <f>S348*H348</f>
        <v>0</v>
      </c>
      <c r="AR348" s="23" t="s">
        <v>320</v>
      </c>
      <c r="AT348" s="23" t="s">
        <v>222</v>
      </c>
      <c r="AU348" s="23" t="s">
        <v>88</v>
      </c>
      <c r="AY348" s="23" t="s">
        <v>167</v>
      </c>
      <c r="BE348" s="185">
        <f>IF(N348="základní",J348,0)</f>
        <v>0</v>
      </c>
      <c r="BF348" s="185">
        <f>IF(N348="snížená",J348,0)</f>
        <v>0</v>
      </c>
      <c r="BG348" s="185">
        <f>IF(N348="zákl. přenesená",J348,0)</f>
        <v>0</v>
      </c>
      <c r="BH348" s="185">
        <f>IF(N348="sníž. přenesená",J348,0)</f>
        <v>0</v>
      </c>
      <c r="BI348" s="185">
        <f>IF(N348="nulová",J348,0)</f>
        <v>0</v>
      </c>
      <c r="BJ348" s="23" t="s">
        <v>24</v>
      </c>
      <c r="BK348" s="185">
        <f>ROUND(I348*H348,2)</f>
        <v>0</v>
      </c>
      <c r="BL348" s="23" t="s">
        <v>244</v>
      </c>
      <c r="BM348" s="23" t="s">
        <v>870</v>
      </c>
    </row>
    <row r="349" spans="2:47" s="1" customFormat="1" ht="54">
      <c r="B349" s="40"/>
      <c r="D349" s="187" t="s">
        <v>435</v>
      </c>
      <c r="F349" s="218" t="s">
        <v>871</v>
      </c>
      <c r="I349" s="219"/>
      <c r="L349" s="40"/>
      <c r="M349" s="220"/>
      <c r="N349" s="41"/>
      <c r="O349" s="41"/>
      <c r="P349" s="41"/>
      <c r="Q349" s="41"/>
      <c r="R349" s="41"/>
      <c r="S349" s="41"/>
      <c r="T349" s="69"/>
      <c r="AT349" s="23" t="s">
        <v>435</v>
      </c>
      <c r="AU349" s="23" t="s">
        <v>88</v>
      </c>
    </row>
    <row r="350" spans="2:65" s="1" customFormat="1" ht="25.5" customHeight="1">
      <c r="B350" s="173"/>
      <c r="C350" s="174" t="s">
        <v>872</v>
      </c>
      <c r="D350" s="174" t="s">
        <v>169</v>
      </c>
      <c r="E350" s="175" t="s">
        <v>873</v>
      </c>
      <c r="F350" s="176" t="s">
        <v>874</v>
      </c>
      <c r="G350" s="177" t="s">
        <v>709</v>
      </c>
      <c r="H350" s="222"/>
      <c r="I350" s="179"/>
      <c r="J350" s="180">
        <f>ROUND(I350*H350,2)</f>
        <v>0</v>
      </c>
      <c r="K350" s="176" t="s">
        <v>173</v>
      </c>
      <c r="L350" s="40"/>
      <c r="M350" s="181" t="s">
        <v>5</v>
      </c>
      <c r="N350" s="182" t="s">
        <v>50</v>
      </c>
      <c r="O350" s="41"/>
      <c r="P350" s="183">
        <f>O350*H350</f>
        <v>0</v>
      </c>
      <c r="Q350" s="183">
        <v>0</v>
      </c>
      <c r="R350" s="183">
        <f>Q350*H350</f>
        <v>0</v>
      </c>
      <c r="S350" s="183">
        <v>0</v>
      </c>
      <c r="T350" s="184">
        <f>S350*H350</f>
        <v>0</v>
      </c>
      <c r="AR350" s="23" t="s">
        <v>244</v>
      </c>
      <c r="AT350" s="23" t="s">
        <v>169</v>
      </c>
      <c r="AU350" s="23" t="s">
        <v>88</v>
      </c>
      <c r="AY350" s="23" t="s">
        <v>167</v>
      </c>
      <c r="BE350" s="185">
        <f>IF(N350="základní",J350,0)</f>
        <v>0</v>
      </c>
      <c r="BF350" s="185">
        <f>IF(N350="snížená",J350,0)</f>
        <v>0</v>
      </c>
      <c r="BG350" s="185">
        <f>IF(N350="zákl. přenesená",J350,0)</f>
        <v>0</v>
      </c>
      <c r="BH350" s="185">
        <f>IF(N350="sníž. přenesená",J350,0)</f>
        <v>0</v>
      </c>
      <c r="BI350" s="185">
        <f>IF(N350="nulová",J350,0)</f>
        <v>0</v>
      </c>
      <c r="BJ350" s="23" t="s">
        <v>24</v>
      </c>
      <c r="BK350" s="185">
        <f>ROUND(I350*H350,2)</f>
        <v>0</v>
      </c>
      <c r="BL350" s="23" t="s">
        <v>244</v>
      </c>
      <c r="BM350" s="23" t="s">
        <v>875</v>
      </c>
    </row>
    <row r="351" spans="2:63" s="10" customFormat="1" ht="29.85" customHeight="1">
      <c r="B351" s="159"/>
      <c r="D351" s="170" t="s">
        <v>78</v>
      </c>
      <c r="E351" s="171" t="s">
        <v>876</v>
      </c>
      <c r="F351" s="171" t="s">
        <v>877</v>
      </c>
      <c r="I351" s="162"/>
      <c r="J351" s="172">
        <f>BK351</f>
        <v>0</v>
      </c>
      <c r="L351" s="159"/>
      <c r="M351" s="164"/>
      <c r="N351" s="165"/>
      <c r="O351" s="165"/>
      <c r="P351" s="166">
        <f>P352</f>
        <v>0</v>
      </c>
      <c r="Q351" s="165"/>
      <c r="R351" s="166">
        <f>R352</f>
        <v>0</v>
      </c>
      <c r="S351" s="165"/>
      <c r="T351" s="167">
        <f>T352</f>
        <v>0</v>
      </c>
      <c r="AR351" s="160" t="s">
        <v>88</v>
      </c>
      <c r="AT351" s="168" t="s">
        <v>78</v>
      </c>
      <c r="AU351" s="168" t="s">
        <v>24</v>
      </c>
      <c r="AY351" s="160" t="s">
        <v>167</v>
      </c>
      <c r="BK351" s="169">
        <f>BK352</f>
        <v>0</v>
      </c>
    </row>
    <row r="352" spans="2:65" s="1" customFormat="1" ht="25.5" customHeight="1">
      <c r="B352" s="173"/>
      <c r="C352" s="174" t="s">
        <v>878</v>
      </c>
      <c r="D352" s="174" t="s">
        <v>169</v>
      </c>
      <c r="E352" s="175" t="s">
        <v>879</v>
      </c>
      <c r="F352" s="176" t="s">
        <v>880</v>
      </c>
      <c r="G352" s="177" t="s">
        <v>853</v>
      </c>
      <c r="H352" s="178">
        <v>1</v>
      </c>
      <c r="I352" s="179"/>
      <c r="J352" s="180">
        <f>ROUND(I352*H352,2)</f>
        <v>0</v>
      </c>
      <c r="K352" s="176" t="s">
        <v>5</v>
      </c>
      <c r="L352" s="40"/>
      <c r="M352" s="181" t="s">
        <v>5</v>
      </c>
      <c r="N352" s="182" t="s">
        <v>50</v>
      </c>
      <c r="O352" s="41"/>
      <c r="P352" s="183">
        <f>O352*H352</f>
        <v>0</v>
      </c>
      <c r="Q352" s="183">
        <v>0</v>
      </c>
      <c r="R352" s="183">
        <f>Q352*H352</f>
        <v>0</v>
      </c>
      <c r="S352" s="183">
        <v>0</v>
      </c>
      <c r="T352" s="184">
        <f>S352*H352</f>
        <v>0</v>
      </c>
      <c r="AR352" s="23" t="s">
        <v>244</v>
      </c>
      <c r="AT352" s="23" t="s">
        <v>169</v>
      </c>
      <c r="AU352" s="23" t="s">
        <v>88</v>
      </c>
      <c r="AY352" s="23" t="s">
        <v>167</v>
      </c>
      <c r="BE352" s="185">
        <f>IF(N352="základní",J352,0)</f>
        <v>0</v>
      </c>
      <c r="BF352" s="185">
        <f>IF(N352="snížená",J352,0)</f>
        <v>0</v>
      </c>
      <c r="BG352" s="185">
        <f>IF(N352="zákl. přenesená",J352,0)</f>
        <v>0</v>
      </c>
      <c r="BH352" s="185">
        <f>IF(N352="sníž. přenesená",J352,0)</f>
        <v>0</v>
      </c>
      <c r="BI352" s="185">
        <f>IF(N352="nulová",J352,0)</f>
        <v>0</v>
      </c>
      <c r="BJ352" s="23" t="s">
        <v>24</v>
      </c>
      <c r="BK352" s="185">
        <f>ROUND(I352*H352,2)</f>
        <v>0</v>
      </c>
      <c r="BL352" s="23" t="s">
        <v>244</v>
      </c>
      <c r="BM352" s="23" t="s">
        <v>881</v>
      </c>
    </row>
    <row r="353" spans="2:63" s="10" customFormat="1" ht="29.85" customHeight="1">
      <c r="B353" s="159"/>
      <c r="D353" s="170" t="s">
        <v>78</v>
      </c>
      <c r="E353" s="171" t="s">
        <v>882</v>
      </c>
      <c r="F353" s="171" t="s">
        <v>883</v>
      </c>
      <c r="I353" s="162"/>
      <c r="J353" s="172">
        <f>BK353</f>
        <v>0</v>
      </c>
      <c r="L353" s="159"/>
      <c r="M353" s="164"/>
      <c r="N353" s="165"/>
      <c r="O353" s="165"/>
      <c r="P353" s="166">
        <f>SUM(P354:P358)</f>
        <v>0</v>
      </c>
      <c r="Q353" s="165"/>
      <c r="R353" s="166">
        <f>SUM(R354:R358)</f>
        <v>9.661284500000002</v>
      </c>
      <c r="S353" s="165"/>
      <c r="T353" s="167">
        <f>SUM(T354:T358)</f>
        <v>0</v>
      </c>
      <c r="AR353" s="160" t="s">
        <v>88</v>
      </c>
      <c r="AT353" s="168" t="s">
        <v>78</v>
      </c>
      <c r="AU353" s="168" t="s">
        <v>24</v>
      </c>
      <c r="AY353" s="160" t="s">
        <v>167</v>
      </c>
      <c r="BK353" s="169">
        <f>SUM(BK354:BK358)</f>
        <v>0</v>
      </c>
    </row>
    <row r="354" spans="2:65" s="1" customFormat="1" ht="16.5" customHeight="1">
      <c r="B354" s="173"/>
      <c r="C354" s="174" t="s">
        <v>884</v>
      </c>
      <c r="D354" s="174" t="s">
        <v>169</v>
      </c>
      <c r="E354" s="175" t="s">
        <v>885</v>
      </c>
      <c r="F354" s="176" t="s">
        <v>886</v>
      </c>
      <c r="G354" s="177" t="s">
        <v>853</v>
      </c>
      <c r="H354" s="178">
        <v>1</v>
      </c>
      <c r="I354" s="179"/>
      <c r="J354" s="180">
        <f>ROUND(I354*H354,2)</f>
        <v>0</v>
      </c>
      <c r="K354" s="176" t="s">
        <v>5</v>
      </c>
      <c r="L354" s="40"/>
      <c r="M354" s="181" t="s">
        <v>5</v>
      </c>
      <c r="N354" s="182" t="s">
        <v>50</v>
      </c>
      <c r="O354" s="41"/>
      <c r="P354" s="183">
        <f>O354*H354</f>
        <v>0</v>
      </c>
      <c r="Q354" s="183">
        <v>0</v>
      </c>
      <c r="R354" s="183">
        <f>Q354*H354</f>
        <v>0</v>
      </c>
      <c r="S354" s="183">
        <v>0</v>
      </c>
      <c r="T354" s="184">
        <f>S354*H354</f>
        <v>0</v>
      </c>
      <c r="AR354" s="23" t="s">
        <v>244</v>
      </c>
      <c r="AT354" s="23" t="s">
        <v>169</v>
      </c>
      <c r="AU354" s="23" t="s">
        <v>88</v>
      </c>
      <c r="AY354" s="23" t="s">
        <v>167</v>
      </c>
      <c r="BE354" s="185">
        <f>IF(N354="základní",J354,0)</f>
        <v>0</v>
      </c>
      <c r="BF354" s="185">
        <f>IF(N354="snížená",J354,0)</f>
        <v>0</v>
      </c>
      <c r="BG354" s="185">
        <f>IF(N354="zákl. přenesená",J354,0)</f>
        <v>0</v>
      </c>
      <c r="BH354" s="185">
        <f>IF(N354="sníž. přenesená",J354,0)</f>
        <v>0</v>
      </c>
      <c r="BI354" s="185">
        <f>IF(N354="nulová",J354,0)</f>
        <v>0</v>
      </c>
      <c r="BJ354" s="23" t="s">
        <v>24</v>
      </c>
      <c r="BK354" s="185">
        <f>ROUND(I354*H354,2)</f>
        <v>0</v>
      </c>
      <c r="BL354" s="23" t="s">
        <v>244</v>
      </c>
      <c r="BM354" s="23" t="s">
        <v>887</v>
      </c>
    </row>
    <row r="355" spans="2:65" s="1" customFormat="1" ht="25.5" customHeight="1">
      <c r="B355" s="173"/>
      <c r="C355" s="174" t="s">
        <v>888</v>
      </c>
      <c r="D355" s="174" t="s">
        <v>169</v>
      </c>
      <c r="E355" s="175" t="s">
        <v>889</v>
      </c>
      <c r="F355" s="176" t="s">
        <v>890</v>
      </c>
      <c r="G355" s="177" t="s">
        <v>231</v>
      </c>
      <c r="H355" s="178">
        <v>1752.75</v>
      </c>
      <c r="I355" s="179"/>
      <c r="J355" s="180">
        <f>ROUND(I355*H355,2)</f>
        <v>0</v>
      </c>
      <c r="K355" s="176" t="s">
        <v>173</v>
      </c>
      <c r="L355" s="40"/>
      <c r="M355" s="181" t="s">
        <v>5</v>
      </c>
      <c r="N355" s="182" t="s">
        <v>50</v>
      </c>
      <c r="O355" s="41"/>
      <c r="P355" s="183">
        <f>O355*H355</f>
        <v>0</v>
      </c>
      <c r="Q355" s="183">
        <v>0</v>
      </c>
      <c r="R355" s="183">
        <f>Q355*H355</f>
        <v>0</v>
      </c>
      <c r="S355" s="183">
        <v>0</v>
      </c>
      <c r="T355" s="184">
        <f>S355*H355</f>
        <v>0</v>
      </c>
      <c r="AR355" s="23" t="s">
        <v>244</v>
      </c>
      <c r="AT355" s="23" t="s">
        <v>169</v>
      </c>
      <c r="AU355" s="23" t="s">
        <v>88</v>
      </c>
      <c r="AY355" s="23" t="s">
        <v>167</v>
      </c>
      <c r="BE355" s="185">
        <f>IF(N355="základní",J355,0)</f>
        <v>0</v>
      </c>
      <c r="BF355" s="185">
        <f>IF(N355="snížená",J355,0)</f>
        <v>0</v>
      </c>
      <c r="BG355" s="185">
        <f>IF(N355="zákl. přenesená",J355,0)</f>
        <v>0</v>
      </c>
      <c r="BH355" s="185">
        <f>IF(N355="sníž. přenesená",J355,0)</f>
        <v>0</v>
      </c>
      <c r="BI355" s="185">
        <f>IF(N355="nulová",J355,0)</f>
        <v>0</v>
      </c>
      <c r="BJ355" s="23" t="s">
        <v>24</v>
      </c>
      <c r="BK355" s="185">
        <f>ROUND(I355*H355,2)</f>
        <v>0</v>
      </c>
      <c r="BL355" s="23" t="s">
        <v>244</v>
      </c>
      <c r="BM355" s="23" t="s">
        <v>891</v>
      </c>
    </row>
    <row r="356" spans="2:65" s="1" customFormat="1" ht="16.5" customHeight="1">
      <c r="B356" s="173"/>
      <c r="C356" s="199" t="s">
        <v>892</v>
      </c>
      <c r="D356" s="199" t="s">
        <v>222</v>
      </c>
      <c r="E356" s="200" t="s">
        <v>893</v>
      </c>
      <c r="F356" s="201" t="s">
        <v>894</v>
      </c>
      <c r="G356" s="202" t="s">
        <v>172</v>
      </c>
      <c r="H356" s="203">
        <v>16.85</v>
      </c>
      <c r="I356" s="204"/>
      <c r="J356" s="205">
        <f>ROUND(I356*H356,2)</f>
        <v>0</v>
      </c>
      <c r="K356" s="201" t="s">
        <v>173</v>
      </c>
      <c r="L356" s="206"/>
      <c r="M356" s="207" t="s">
        <v>5</v>
      </c>
      <c r="N356" s="208" t="s">
        <v>50</v>
      </c>
      <c r="O356" s="41"/>
      <c r="P356" s="183">
        <f>O356*H356</f>
        <v>0</v>
      </c>
      <c r="Q356" s="183">
        <v>0.55</v>
      </c>
      <c r="R356" s="183">
        <f>Q356*H356</f>
        <v>9.267500000000002</v>
      </c>
      <c r="S356" s="183">
        <v>0</v>
      </c>
      <c r="T356" s="184">
        <f>S356*H356</f>
        <v>0</v>
      </c>
      <c r="AR356" s="23" t="s">
        <v>320</v>
      </c>
      <c r="AT356" s="23" t="s">
        <v>222</v>
      </c>
      <c r="AU356" s="23" t="s">
        <v>88</v>
      </c>
      <c r="AY356" s="23" t="s">
        <v>167</v>
      </c>
      <c r="BE356" s="185">
        <f>IF(N356="základní",J356,0)</f>
        <v>0</v>
      </c>
      <c r="BF356" s="185">
        <f>IF(N356="snížená",J356,0)</f>
        <v>0</v>
      </c>
      <c r="BG356" s="185">
        <f>IF(N356="zákl. přenesená",J356,0)</f>
        <v>0</v>
      </c>
      <c r="BH356" s="185">
        <f>IF(N356="sníž. přenesená",J356,0)</f>
        <v>0</v>
      </c>
      <c r="BI356" s="185">
        <f>IF(N356="nulová",J356,0)</f>
        <v>0</v>
      </c>
      <c r="BJ356" s="23" t="s">
        <v>24</v>
      </c>
      <c r="BK356" s="185">
        <f>ROUND(I356*H356,2)</f>
        <v>0</v>
      </c>
      <c r="BL356" s="23" t="s">
        <v>244</v>
      </c>
      <c r="BM356" s="23" t="s">
        <v>895</v>
      </c>
    </row>
    <row r="357" spans="2:65" s="1" customFormat="1" ht="25.5" customHeight="1">
      <c r="B357" s="173"/>
      <c r="C357" s="174" t="s">
        <v>896</v>
      </c>
      <c r="D357" s="174" t="s">
        <v>169</v>
      </c>
      <c r="E357" s="175" t="s">
        <v>897</v>
      </c>
      <c r="F357" s="176" t="s">
        <v>898</v>
      </c>
      <c r="G357" s="177" t="s">
        <v>172</v>
      </c>
      <c r="H357" s="178">
        <v>16.85</v>
      </c>
      <c r="I357" s="179"/>
      <c r="J357" s="180">
        <f>ROUND(I357*H357,2)</f>
        <v>0</v>
      </c>
      <c r="K357" s="176" t="s">
        <v>173</v>
      </c>
      <c r="L357" s="40"/>
      <c r="M357" s="181" t="s">
        <v>5</v>
      </c>
      <c r="N357" s="182" t="s">
        <v>50</v>
      </c>
      <c r="O357" s="41"/>
      <c r="P357" s="183">
        <f>O357*H357</f>
        <v>0</v>
      </c>
      <c r="Q357" s="183">
        <v>0.02337</v>
      </c>
      <c r="R357" s="183">
        <f>Q357*H357</f>
        <v>0.3937845</v>
      </c>
      <c r="S357" s="183">
        <v>0</v>
      </c>
      <c r="T357" s="184">
        <f>S357*H357</f>
        <v>0</v>
      </c>
      <c r="AR357" s="23" t="s">
        <v>244</v>
      </c>
      <c r="AT357" s="23" t="s">
        <v>169</v>
      </c>
      <c r="AU357" s="23" t="s">
        <v>88</v>
      </c>
      <c r="AY357" s="23" t="s">
        <v>167</v>
      </c>
      <c r="BE357" s="185">
        <f>IF(N357="základní",J357,0)</f>
        <v>0</v>
      </c>
      <c r="BF357" s="185">
        <f>IF(N357="snížená",J357,0)</f>
        <v>0</v>
      </c>
      <c r="BG357" s="185">
        <f>IF(N357="zákl. přenesená",J357,0)</f>
        <v>0</v>
      </c>
      <c r="BH357" s="185">
        <f>IF(N357="sníž. přenesená",J357,0)</f>
        <v>0</v>
      </c>
      <c r="BI357" s="185">
        <f>IF(N357="nulová",J357,0)</f>
        <v>0</v>
      </c>
      <c r="BJ357" s="23" t="s">
        <v>24</v>
      </c>
      <c r="BK357" s="185">
        <f>ROUND(I357*H357,2)</f>
        <v>0</v>
      </c>
      <c r="BL357" s="23" t="s">
        <v>244</v>
      </c>
      <c r="BM357" s="23" t="s">
        <v>899</v>
      </c>
    </row>
    <row r="358" spans="2:65" s="1" customFormat="1" ht="38.25" customHeight="1">
      <c r="B358" s="173"/>
      <c r="C358" s="174" t="s">
        <v>900</v>
      </c>
      <c r="D358" s="174" t="s">
        <v>169</v>
      </c>
      <c r="E358" s="175" t="s">
        <v>901</v>
      </c>
      <c r="F358" s="176" t="s">
        <v>902</v>
      </c>
      <c r="G358" s="177" t="s">
        <v>709</v>
      </c>
      <c r="H358" s="222"/>
      <c r="I358" s="179"/>
      <c r="J358" s="180">
        <f>ROUND(I358*H358,2)</f>
        <v>0</v>
      </c>
      <c r="K358" s="176" t="s">
        <v>173</v>
      </c>
      <c r="L358" s="40"/>
      <c r="M358" s="181" t="s">
        <v>5</v>
      </c>
      <c r="N358" s="182" t="s">
        <v>50</v>
      </c>
      <c r="O358" s="41"/>
      <c r="P358" s="183">
        <f>O358*H358</f>
        <v>0</v>
      </c>
      <c r="Q358" s="183">
        <v>0</v>
      </c>
      <c r="R358" s="183">
        <f>Q358*H358</f>
        <v>0</v>
      </c>
      <c r="S358" s="183">
        <v>0</v>
      </c>
      <c r="T358" s="184">
        <f>S358*H358</f>
        <v>0</v>
      </c>
      <c r="AR358" s="23" t="s">
        <v>244</v>
      </c>
      <c r="AT358" s="23" t="s">
        <v>169</v>
      </c>
      <c r="AU358" s="23" t="s">
        <v>88</v>
      </c>
      <c r="AY358" s="23" t="s">
        <v>167</v>
      </c>
      <c r="BE358" s="185">
        <f>IF(N358="základní",J358,0)</f>
        <v>0</v>
      </c>
      <c r="BF358" s="185">
        <f>IF(N358="snížená",J358,0)</f>
        <v>0</v>
      </c>
      <c r="BG358" s="185">
        <f>IF(N358="zákl. přenesená",J358,0)</f>
        <v>0</v>
      </c>
      <c r="BH358" s="185">
        <f>IF(N358="sníž. přenesená",J358,0)</f>
        <v>0</v>
      </c>
      <c r="BI358" s="185">
        <f>IF(N358="nulová",J358,0)</f>
        <v>0</v>
      </c>
      <c r="BJ358" s="23" t="s">
        <v>24</v>
      </c>
      <c r="BK358" s="185">
        <f>ROUND(I358*H358,2)</f>
        <v>0</v>
      </c>
      <c r="BL358" s="23" t="s">
        <v>244</v>
      </c>
      <c r="BM358" s="23" t="s">
        <v>903</v>
      </c>
    </row>
    <row r="359" spans="2:63" s="10" customFormat="1" ht="29.85" customHeight="1">
      <c r="B359" s="159"/>
      <c r="D359" s="170" t="s">
        <v>78</v>
      </c>
      <c r="E359" s="171" t="s">
        <v>904</v>
      </c>
      <c r="F359" s="171" t="s">
        <v>905</v>
      </c>
      <c r="I359" s="162"/>
      <c r="J359" s="172">
        <f>BK359</f>
        <v>0</v>
      </c>
      <c r="L359" s="159"/>
      <c r="M359" s="164"/>
      <c r="N359" s="165"/>
      <c r="O359" s="165"/>
      <c r="P359" s="166">
        <f>SUM(P360:P371)</f>
        <v>0</v>
      </c>
      <c r="Q359" s="165"/>
      <c r="R359" s="166">
        <f>SUM(R360:R371)</f>
        <v>1.201796</v>
      </c>
      <c r="S359" s="165"/>
      <c r="T359" s="167">
        <f>SUM(T360:T371)</f>
        <v>0</v>
      </c>
      <c r="AR359" s="160" t="s">
        <v>88</v>
      </c>
      <c r="AT359" s="168" t="s">
        <v>78</v>
      </c>
      <c r="AU359" s="168" t="s">
        <v>24</v>
      </c>
      <c r="AY359" s="160" t="s">
        <v>167</v>
      </c>
      <c r="BK359" s="169">
        <f>SUM(BK360:BK371)</f>
        <v>0</v>
      </c>
    </row>
    <row r="360" spans="2:65" s="1" customFormat="1" ht="16.5" customHeight="1">
      <c r="B360" s="173"/>
      <c r="C360" s="174" t="s">
        <v>906</v>
      </c>
      <c r="D360" s="174" t="s">
        <v>169</v>
      </c>
      <c r="E360" s="175" t="s">
        <v>907</v>
      </c>
      <c r="F360" s="176" t="s">
        <v>908</v>
      </c>
      <c r="G360" s="177" t="s">
        <v>358</v>
      </c>
      <c r="H360" s="178">
        <v>192.4</v>
      </c>
      <c r="I360" s="179"/>
      <c r="J360" s="180">
        <f>ROUND(I360*H360,2)</f>
        <v>0</v>
      </c>
      <c r="K360" s="176" t="s">
        <v>173</v>
      </c>
      <c r="L360" s="40"/>
      <c r="M360" s="181" t="s">
        <v>5</v>
      </c>
      <c r="N360" s="182" t="s">
        <v>50</v>
      </c>
      <c r="O360" s="41"/>
      <c r="P360" s="183">
        <f>O360*H360</f>
        <v>0</v>
      </c>
      <c r="Q360" s="183">
        <v>0.00132</v>
      </c>
      <c r="R360" s="183">
        <f>Q360*H360</f>
        <v>0.253968</v>
      </c>
      <c r="S360" s="183">
        <v>0</v>
      </c>
      <c r="T360" s="184">
        <f>S360*H360</f>
        <v>0</v>
      </c>
      <c r="AR360" s="23" t="s">
        <v>244</v>
      </c>
      <c r="AT360" s="23" t="s">
        <v>169</v>
      </c>
      <c r="AU360" s="23" t="s">
        <v>88</v>
      </c>
      <c r="AY360" s="23" t="s">
        <v>167</v>
      </c>
      <c r="BE360" s="185">
        <f>IF(N360="základní",J360,0)</f>
        <v>0</v>
      </c>
      <c r="BF360" s="185">
        <f>IF(N360="snížená",J360,0)</f>
        <v>0</v>
      </c>
      <c r="BG360" s="185">
        <f>IF(N360="zákl. přenesená",J360,0)</f>
        <v>0</v>
      </c>
      <c r="BH360" s="185">
        <f>IF(N360="sníž. přenesená",J360,0)</f>
        <v>0</v>
      </c>
      <c r="BI360" s="185">
        <f>IF(N360="nulová",J360,0)</f>
        <v>0</v>
      </c>
      <c r="BJ360" s="23" t="s">
        <v>24</v>
      </c>
      <c r="BK360" s="185">
        <f>ROUND(I360*H360,2)</f>
        <v>0</v>
      </c>
      <c r="BL360" s="23" t="s">
        <v>244</v>
      </c>
      <c r="BM360" s="23" t="s">
        <v>909</v>
      </c>
    </row>
    <row r="361" spans="2:65" s="1" customFormat="1" ht="25.5" customHeight="1">
      <c r="B361" s="173"/>
      <c r="C361" s="174" t="s">
        <v>910</v>
      </c>
      <c r="D361" s="174" t="s">
        <v>169</v>
      </c>
      <c r="E361" s="175" t="s">
        <v>911</v>
      </c>
      <c r="F361" s="176" t="s">
        <v>912</v>
      </c>
      <c r="G361" s="177" t="s">
        <v>358</v>
      </c>
      <c r="H361" s="178">
        <v>96.2</v>
      </c>
      <c r="I361" s="179"/>
      <c r="J361" s="180">
        <f>ROUND(I361*H361,2)</f>
        <v>0</v>
      </c>
      <c r="K361" s="176" t="s">
        <v>173</v>
      </c>
      <c r="L361" s="40"/>
      <c r="M361" s="181" t="s">
        <v>5</v>
      </c>
      <c r="N361" s="182" t="s">
        <v>50</v>
      </c>
      <c r="O361" s="41"/>
      <c r="P361" s="183">
        <f>O361*H361</f>
        <v>0</v>
      </c>
      <c r="Q361" s="183">
        <v>0.00258</v>
      </c>
      <c r="R361" s="183">
        <f>Q361*H361</f>
        <v>0.248196</v>
      </c>
      <c r="S361" s="183">
        <v>0</v>
      </c>
      <c r="T361" s="184">
        <f>S361*H361</f>
        <v>0</v>
      </c>
      <c r="AR361" s="23" t="s">
        <v>244</v>
      </c>
      <c r="AT361" s="23" t="s">
        <v>169</v>
      </c>
      <c r="AU361" s="23" t="s">
        <v>88</v>
      </c>
      <c r="AY361" s="23" t="s">
        <v>167</v>
      </c>
      <c r="BE361" s="185">
        <f>IF(N361="základní",J361,0)</f>
        <v>0</v>
      </c>
      <c r="BF361" s="185">
        <f>IF(N361="snížená",J361,0)</f>
        <v>0</v>
      </c>
      <c r="BG361" s="185">
        <f>IF(N361="zákl. přenesená",J361,0)</f>
        <v>0</v>
      </c>
      <c r="BH361" s="185">
        <f>IF(N361="sníž. přenesená",J361,0)</f>
        <v>0</v>
      </c>
      <c r="BI361" s="185">
        <f>IF(N361="nulová",J361,0)</f>
        <v>0</v>
      </c>
      <c r="BJ361" s="23" t="s">
        <v>24</v>
      </c>
      <c r="BK361" s="185">
        <f>ROUND(I361*H361,2)</f>
        <v>0</v>
      </c>
      <c r="BL361" s="23" t="s">
        <v>244</v>
      </c>
      <c r="BM361" s="23" t="s">
        <v>913</v>
      </c>
    </row>
    <row r="362" spans="2:65" s="1" customFormat="1" ht="25.5" customHeight="1">
      <c r="B362" s="173"/>
      <c r="C362" s="174" t="s">
        <v>914</v>
      </c>
      <c r="D362" s="174" t="s">
        <v>169</v>
      </c>
      <c r="E362" s="175" t="s">
        <v>915</v>
      </c>
      <c r="F362" s="176" t="s">
        <v>916</v>
      </c>
      <c r="G362" s="177" t="s">
        <v>358</v>
      </c>
      <c r="H362" s="178">
        <v>222</v>
      </c>
      <c r="I362" s="179"/>
      <c r="J362" s="180">
        <f>ROUND(I362*H362,2)</f>
        <v>0</v>
      </c>
      <c r="K362" s="176" t="s">
        <v>173</v>
      </c>
      <c r="L362" s="40"/>
      <c r="M362" s="181" t="s">
        <v>5</v>
      </c>
      <c r="N362" s="182" t="s">
        <v>50</v>
      </c>
      <c r="O362" s="41"/>
      <c r="P362" s="183">
        <f>O362*H362</f>
        <v>0</v>
      </c>
      <c r="Q362" s="183">
        <v>0.00039</v>
      </c>
      <c r="R362" s="183">
        <f>Q362*H362</f>
        <v>0.08658</v>
      </c>
      <c r="S362" s="183">
        <v>0</v>
      </c>
      <c r="T362" s="184">
        <f>S362*H362</f>
        <v>0</v>
      </c>
      <c r="AR362" s="23" t="s">
        <v>244</v>
      </c>
      <c r="AT362" s="23" t="s">
        <v>169</v>
      </c>
      <c r="AU362" s="23" t="s">
        <v>88</v>
      </c>
      <c r="AY362" s="23" t="s">
        <v>167</v>
      </c>
      <c r="BE362" s="185">
        <f>IF(N362="základní",J362,0)</f>
        <v>0</v>
      </c>
      <c r="BF362" s="185">
        <f>IF(N362="snížená",J362,0)</f>
        <v>0</v>
      </c>
      <c r="BG362" s="185">
        <f>IF(N362="zákl. přenesená",J362,0)</f>
        <v>0</v>
      </c>
      <c r="BH362" s="185">
        <f>IF(N362="sníž. přenesená",J362,0)</f>
        <v>0</v>
      </c>
      <c r="BI362" s="185">
        <f>IF(N362="nulová",J362,0)</f>
        <v>0</v>
      </c>
      <c r="BJ362" s="23" t="s">
        <v>24</v>
      </c>
      <c r="BK362" s="185">
        <f>ROUND(I362*H362,2)</f>
        <v>0</v>
      </c>
      <c r="BL362" s="23" t="s">
        <v>244</v>
      </c>
      <c r="BM362" s="23" t="s">
        <v>917</v>
      </c>
    </row>
    <row r="363" spans="2:51" s="11" customFormat="1" ht="13.5">
      <c r="B363" s="186"/>
      <c r="D363" s="187" t="s">
        <v>176</v>
      </c>
      <c r="E363" s="188" t="s">
        <v>5</v>
      </c>
      <c r="F363" s="189" t="s">
        <v>918</v>
      </c>
      <c r="H363" s="190">
        <v>222</v>
      </c>
      <c r="I363" s="191"/>
      <c r="L363" s="186"/>
      <c r="M363" s="192"/>
      <c r="N363" s="193"/>
      <c r="O363" s="193"/>
      <c r="P363" s="193"/>
      <c r="Q363" s="193"/>
      <c r="R363" s="193"/>
      <c r="S363" s="193"/>
      <c r="T363" s="194"/>
      <c r="AT363" s="195" t="s">
        <v>176</v>
      </c>
      <c r="AU363" s="195" t="s">
        <v>88</v>
      </c>
      <c r="AV363" s="11" t="s">
        <v>88</v>
      </c>
      <c r="AW363" s="11" t="s">
        <v>43</v>
      </c>
      <c r="AX363" s="11" t="s">
        <v>24</v>
      </c>
      <c r="AY363" s="195" t="s">
        <v>167</v>
      </c>
    </row>
    <row r="364" spans="2:65" s="1" customFormat="1" ht="25.5" customHeight="1">
      <c r="B364" s="173"/>
      <c r="C364" s="174" t="s">
        <v>919</v>
      </c>
      <c r="D364" s="174" t="s">
        <v>169</v>
      </c>
      <c r="E364" s="175" t="s">
        <v>920</v>
      </c>
      <c r="F364" s="176" t="s">
        <v>921</v>
      </c>
      <c r="G364" s="177" t="s">
        <v>358</v>
      </c>
      <c r="H364" s="178">
        <v>42</v>
      </c>
      <c r="I364" s="179"/>
      <c r="J364" s="180">
        <f>ROUND(I364*H364,2)</f>
        <v>0</v>
      </c>
      <c r="K364" s="176" t="s">
        <v>173</v>
      </c>
      <c r="L364" s="40"/>
      <c r="M364" s="181" t="s">
        <v>5</v>
      </c>
      <c r="N364" s="182" t="s">
        <v>50</v>
      </c>
      <c r="O364" s="41"/>
      <c r="P364" s="183">
        <f>O364*H364</f>
        <v>0</v>
      </c>
      <c r="Q364" s="183">
        <v>0.00079</v>
      </c>
      <c r="R364" s="183">
        <f>Q364*H364</f>
        <v>0.03318</v>
      </c>
      <c r="S364" s="183">
        <v>0</v>
      </c>
      <c r="T364" s="184">
        <f>S364*H364</f>
        <v>0</v>
      </c>
      <c r="AR364" s="23" t="s">
        <v>244</v>
      </c>
      <c r="AT364" s="23" t="s">
        <v>169</v>
      </c>
      <c r="AU364" s="23" t="s">
        <v>88</v>
      </c>
      <c r="AY364" s="23" t="s">
        <v>167</v>
      </c>
      <c r="BE364" s="185">
        <f>IF(N364="základní",J364,0)</f>
        <v>0</v>
      </c>
      <c r="BF364" s="185">
        <f>IF(N364="snížená",J364,0)</f>
        <v>0</v>
      </c>
      <c r="BG364" s="185">
        <f>IF(N364="zákl. přenesená",J364,0)</f>
        <v>0</v>
      </c>
      <c r="BH364" s="185">
        <f>IF(N364="sníž. přenesená",J364,0)</f>
        <v>0</v>
      </c>
      <c r="BI364" s="185">
        <f>IF(N364="nulová",J364,0)</f>
        <v>0</v>
      </c>
      <c r="BJ364" s="23" t="s">
        <v>24</v>
      </c>
      <c r="BK364" s="185">
        <f>ROUND(I364*H364,2)</f>
        <v>0</v>
      </c>
      <c r="BL364" s="23" t="s">
        <v>244</v>
      </c>
      <c r="BM364" s="23" t="s">
        <v>922</v>
      </c>
    </row>
    <row r="365" spans="2:65" s="1" customFormat="1" ht="25.5" customHeight="1">
      <c r="B365" s="173"/>
      <c r="C365" s="174" t="s">
        <v>923</v>
      </c>
      <c r="D365" s="174" t="s">
        <v>169</v>
      </c>
      <c r="E365" s="175" t="s">
        <v>924</v>
      </c>
      <c r="F365" s="176" t="s">
        <v>925</v>
      </c>
      <c r="G365" s="177" t="s">
        <v>358</v>
      </c>
      <c r="H365" s="178">
        <v>192.8</v>
      </c>
      <c r="I365" s="179"/>
      <c r="J365" s="180">
        <f>ROUND(I365*H365,2)</f>
        <v>0</v>
      </c>
      <c r="K365" s="176" t="s">
        <v>173</v>
      </c>
      <c r="L365" s="40"/>
      <c r="M365" s="181" t="s">
        <v>5</v>
      </c>
      <c r="N365" s="182" t="s">
        <v>50</v>
      </c>
      <c r="O365" s="41"/>
      <c r="P365" s="183">
        <f>O365*H365</f>
        <v>0</v>
      </c>
      <c r="Q365" s="183">
        <v>0.00088</v>
      </c>
      <c r="R365" s="183">
        <f>Q365*H365</f>
        <v>0.169664</v>
      </c>
      <c r="S365" s="183">
        <v>0</v>
      </c>
      <c r="T365" s="184">
        <f>S365*H365</f>
        <v>0</v>
      </c>
      <c r="AR365" s="23" t="s">
        <v>244</v>
      </c>
      <c r="AT365" s="23" t="s">
        <v>169</v>
      </c>
      <c r="AU365" s="23" t="s">
        <v>88</v>
      </c>
      <c r="AY365" s="23" t="s">
        <v>167</v>
      </c>
      <c r="BE365" s="185">
        <f>IF(N365="základní",J365,0)</f>
        <v>0</v>
      </c>
      <c r="BF365" s="185">
        <f>IF(N365="snížená",J365,0)</f>
        <v>0</v>
      </c>
      <c r="BG365" s="185">
        <f>IF(N365="zákl. přenesená",J365,0)</f>
        <v>0</v>
      </c>
      <c r="BH365" s="185">
        <f>IF(N365="sníž. přenesená",J365,0)</f>
        <v>0</v>
      </c>
      <c r="BI365" s="185">
        <f>IF(N365="nulová",J365,0)</f>
        <v>0</v>
      </c>
      <c r="BJ365" s="23" t="s">
        <v>24</v>
      </c>
      <c r="BK365" s="185">
        <f>ROUND(I365*H365,2)</f>
        <v>0</v>
      </c>
      <c r="BL365" s="23" t="s">
        <v>244</v>
      </c>
      <c r="BM365" s="23" t="s">
        <v>926</v>
      </c>
    </row>
    <row r="366" spans="2:65" s="1" customFormat="1" ht="25.5" customHeight="1">
      <c r="B366" s="173"/>
      <c r="C366" s="174" t="s">
        <v>927</v>
      </c>
      <c r="D366" s="174" t="s">
        <v>169</v>
      </c>
      <c r="E366" s="175" t="s">
        <v>928</v>
      </c>
      <c r="F366" s="176" t="s">
        <v>929</v>
      </c>
      <c r="G366" s="177" t="s">
        <v>318</v>
      </c>
      <c r="H366" s="178">
        <v>8</v>
      </c>
      <c r="I366" s="179"/>
      <c r="J366" s="180">
        <f>ROUND(I366*H366,2)</f>
        <v>0</v>
      </c>
      <c r="K366" s="176" t="s">
        <v>173</v>
      </c>
      <c r="L366" s="40"/>
      <c r="M366" s="181" t="s">
        <v>5</v>
      </c>
      <c r="N366" s="182" t="s">
        <v>50</v>
      </c>
      <c r="O366" s="41"/>
      <c r="P366" s="183">
        <f>O366*H366</f>
        <v>0</v>
      </c>
      <c r="Q366" s="183">
        <v>0.00026</v>
      </c>
      <c r="R366" s="183">
        <f>Q366*H366</f>
        <v>0.00208</v>
      </c>
      <c r="S366" s="183">
        <v>0</v>
      </c>
      <c r="T366" s="184">
        <f>S366*H366</f>
        <v>0</v>
      </c>
      <c r="AR366" s="23" t="s">
        <v>244</v>
      </c>
      <c r="AT366" s="23" t="s">
        <v>169</v>
      </c>
      <c r="AU366" s="23" t="s">
        <v>88</v>
      </c>
      <c r="AY366" s="23" t="s">
        <v>167</v>
      </c>
      <c r="BE366" s="185">
        <f>IF(N366="základní",J366,0)</f>
        <v>0</v>
      </c>
      <c r="BF366" s="185">
        <f>IF(N366="snížená",J366,0)</f>
        <v>0</v>
      </c>
      <c r="BG366" s="185">
        <f>IF(N366="zákl. přenesená",J366,0)</f>
        <v>0</v>
      </c>
      <c r="BH366" s="185">
        <f>IF(N366="sníž. přenesená",J366,0)</f>
        <v>0</v>
      </c>
      <c r="BI366" s="185">
        <f>IF(N366="nulová",J366,0)</f>
        <v>0</v>
      </c>
      <c r="BJ366" s="23" t="s">
        <v>24</v>
      </c>
      <c r="BK366" s="185">
        <f>ROUND(I366*H366,2)</f>
        <v>0</v>
      </c>
      <c r="BL366" s="23" t="s">
        <v>244</v>
      </c>
      <c r="BM366" s="23" t="s">
        <v>930</v>
      </c>
    </row>
    <row r="367" spans="2:65" s="1" customFormat="1" ht="25.5" customHeight="1">
      <c r="B367" s="173"/>
      <c r="C367" s="174" t="s">
        <v>931</v>
      </c>
      <c r="D367" s="174" t="s">
        <v>169</v>
      </c>
      <c r="E367" s="175" t="s">
        <v>932</v>
      </c>
      <c r="F367" s="176" t="s">
        <v>933</v>
      </c>
      <c r="G367" s="177" t="s">
        <v>358</v>
      </c>
      <c r="H367" s="178">
        <v>25.6</v>
      </c>
      <c r="I367" s="179"/>
      <c r="J367" s="180">
        <f>ROUND(I367*H367,2)</f>
        <v>0</v>
      </c>
      <c r="K367" s="176" t="s">
        <v>173</v>
      </c>
      <c r="L367" s="40"/>
      <c r="M367" s="181" t="s">
        <v>5</v>
      </c>
      <c r="N367" s="182" t="s">
        <v>50</v>
      </c>
      <c r="O367" s="41"/>
      <c r="P367" s="183">
        <f>O367*H367</f>
        <v>0</v>
      </c>
      <c r="Q367" s="183">
        <v>0.00158</v>
      </c>
      <c r="R367" s="183">
        <f>Q367*H367</f>
        <v>0.040448000000000005</v>
      </c>
      <c r="S367" s="183">
        <v>0</v>
      </c>
      <c r="T367" s="184">
        <f>S367*H367</f>
        <v>0</v>
      </c>
      <c r="AR367" s="23" t="s">
        <v>244</v>
      </c>
      <c r="AT367" s="23" t="s">
        <v>169</v>
      </c>
      <c r="AU367" s="23" t="s">
        <v>88</v>
      </c>
      <c r="AY367" s="23" t="s">
        <v>167</v>
      </c>
      <c r="BE367" s="185">
        <f>IF(N367="základní",J367,0)</f>
        <v>0</v>
      </c>
      <c r="BF367" s="185">
        <f>IF(N367="snížená",J367,0)</f>
        <v>0</v>
      </c>
      <c r="BG367" s="185">
        <f>IF(N367="zákl. přenesená",J367,0)</f>
        <v>0</v>
      </c>
      <c r="BH367" s="185">
        <f>IF(N367="sníž. přenesená",J367,0)</f>
        <v>0</v>
      </c>
      <c r="BI367" s="185">
        <f>IF(N367="nulová",J367,0)</f>
        <v>0</v>
      </c>
      <c r="BJ367" s="23" t="s">
        <v>24</v>
      </c>
      <c r="BK367" s="185">
        <f>ROUND(I367*H367,2)</f>
        <v>0</v>
      </c>
      <c r="BL367" s="23" t="s">
        <v>244</v>
      </c>
      <c r="BM367" s="23" t="s">
        <v>934</v>
      </c>
    </row>
    <row r="368" spans="2:51" s="11" customFormat="1" ht="13.5">
      <c r="B368" s="186"/>
      <c r="D368" s="187" t="s">
        <v>176</v>
      </c>
      <c r="E368" s="188" t="s">
        <v>5</v>
      </c>
      <c r="F368" s="189" t="s">
        <v>935</v>
      </c>
      <c r="H368" s="190">
        <v>25.6</v>
      </c>
      <c r="I368" s="191"/>
      <c r="L368" s="186"/>
      <c r="M368" s="192"/>
      <c r="N368" s="193"/>
      <c r="O368" s="193"/>
      <c r="P368" s="193"/>
      <c r="Q368" s="193"/>
      <c r="R368" s="193"/>
      <c r="S368" s="193"/>
      <c r="T368" s="194"/>
      <c r="AT368" s="195" t="s">
        <v>176</v>
      </c>
      <c r="AU368" s="195" t="s">
        <v>88</v>
      </c>
      <c r="AV368" s="11" t="s">
        <v>88</v>
      </c>
      <c r="AW368" s="11" t="s">
        <v>43</v>
      </c>
      <c r="AX368" s="11" t="s">
        <v>24</v>
      </c>
      <c r="AY368" s="195" t="s">
        <v>167</v>
      </c>
    </row>
    <row r="369" spans="2:65" s="1" customFormat="1" ht="16.5" customHeight="1">
      <c r="B369" s="173"/>
      <c r="C369" s="174" t="s">
        <v>936</v>
      </c>
      <c r="D369" s="174" t="s">
        <v>169</v>
      </c>
      <c r="E369" s="175" t="s">
        <v>937</v>
      </c>
      <c r="F369" s="176" t="s">
        <v>938</v>
      </c>
      <c r="G369" s="177" t="s">
        <v>231</v>
      </c>
      <c r="H369" s="178">
        <v>36.768</v>
      </c>
      <c r="I369" s="179"/>
      <c r="J369" s="180">
        <f>ROUND(I369*H369,2)</f>
        <v>0</v>
      </c>
      <c r="K369" s="176" t="s">
        <v>5</v>
      </c>
      <c r="L369" s="40"/>
      <c r="M369" s="181" t="s">
        <v>5</v>
      </c>
      <c r="N369" s="182" t="s">
        <v>50</v>
      </c>
      <c r="O369" s="41"/>
      <c r="P369" s="183">
        <f>O369*H369</f>
        <v>0</v>
      </c>
      <c r="Q369" s="183">
        <v>0.01</v>
      </c>
      <c r="R369" s="183">
        <f>Q369*H369</f>
        <v>0.36768</v>
      </c>
      <c r="S369" s="183">
        <v>0</v>
      </c>
      <c r="T369" s="184">
        <f>S369*H369</f>
        <v>0</v>
      </c>
      <c r="AR369" s="23" t="s">
        <v>244</v>
      </c>
      <c r="AT369" s="23" t="s">
        <v>169</v>
      </c>
      <c r="AU369" s="23" t="s">
        <v>88</v>
      </c>
      <c r="AY369" s="23" t="s">
        <v>167</v>
      </c>
      <c r="BE369" s="185">
        <f>IF(N369="základní",J369,0)</f>
        <v>0</v>
      </c>
      <c r="BF369" s="185">
        <f>IF(N369="snížená",J369,0)</f>
        <v>0</v>
      </c>
      <c r="BG369" s="185">
        <f>IF(N369="zákl. přenesená",J369,0)</f>
        <v>0</v>
      </c>
      <c r="BH369" s="185">
        <f>IF(N369="sníž. přenesená",J369,0)</f>
        <v>0</v>
      </c>
      <c r="BI369" s="185">
        <f>IF(N369="nulová",J369,0)</f>
        <v>0</v>
      </c>
      <c r="BJ369" s="23" t="s">
        <v>24</v>
      </c>
      <c r="BK369" s="185">
        <f>ROUND(I369*H369,2)</f>
        <v>0</v>
      </c>
      <c r="BL369" s="23" t="s">
        <v>244</v>
      </c>
      <c r="BM369" s="23" t="s">
        <v>939</v>
      </c>
    </row>
    <row r="370" spans="2:51" s="11" customFormat="1" ht="13.5">
      <c r="B370" s="186"/>
      <c r="D370" s="187" t="s">
        <v>176</v>
      </c>
      <c r="E370" s="188" t="s">
        <v>5</v>
      </c>
      <c r="F370" s="189" t="s">
        <v>940</v>
      </c>
      <c r="H370" s="190">
        <v>36.768</v>
      </c>
      <c r="I370" s="191"/>
      <c r="L370" s="186"/>
      <c r="M370" s="192"/>
      <c r="N370" s="193"/>
      <c r="O370" s="193"/>
      <c r="P370" s="193"/>
      <c r="Q370" s="193"/>
      <c r="R370" s="193"/>
      <c r="S370" s="193"/>
      <c r="T370" s="194"/>
      <c r="AT370" s="195" t="s">
        <v>176</v>
      </c>
      <c r="AU370" s="195" t="s">
        <v>88</v>
      </c>
      <c r="AV370" s="11" t="s">
        <v>88</v>
      </c>
      <c r="AW370" s="11" t="s">
        <v>43</v>
      </c>
      <c r="AX370" s="11" t="s">
        <v>24</v>
      </c>
      <c r="AY370" s="195" t="s">
        <v>167</v>
      </c>
    </row>
    <row r="371" spans="2:65" s="1" customFormat="1" ht="38.25" customHeight="1">
      <c r="B371" s="173"/>
      <c r="C371" s="174" t="s">
        <v>941</v>
      </c>
      <c r="D371" s="174" t="s">
        <v>169</v>
      </c>
      <c r="E371" s="175" t="s">
        <v>942</v>
      </c>
      <c r="F371" s="176" t="s">
        <v>943</v>
      </c>
      <c r="G371" s="177" t="s">
        <v>709</v>
      </c>
      <c r="H371" s="222"/>
      <c r="I371" s="179"/>
      <c r="J371" s="180">
        <f>ROUND(I371*H371,2)</f>
        <v>0</v>
      </c>
      <c r="K371" s="176" t="s">
        <v>173</v>
      </c>
      <c r="L371" s="40"/>
      <c r="M371" s="181" t="s">
        <v>5</v>
      </c>
      <c r="N371" s="182" t="s">
        <v>50</v>
      </c>
      <c r="O371" s="41"/>
      <c r="P371" s="183">
        <f>O371*H371</f>
        <v>0</v>
      </c>
      <c r="Q371" s="183">
        <v>0</v>
      </c>
      <c r="R371" s="183">
        <f>Q371*H371</f>
        <v>0</v>
      </c>
      <c r="S371" s="183">
        <v>0</v>
      </c>
      <c r="T371" s="184">
        <f>S371*H371</f>
        <v>0</v>
      </c>
      <c r="AR371" s="23" t="s">
        <v>244</v>
      </c>
      <c r="AT371" s="23" t="s">
        <v>169</v>
      </c>
      <c r="AU371" s="23" t="s">
        <v>88</v>
      </c>
      <c r="AY371" s="23" t="s">
        <v>167</v>
      </c>
      <c r="BE371" s="185">
        <f>IF(N371="základní",J371,0)</f>
        <v>0</v>
      </c>
      <c r="BF371" s="185">
        <f>IF(N371="snížená",J371,0)</f>
        <v>0</v>
      </c>
      <c r="BG371" s="185">
        <f>IF(N371="zákl. přenesená",J371,0)</f>
        <v>0</v>
      </c>
      <c r="BH371" s="185">
        <f>IF(N371="sníž. přenesená",J371,0)</f>
        <v>0</v>
      </c>
      <c r="BI371" s="185">
        <f>IF(N371="nulová",J371,0)</f>
        <v>0</v>
      </c>
      <c r="BJ371" s="23" t="s">
        <v>24</v>
      </c>
      <c r="BK371" s="185">
        <f>ROUND(I371*H371,2)</f>
        <v>0</v>
      </c>
      <c r="BL371" s="23" t="s">
        <v>244</v>
      </c>
      <c r="BM371" s="23" t="s">
        <v>944</v>
      </c>
    </row>
    <row r="372" spans="2:63" s="10" customFormat="1" ht="29.85" customHeight="1">
      <c r="B372" s="159"/>
      <c r="D372" s="170" t="s">
        <v>78</v>
      </c>
      <c r="E372" s="171" t="s">
        <v>945</v>
      </c>
      <c r="F372" s="171" t="s">
        <v>946</v>
      </c>
      <c r="I372" s="162"/>
      <c r="J372" s="172">
        <f>BK372</f>
        <v>0</v>
      </c>
      <c r="L372" s="159"/>
      <c r="M372" s="164"/>
      <c r="N372" s="165"/>
      <c r="O372" s="165"/>
      <c r="P372" s="166">
        <f>SUM(P373:P377)</f>
        <v>0</v>
      </c>
      <c r="Q372" s="165"/>
      <c r="R372" s="166">
        <f>SUM(R373:R377)</f>
        <v>0.015392</v>
      </c>
      <c r="S372" s="165"/>
      <c r="T372" s="167">
        <f>SUM(T373:T377)</f>
        <v>25.87352913</v>
      </c>
      <c r="AR372" s="160" t="s">
        <v>88</v>
      </c>
      <c r="AT372" s="168" t="s">
        <v>78</v>
      </c>
      <c r="AU372" s="168" t="s">
        <v>24</v>
      </c>
      <c r="AY372" s="160" t="s">
        <v>167</v>
      </c>
      <c r="BK372" s="169">
        <f>SUM(BK373:BK377)</f>
        <v>0</v>
      </c>
    </row>
    <row r="373" spans="2:65" s="1" customFormat="1" ht="16.5" customHeight="1">
      <c r="B373" s="173"/>
      <c r="C373" s="174" t="s">
        <v>947</v>
      </c>
      <c r="D373" s="174" t="s">
        <v>169</v>
      </c>
      <c r="E373" s="175" t="s">
        <v>948</v>
      </c>
      <c r="F373" s="176" t="s">
        <v>949</v>
      </c>
      <c r="G373" s="177" t="s">
        <v>358</v>
      </c>
      <c r="H373" s="178">
        <v>192.4</v>
      </c>
      <c r="I373" s="179"/>
      <c r="J373" s="180">
        <f>ROUND(I373*H373,2)</f>
        <v>0</v>
      </c>
      <c r="K373" s="176" t="s">
        <v>173</v>
      </c>
      <c r="L373" s="40"/>
      <c r="M373" s="181" t="s">
        <v>5</v>
      </c>
      <c r="N373" s="182" t="s">
        <v>50</v>
      </c>
      <c r="O373" s="41"/>
      <c r="P373" s="183">
        <f>O373*H373</f>
        <v>0</v>
      </c>
      <c r="Q373" s="183">
        <v>1E-05</v>
      </c>
      <c r="R373" s="183">
        <f>Q373*H373</f>
        <v>0.0019240000000000001</v>
      </c>
      <c r="S373" s="183">
        <v>0</v>
      </c>
      <c r="T373" s="184">
        <f>S373*H373</f>
        <v>0</v>
      </c>
      <c r="AR373" s="23" t="s">
        <v>244</v>
      </c>
      <c r="AT373" s="23" t="s">
        <v>169</v>
      </c>
      <c r="AU373" s="23" t="s">
        <v>88</v>
      </c>
      <c r="AY373" s="23" t="s">
        <v>167</v>
      </c>
      <c r="BE373" s="185">
        <f>IF(N373="základní",J373,0)</f>
        <v>0</v>
      </c>
      <c r="BF373" s="185">
        <f>IF(N373="snížená",J373,0)</f>
        <v>0</v>
      </c>
      <c r="BG373" s="185">
        <f>IF(N373="zákl. přenesená",J373,0)</f>
        <v>0</v>
      </c>
      <c r="BH373" s="185">
        <f>IF(N373="sníž. přenesená",J373,0)</f>
        <v>0</v>
      </c>
      <c r="BI373" s="185">
        <f>IF(N373="nulová",J373,0)</f>
        <v>0</v>
      </c>
      <c r="BJ373" s="23" t="s">
        <v>24</v>
      </c>
      <c r="BK373" s="185">
        <f>ROUND(I373*H373,2)</f>
        <v>0</v>
      </c>
      <c r="BL373" s="23" t="s">
        <v>244</v>
      </c>
      <c r="BM373" s="23" t="s">
        <v>950</v>
      </c>
    </row>
    <row r="374" spans="2:65" s="1" customFormat="1" ht="16.5" customHeight="1">
      <c r="B374" s="173"/>
      <c r="C374" s="199" t="s">
        <v>951</v>
      </c>
      <c r="D374" s="199" t="s">
        <v>222</v>
      </c>
      <c r="E374" s="200" t="s">
        <v>952</v>
      </c>
      <c r="F374" s="201" t="s">
        <v>953</v>
      </c>
      <c r="G374" s="202" t="s">
        <v>318</v>
      </c>
      <c r="H374" s="203">
        <v>192.4</v>
      </c>
      <c r="I374" s="204"/>
      <c r="J374" s="205">
        <f>ROUND(I374*H374,2)</f>
        <v>0</v>
      </c>
      <c r="K374" s="201" t="s">
        <v>173</v>
      </c>
      <c r="L374" s="206"/>
      <c r="M374" s="207" t="s">
        <v>5</v>
      </c>
      <c r="N374" s="208" t="s">
        <v>50</v>
      </c>
      <c r="O374" s="41"/>
      <c r="P374" s="183">
        <f>O374*H374</f>
        <v>0</v>
      </c>
      <c r="Q374" s="183">
        <v>7E-05</v>
      </c>
      <c r="R374" s="183">
        <f>Q374*H374</f>
        <v>0.013467999999999999</v>
      </c>
      <c r="S374" s="183">
        <v>0</v>
      </c>
      <c r="T374" s="184">
        <f>S374*H374</f>
        <v>0</v>
      </c>
      <c r="AR374" s="23" t="s">
        <v>320</v>
      </c>
      <c r="AT374" s="23" t="s">
        <v>222</v>
      </c>
      <c r="AU374" s="23" t="s">
        <v>88</v>
      </c>
      <c r="AY374" s="23" t="s">
        <v>167</v>
      </c>
      <c r="BE374" s="185">
        <f>IF(N374="základní",J374,0)</f>
        <v>0</v>
      </c>
      <c r="BF374" s="185">
        <f>IF(N374="snížená",J374,0)</f>
        <v>0</v>
      </c>
      <c r="BG374" s="185">
        <f>IF(N374="zákl. přenesená",J374,0)</f>
        <v>0</v>
      </c>
      <c r="BH374" s="185">
        <f>IF(N374="sníž. přenesená",J374,0)</f>
        <v>0</v>
      </c>
      <c r="BI374" s="185">
        <f>IF(N374="nulová",J374,0)</f>
        <v>0</v>
      </c>
      <c r="BJ374" s="23" t="s">
        <v>24</v>
      </c>
      <c r="BK374" s="185">
        <f>ROUND(I374*H374,2)</f>
        <v>0</v>
      </c>
      <c r="BL374" s="23" t="s">
        <v>244</v>
      </c>
      <c r="BM374" s="23" t="s">
        <v>954</v>
      </c>
    </row>
    <row r="375" spans="2:65" s="1" customFormat="1" ht="16.5" customHeight="1">
      <c r="B375" s="173"/>
      <c r="C375" s="174" t="s">
        <v>955</v>
      </c>
      <c r="D375" s="174" t="s">
        <v>169</v>
      </c>
      <c r="E375" s="175" t="s">
        <v>956</v>
      </c>
      <c r="F375" s="176" t="s">
        <v>957</v>
      </c>
      <c r="G375" s="177" t="s">
        <v>231</v>
      </c>
      <c r="H375" s="178">
        <v>1637.861</v>
      </c>
      <c r="I375" s="179"/>
      <c r="J375" s="180">
        <f>ROUND(I375*H375,2)</f>
        <v>0</v>
      </c>
      <c r="K375" s="176" t="s">
        <v>173</v>
      </c>
      <c r="L375" s="40"/>
      <c r="M375" s="181" t="s">
        <v>5</v>
      </c>
      <c r="N375" s="182" t="s">
        <v>50</v>
      </c>
      <c r="O375" s="41"/>
      <c r="P375" s="183">
        <f>O375*H375</f>
        <v>0</v>
      </c>
      <c r="Q375" s="183">
        <v>0</v>
      </c>
      <c r="R375" s="183">
        <f>Q375*H375</f>
        <v>0</v>
      </c>
      <c r="S375" s="183">
        <v>0.01533</v>
      </c>
      <c r="T375" s="184">
        <f>S375*H375</f>
        <v>25.108409130000002</v>
      </c>
      <c r="AR375" s="23" t="s">
        <v>244</v>
      </c>
      <c r="AT375" s="23" t="s">
        <v>169</v>
      </c>
      <c r="AU375" s="23" t="s">
        <v>88</v>
      </c>
      <c r="AY375" s="23" t="s">
        <v>167</v>
      </c>
      <c r="BE375" s="185">
        <f>IF(N375="základní",J375,0)</f>
        <v>0</v>
      </c>
      <c r="BF375" s="185">
        <f>IF(N375="snížená",J375,0)</f>
        <v>0</v>
      </c>
      <c r="BG375" s="185">
        <f>IF(N375="zákl. přenesená",J375,0)</f>
        <v>0</v>
      </c>
      <c r="BH375" s="185">
        <f>IF(N375="sníž. přenesená",J375,0)</f>
        <v>0</v>
      </c>
      <c r="BI375" s="185">
        <f>IF(N375="nulová",J375,0)</f>
        <v>0</v>
      </c>
      <c r="BJ375" s="23" t="s">
        <v>24</v>
      </c>
      <c r="BK375" s="185">
        <f>ROUND(I375*H375,2)</f>
        <v>0</v>
      </c>
      <c r="BL375" s="23" t="s">
        <v>244</v>
      </c>
      <c r="BM375" s="23" t="s">
        <v>958</v>
      </c>
    </row>
    <row r="376" spans="2:51" s="11" customFormat="1" ht="13.5">
      <c r="B376" s="186"/>
      <c r="D376" s="187" t="s">
        <v>176</v>
      </c>
      <c r="E376" s="188" t="s">
        <v>5</v>
      </c>
      <c r="F376" s="189" t="s">
        <v>959</v>
      </c>
      <c r="H376" s="190">
        <v>1637.861</v>
      </c>
      <c r="I376" s="191"/>
      <c r="L376" s="186"/>
      <c r="M376" s="192"/>
      <c r="N376" s="193"/>
      <c r="O376" s="193"/>
      <c r="P376" s="193"/>
      <c r="Q376" s="193"/>
      <c r="R376" s="193"/>
      <c r="S376" s="193"/>
      <c r="T376" s="194"/>
      <c r="AT376" s="195" t="s">
        <v>176</v>
      </c>
      <c r="AU376" s="195" t="s">
        <v>88</v>
      </c>
      <c r="AV376" s="11" t="s">
        <v>88</v>
      </c>
      <c r="AW376" s="11" t="s">
        <v>43</v>
      </c>
      <c r="AX376" s="11" t="s">
        <v>24</v>
      </c>
      <c r="AY376" s="195" t="s">
        <v>167</v>
      </c>
    </row>
    <row r="377" spans="2:65" s="1" customFormat="1" ht="25.5" customHeight="1">
      <c r="B377" s="173"/>
      <c r="C377" s="174" t="s">
        <v>960</v>
      </c>
      <c r="D377" s="174" t="s">
        <v>169</v>
      </c>
      <c r="E377" s="175" t="s">
        <v>961</v>
      </c>
      <c r="F377" s="176" t="s">
        <v>962</v>
      </c>
      <c r="G377" s="177" t="s">
        <v>358</v>
      </c>
      <c r="H377" s="178">
        <v>96</v>
      </c>
      <c r="I377" s="179"/>
      <c r="J377" s="180">
        <f>ROUND(I377*H377,2)</f>
        <v>0</v>
      </c>
      <c r="K377" s="176" t="s">
        <v>173</v>
      </c>
      <c r="L377" s="40"/>
      <c r="M377" s="181" t="s">
        <v>5</v>
      </c>
      <c r="N377" s="182" t="s">
        <v>50</v>
      </c>
      <c r="O377" s="41"/>
      <c r="P377" s="183">
        <f>O377*H377</f>
        <v>0</v>
      </c>
      <c r="Q377" s="183">
        <v>0</v>
      </c>
      <c r="R377" s="183">
        <f>Q377*H377</f>
        <v>0</v>
      </c>
      <c r="S377" s="183">
        <v>0.00797</v>
      </c>
      <c r="T377" s="184">
        <f>S377*H377</f>
        <v>0.76512</v>
      </c>
      <c r="AR377" s="23" t="s">
        <v>244</v>
      </c>
      <c r="AT377" s="23" t="s">
        <v>169</v>
      </c>
      <c r="AU377" s="23" t="s">
        <v>88</v>
      </c>
      <c r="AY377" s="23" t="s">
        <v>167</v>
      </c>
      <c r="BE377" s="185">
        <f>IF(N377="základní",J377,0)</f>
        <v>0</v>
      </c>
      <c r="BF377" s="185">
        <f>IF(N377="snížená",J377,0)</f>
        <v>0</v>
      </c>
      <c r="BG377" s="185">
        <f>IF(N377="zákl. přenesená",J377,0)</f>
        <v>0</v>
      </c>
      <c r="BH377" s="185">
        <f>IF(N377="sníž. přenesená",J377,0)</f>
        <v>0</v>
      </c>
      <c r="BI377" s="185">
        <f>IF(N377="nulová",J377,0)</f>
        <v>0</v>
      </c>
      <c r="BJ377" s="23" t="s">
        <v>24</v>
      </c>
      <c r="BK377" s="185">
        <f>ROUND(I377*H377,2)</f>
        <v>0</v>
      </c>
      <c r="BL377" s="23" t="s">
        <v>244</v>
      </c>
      <c r="BM377" s="23" t="s">
        <v>963</v>
      </c>
    </row>
    <row r="378" spans="2:63" s="10" customFormat="1" ht="29.85" customHeight="1">
      <c r="B378" s="159"/>
      <c r="D378" s="170" t="s">
        <v>78</v>
      </c>
      <c r="E378" s="171" t="s">
        <v>964</v>
      </c>
      <c r="F378" s="171" t="s">
        <v>965</v>
      </c>
      <c r="I378" s="162"/>
      <c r="J378" s="172">
        <f>BK378</f>
        <v>0</v>
      </c>
      <c r="L378" s="159"/>
      <c r="M378" s="164"/>
      <c r="N378" s="165"/>
      <c r="O378" s="165"/>
      <c r="P378" s="166">
        <f>SUM(P379:P402)</f>
        <v>0</v>
      </c>
      <c r="Q378" s="165"/>
      <c r="R378" s="166">
        <f>SUM(R379:R402)</f>
        <v>3.1908781999999998</v>
      </c>
      <c r="S378" s="165"/>
      <c r="T378" s="167">
        <f>SUM(T379:T402)</f>
        <v>0</v>
      </c>
      <c r="AR378" s="160" t="s">
        <v>88</v>
      </c>
      <c r="AT378" s="168" t="s">
        <v>78</v>
      </c>
      <c r="AU378" s="168" t="s">
        <v>24</v>
      </c>
      <c r="AY378" s="160" t="s">
        <v>167</v>
      </c>
      <c r="BK378" s="169">
        <f>SUM(BK379:BK402)</f>
        <v>0</v>
      </c>
    </row>
    <row r="379" spans="2:65" s="1" customFormat="1" ht="25.5" customHeight="1">
      <c r="B379" s="173"/>
      <c r="C379" s="174" t="s">
        <v>966</v>
      </c>
      <c r="D379" s="174" t="s">
        <v>169</v>
      </c>
      <c r="E379" s="175" t="s">
        <v>967</v>
      </c>
      <c r="F379" s="176" t="s">
        <v>968</v>
      </c>
      <c r="G379" s="177" t="s">
        <v>231</v>
      </c>
      <c r="H379" s="178">
        <v>130.2</v>
      </c>
      <c r="I379" s="179"/>
      <c r="J379" s="180">
        <f>ROUND(I379*H379,2)</f>
        <v>0</v>
      </c>
      <c r="K379" s="176" t="s">
        <v>173</v>
      </c>
      <c r="L379" s="40"/>
      <c r="M379" s="181" t="s">
        <v>5</v>
      </c>
      <c r="N379" s="182" t="s">
        <v>50</v>
      </c>
      <c r="O379" s="41"/>
      <c r="P379" s="183">
        <f>O379*H379</f>
        <v>0</v>
      </c>
      <c r="Q379" s="183">
        <v>0</v>
      </c>
      <c r="R379" s="183">
        <f>Q379*H379</f>
        <v>0</v>
      </c>
      <c r="S379" s="183">
        <v>0</v>
      </c>
      <c r="T379" s="184">
        <f>S379*H379</f>
        <v>0</v>
      </c>
      <c r="AR379" s="23" t="s">
        <v>244</v>
      </c>
      <c r="AT379" s="23" t="s">
        <v>169</v>
      </c>
      <c r="AU379" s="23" t="s">
        <v>88</v>
      </c>
      <c r="AY379" s="23" t="s">
        <v>167</v>
      </c>
      <c r="BE379" s="185">
        <f>IF(N379="základní",J379,0)</f>
        <v>0</v>
      </c>
      <c r="BF379" s="185">
        <f>IF(N379="snížená",J379,0)</f>
        <v>0</v>
      </c>
      <c r="BG379" s="185">
        <f>IF(N379="zákl. přenesená",J379,0)</f>
        <v>0</v>
      </c>
      <c r="BH379" s="185">
        <f>IF(N379="sníž. přenesená",J379,0)</f>
        <v>0</v>
      </c>
      <c r="BI379" s="185">
        <f>IF(N379="nulová",J379,0)</f>
        <v>0</v>
      </c>
      <c r="BJ379" s="23" t="s">
        <v>24</v>
      </c>
      <c r="BK379" s="185">
        <f>ROUND(I379*H379,2)</f>
        <v>0</v>
      </c>
      <c r="BL379" s="23" t="s">
        <v>244</v>
      </c>
      <c r="BM379" s="23" t="s">
        <v>969</v>
      </c>
    </row>
    <row r="380" spans="2:51" s="11" customFormat="1" ht="13.5">
      <c r="B380" s="186"/>
      <c r="D380" s="187" t="s">
        <v>176</v>
      </c>
      <c r="E380" s="188" t="s">
        <v>5</v>
      </c>
      <c r="F380" s="189" t="s">
        <v>970</v>
      </c>
      <c r="H380" s="190">
        <v>130.2</v>
      </c>
      <c r="I380" s="191"/>
      <c r="L380" s="186"/>
      <c r="M380" s="192"/>
      <c r="N380" s="193"/>
      <c r="O380" s="193"/>
      <c r="P380" s="193"/>
      <c r="Q380" s="193"/>
      <c r="R380" s="193"/>
      <c r="S380" s="193"/>
      <c r="T380" s="194"/>
      <c r="AT380" s="195" t="s">
        <v>176</v>
      </c>
      <c r="AU380" s="195" t="s">
        <v>88</v>
      </c>
      <c r="AV380" s="11" t="s">
        <v>88</v>
      </c>
      <c r="AW380" s="11" t="s">
        <v>43</v>
      </c>
      <c r="AX380" s="11" t="s">
        <v>24</v>
      </c>
      <c r="AY380" s="195" t="s">
        <v>167</v>
      </c>
    </row>
    <row r="381" spans="2:65" s="1" customFormat="1" ht="16.5" customHeight="1">
      <c r="B381" s="173"/>
      <c r="C381" s="199" t="s">
        <v>971</v>
      </c>
      <c r="D381" s="199" t="s">
        <v>222</v>
      </c>
      <c r="E381" s="200" t="s">
        <v>972</v>
      </c>
      <c r="F381" s="201" t="s">
        <v>973</v>
      </c>
      <c r="G381" s="202" t="s">
        <v>231</v>
      </c>
      <c r="H381" s="203">
        <v>143.22</v>
      </c>
      <c r="I381" s="204"/>
      <c r="J381" s="205">
        <f>ROUND(I381*H381,2)</f>
        <v>0</v>
      </c>
      <c r="K381" s="201" t="s">
        <v>173</v>
      </c>
      <c r="L381" s="206"/>
      <c r="M381" s="207" t="s">
        <v>5</v>
      </c>
      <c r="N381" s="208" t="s">
        <v>50</v>
      </c>
      <c r="O381" s="41"/>
      <c r="P381" s="183">
        <f>O381*H381</f>
        <v>0</v>
      </c>
      <c r="Q381" s="183">
        <v>0.00931</v>
      </c>
      <c r="R381" s="183">
        <f>Q381*H381</f>
        <v>1.3333782</v>
      </c>
      <c r="S381" s="183">
        <v>0</v>
      </c>
      <c r="T381" s="184">
        <f>S381*H381</f>
        <v>0</v>
      </c>
      <c r="AR381" s="23" t="s">
        <v>320</v>
      </c>
      <c r="AT381" s="23" t="s">
        <v>222</v>
      </c>
      <c r="AU381" s="23" t="s">
        <v>88</v>
      </c>
      <c r="AY381" s="23" t="s">
        <v>167</v>
      </c>
      <c r="BE381" s="185">
        <f>IF(N381="základní",J381,0)</f>
        <v>0</v>
      </c>
      <c r="BF381" s="185">
        <f>IF(N381="snížená",J381,0)</f>
        <v>0</v>
      </c>
      <c r="BG381" s="185">
        <f>IF(N381="zákl. přenesená",J381,0)</f>
        <v>0</v>
      </c>
      <c r="BH381" s="185">
        <f>IF(N381="sníž. přenesená",J381,0)</f>
        <v>0</v>
      </c>
      <c r="BI381" s="185">
        <f>IF(N381="nulová",J381,0)</f>
        <v>0</v>
      </c>
      <c r="BJ381" s="23" t="s">
        <v>24</v>
      </c>
      <c r="BK381" s="185">
        <f>ROUND(I381*H381,2)</f>
        <v>0</v>
      </c>
      <c r="BL381" s="23" t="s">
        <v>244</v>
      </c>
      <c r="BM381" s="23" t="s">
        <v>974</v>
      </c>
    </row>
    <row r="382" spans="2:51" s="11" customFormat="1" ht="13.5">
      <c r="B382" s="186"/>
      <c r="D382" s="187" t="s">
        <v>176</v>
      </c>
      <c r="F382" s="189" t="s">
        <v>975</v>
      </c>
      <c r="H382" s="190">
        <v>143.22</v>
      </c>
      <c r="I382" s="191"/>
      <c r="L382" s="186"/>
      <c r="M382" s="192"/>
      <c r="N382" s="193"/>
      <c r="O382" s="193"/>
      <c r="P382" s="193"/>
      <c r="Q382" s="193"/>
      <c r="R382" s="193"/>
      <c r="S382" s="193"/>
      <c r="T382" s="194"/>
      <c r="AT382" s="195" t="s">
        <v>176</v>
      </c>
      <c r="AU382" s="195" t="s">
        <v>88</v>
      </c>
      <c r="AV382" s="11" t="s">
        <v>88</v>
      </c>
      <c r="AW382" s="11" t="s">
        <v>6</v>
      </c>
      <c r="AX382" s="11" t="s">
        <v>24</v>
      </c>
      <c r="AY382" s="195" t="s">
        <v>167</v>
      </c>
    </row>
    <row r="383" spans="2:65" s="1" customFormat="1" ht="25.5" customHeight="1">
      <c r="B383" s="173"/>
      <c r="C383" s="174" t="s">
        <v>976</v>
      </c>
      <c r="D383" s="174" t="s">
        <v>169</v>
      </c>
      <c r="E383" s="175" t="s">
        <v>977</v>
      </c>
      <c r="F383" s="176" t="s">
        <v>978</v>
      </c>
      <c r="G383" s="177" t="s">
        <v>231</v>
      </c>
      <c r="H383" s="178">
        <v>31</v>
      </c>
      <c r="I383" s="179"/>
      <c r="J383" s="180">
        <f aca="true" t="shared" si="50" ref="J383:J402">ROUND(I383*H383,2)</f>
        <v>0</v>
      </c>
      <c r="K383" s="176" t="s">
        <v>173</v>
      </c>
      <c r="L383" s="40"/>
      <c r="M383" s="181" t="s">
        <v>5</v>
      </c>
      <c r="N383" s="182" t="s">
        <v>50</v>
      </c>
      <c r="O383" s="41"/>
      <c r="P383" s="183">
        <f aca="true" t="shared" si="51" ref="P383:P402">O383*H383</f>
        <v>0</v>
      </c>
      <c r="Q383" s="183">
        <v>0.00025</v>
      </c>
      <c r="R383" s="183">
        <f aca="true" t="shared" si="52" ref="R383:R402">Q383*H383</f>
        <v>0.00775</v>
      </c>
      <c r="S383" s="183">
        <v>0</v>
      </c>
      <c r="T383" s="184">
        <f aca="true" t="shared" si="53" ref="T383:T402">S383*H383</f>
        <v>0</v>
      </c>
      <c r="AR383" s="23" t="s">
        <v>244</v>
      </c>
      <c r="AT383" s="23" t="s">
        <v>169</v>
      </c>
      <c r="AU383" s="23" t="s">
        <v>88</v>
      </c>
      <c r="AY383" s="23" t="s">
        <v>167</v>
      </c>
      <c r="BE383" s="185">
        <f aca="true" t="shared" si="54" ref="BE383:BE402">IF(N383="základní",J383,0)</f>
        <v>0</v>
      </c>
      <c r="BF383" s="185">
        <f aca="true" t="shared" si="55" ref="BF383:BF402">IF(N383="snížená",J383,0)</f>
        <v>0</v>
      </c>
      <c r="BG383" s="185">
        <f aca="true" t="shared" si="56" ref="BG383:BG402">IF(N383="zákl. přenesená",J383,0)</f>
        <v>0</v>
      </c>
      <c r="BH383" s="185">
        <f aca="true" t="shared" si="57" ref="BH383:BH402">IF(N383="sníž. přenesená",J383,0)</f>
        <v>0</v>
      </c>
      <c r="BI383" s="185">
        <f aca="true" t="shared" si="58" ref="BI383:BI402">IF(N383="nulová",J383,0)</f>
        <v>0</v>
      </c>
      <c r="BJ383" s="23" t="s">
        <v>24</v>
      </c>
      <c r="BK383" s="185">
        <f aca="true" t="shared" si="59" ref="BK383:BK402">ROUND(I383*H383,2)</f>
        <v>0</v>
      </c>
      <c r="BL383" s="23" t="s">
        <v>244</v>
      </c>
      <c r="BM383" s="23" t="s">
        <v>979</v>
      </c>
    </row>
    <row r="384" spans="2:65" s="1" customFormat="1" ht="16.5" customHeight="1">
      <c r="B384" s="173"/>
      <c r="C384" s="199" t="s">
        <v>980</v>
      </c>
      <c r="D384" s="199" t="s">
        <v>222</v>
      </c>
      <c r="E384" s="200" t="s">
        <v>981</v>
      </c>
      <c r="F384" s="201" t="s">
        <v>982</v>
      </c>
      <c r="G384" s="202" t="s">
        <v>318</v>
      </c>
      <c r="H384" s="203">
        <v>18</v>
      </c>
      <c r="I384" s="204"/>
      <c r="J384" s="205">
        <f t="shared" si="50"/>
        <v>0</v>
      </c>
      <c r="K384" s="201" t="s">
        <v>173</v>
      </c>
      <c r="L384" s="206"/>
      <c r="M384" s="207" t="s">
        <v>5</v>
      </c>
      <c r="N384" s="208" t="s">
        <v>50</v>
      </c>
      <c r="O384" s="41"/>
      <c r="P384" s="183">
        <f t="shared" si="51"/>
        <v>0</v>
      </c>
      <c r="Q384" s="183">
        <v>0.018</v>
      </c>
      <c r="R384" s="183">
        <f t="shared" si="52"/>
        <v>0.32399999999999995</v>
      </c>
      <c r="S384" s="183">
        <v>0</v>
      </c>
      <c r="T384" s="184">
        <f t="shared" si="53"/>
        <v>0</v>
      </c>
      <c r="AR384" s="23" t="s">
        <v>320</v>
      </c>
      <c r="AT384" s="23" t="s">
        <v>222</v>
      </c>
      <c r="AU384" s="23" t="s">
        <v>88</v>
      </c>
      <c r="AY384" s="23" t="s">
        <v>167</v>
      </c>
      <c r="BE384" s="185">
        <f t="shared" si="54"/>
        <v>0</v>
      </c>
      <c r="BF384" s="185">
        <f t="shared" si="55"/>
        <v>0</v>
      </c>
      <c r="BG384" s="185">
        <f t="shared" si="56"/>
        <v>0</v>
      </c>
      <c r="BH384" s="185">
        <f t="shared" si="57"/>
        <v>0</v>
      </c>
      <c r="BI384" s="185">
        <f t="shared" si="58"/>
        <v>0</v>
      </c>
      <c r="BJ384" s="23" t="s">
        <v>24</v>
      </c>
      <c r="BK384" s="185">
        <f t="shared" si="59"/>
        <v>0</v>
      </c>
      <c r="BL384" s="23" t="s">
        <v>244</v>
      </c>
      <c r="BM384" s="23" t="s">
        <v>983</v>
      </c>
    </row>
    <row r="385" spans="2:65" s="1" customFormat="1" ht="16.5" customHeight="1">
      <c r="B385" s="173"/>
      <c r="C385" s="199" t="s">
        <v>984</v>
      </c>
      <c r="D385" s="199" t="s">
        <v>222</v>
      </c>
      <c r="E385" s="200" t="s">
        <v>985</v>
      </c>
      <c r="F385" s="201" t="s">
        <v>986</v>
      </c>
      <c r="G385" s="202" t="s">
        <v>318</v>
      </c>
      <c r="H385" s="203">
        <v>1</v>
      </c>
      <c r="I385" s="204"/>
      <c r="J385" s="205">
        <f t="shared" si="50"/>
        <v>0</v>
      </c>
      <c r="K385" s="201" t="s">
        <v>5</v>
      </c>
      <c r="L385" s="206"/>
      <c r="M385" s="207" t="s">
        <v>5</v>
      </c>
      <c r="N385" s="208" t="s">
        <v>50</v>
      </c>
      <c r="O385" s="41"/>
      <c r="P385" s="183">
        <f t="shared" si="51"/>
        <v>0</v>
      </c>
      <c r="Q385" s="183">
        <v>0</v>
      </c>
      <c r="R385" s="183">
        <f t="shared" si="52"/>
        <v>0</v>
      </c>
      <c r="S385" s="183">
        <v>0</v>
      </c>
      <c r="T385" s="184">
        <f t="shared" si="53"/>
        <v>0</v>
      </c>
      <c r="AR385" s="23" t="s">
        <v>320</v>
      </c>
      <c r="AT385" s="23" t="s">
        <v>222</v>
      </c>
      <c r="AU385" s="23" t="s">
        <v>88</v>
      </c>
      <c r="AY385" s="23" t="s">
        <v>167</v>
      </c>
      <c r="BE385" s="185">
        <f t="shared" si="54"/>
        <v>0</v>
      </c>
      <c r="BF385" s="185">
        <f t="shared" si="55"/>
        <v>0</v>
      </c>
      <c r="BG385" s="185">
        <f t="shared" si="56"/>
        <v>0</v>
      </c>
      <c r="BH385" s="185">
        <f t="shared" si="57"/>
        <v>0</v>
      </c>
      <c r="BI385" s="185">
        <f t="shared" si="58"/>
        <v>0</v>
      </c>
      <c r="BJ385" s="23" t="s">
        <v>24</v>
      </c>
      <c r="BK385" s="185">
        <f t="shared" si="59"/>
        <v>0</v>
      </c>
      <c r="BL385" s="23" t="s">
        <v>244</v>
      </c>
      <c r="BM385" s="23" t="s">
        <v>987</v>
      </c>
    </row>
    <row r="386" spans="2:65" s="1" customFormat="1" ht="16.5" customHeight="1">
      <c r="B386" s="173"/>
      <c r="C386" s="199" t="s">
        <v>988</v>
      </c>
      <c r="D386" s="199" t="s">
        <v>222</v>
      </c>
      <c r="E386" s="200" t="s">
        <v>989</v>
      </c>
      <c r="F386" s="201" t="s">
        <v>986</v>
      </c>
      <c r="G386" s="202" t="s">
        <v>318</v>
      </c>
      <c r="H386" s="203">
        <v>12</v>
      </c>
      <c r="I386" s="204"/>
      <c r="J386" s="205">
        <f t="shared" si="50"/>
        <v>0</v>
      </c>
      <c r="K386" s="201" t="s">
        <v>5</v>
      </c>
      <c r="L386" s="206"/>
      <c r="M386" s="207" t="s">
        <v>5</v>
      </c>
      <c r="N386" s="208" t="s">
        <v>50</v>
      </c>
      <c r="O386" s="41"/>
      <c r="P386" s="183">
        <f t="shared" si="51"/>
        <v>0</v>
      </c>
      <c r="Q386" s="183">
        <v>0</v>
      </c>
      <c r="R386" s="183">
        <f t="shared" si="52"/>
        <v>0</v>
      </c>
      <c r="S386" s="183">
        <v>0</v>
      </c>
      <c r="T386" s="184">
        <f t="shared" si="53"/>
        <v>0</v>
      </c>
      <c r="AR386" s="23" t="s">
        <v>320</v>
      </c>
      <c r="AT386" s="23" t="s">
        <v>222</v>
      </c>
      <c r="AU386" s="23" t="s">
        <v>88</v>
      </c>
      <c r="AY386" s="23" t="s">
        <v>167</v>
      </c>
      <c r="BE386" s="185">
        <f t="shared" si="54"/>
        <v>0</v>
      </c>
      <c r="BF386" s="185">
        <f t="shared" si="55"/>
        <v>0</v>
      </c>
      <c r="BG386" s="185">
        <f t="shared" si="56"/>
        <v>0</v>
      </c>
      <c r="BH386" s="185">
        <f t="shared" si="57"/>
        <v>0</v>
      </c>
      <c r="BI386" s="185">
        <f t="shared" si="58"/>
        <v>0</v>
      </c>
      <c r="BJ386" s="23" t="s">
        <v>24</v>
      </c>
      <c r="BK386" s="185">
        <f t="shared" si="59"/>
        <v>0</v>
      </c>
      <c r="BL386" s="23" t="s">
        <v>244</v>
      </c>
      <c r="BM386" s="23" t="s">
        <v>990</v>
      </c>
    </row>
    <row r="387" spans="2:65" s="1" customFormat="1" ht="25.5" customHeight="1">
      <c r="B387" s="173"/>
      <c r="C387" s="174" t="s">
        <v>991</v>
      </c>
      <c r="D387" s="174" t="s">
        <v>169</v>
      </c>
      <c r="E387" s="175" t="s">
        <v>992</v>
      </c>
      <c r="F387" s="176" t="s">
        <v>993</v>
      </c>
      <c r="G387" s="177" t="s">
        <v>231</v>
      </c>
      <c r="H387" s="178">
        <v>7</v>
      </c>
      <c r="I387" s="179"/>
      <c r="J387" s="180">
        <f t="shared" si="50"/>
        <v>0</v>
      </c>
      <c r="K387" s="176" t="s">
        <v>173</v>
      </c>
      <c r="L387" s="40"/>
      <c r="M387" s="181" t="s">
        <v>5</v>
      </c>
      <c r="N387" s="182" t="s">
        <v>50</v>
      </c>
      <c r="O387" s="41"/>
      <c r="P387" s="183">
        <f t="shared" si="51"/>
        <v>0</v>
      </c>
      <c r="Q387" s="183">
        <v>0.00025</v>
      </c>
      <c r="R387" s="183">
        <f t="shared" si="52"/>
        <v>0.00175</v>
      </c>
      <c r="S387" s="183">
        <v>0</v>
      </c>
      <c r="T387" s="184">
        <f t="shared" si="53"/>
        <v>0</v>
      </c>
      <c r="AR387" s="23" t="s">
        <v>244</v>
      </c>
      <c r="AT387" s="23" t="s">
        <v>169</v>
      </c>
      <c r="AU387" s="23" t="s">
        <v>88</v>
      </c>
      <c r="AY387" s="23" t="s">
        <v>167</v>
      </c>
      <c r="BE387" s="185">
        <f t="shared" si="54"/>
        <v>0</v>
      </c>
      <c r="BF387" s="185">
        <f t="shared" si="55"/>
        <v>0</v>
      </c>
      <c r="BG387" s="185">
        <f t="shared" si="56"/>
        <v>0</v>
      </c>
      <c r="BH387" s="185">
        <f t="shared" si="57"/>
        <v>0</v>
      </c>
      <c r="BI387" s="185">
        <f t="shared" si="58"/>
        <v>0</v>
      </c>
      <c r="BJ387" s="23" t="s">
        <v>24</v>
      </c>
      <c r="BK387" s="185">
        <f t="shared" si="59"/>
        <v>0</v>
      </c>
      <c r="BL387" s="23" t="s">
        <v>244</v>
      </c>
      <c r="BM387" s="23" t="s">
        <v>994</v>
      </c>
    </row>
    <row r="388" spans="2:65" s="1" customFormat="1" ht="16.5" customHeight="1">
      <c r="B388" s="173"/>
      <c r="C388" s="199" t="s">
        <v>995</v>
      </c>
      <c r="D388" s="199" t="s">
        <v>222</v>
      </c>
      <c r="E388" s="200" t="s">
        <v>996</v>
      </c>
      <c r="F388" s="201" t="s">
        <v>997</v>
      </c>
      <c r="G388" s="202" t="s">
        <v>318</v>
      </c>
      <c r="H388" s="203">
        <v>7</v>
      </c>
      <c r="I388" s="204"/>
      <c r="J388" s="205">
        <f t="shared" si="50"/>
        <v>0</v>
      </c>
      <c r="K388" s="201" t="s">
        <v>5</v>
      </c>
      <c r="L388" s="206"/>
      <c r="M388" s="207" t="s">
        <v>5</v>
      </c>
      <c r="N388" s="208" t="s">
        <v>50</v>
      </c>
      <c r="O388" s="41"/>
      <c r="P388" s="183">
        <f t="shared" si="51"/>
        <v>0</v>
      </c>
      <c r="Q388" s="183">
        <v>0.035</v>
      </c>
      <c r="R388" s="183">
        <f t="shared" si="52"/>
        <v>0.24500000000000002</v>
      </c>
      <c r="S388" s="183">
        <v>0</v>
      </c>
      <c r="T388" s="184">
        <f t="shared" si="53"/>
        <v>0</v>
      </c>
      <c r="AR388" s="23" t="s">
        <v>320</v>
      </c>
      <c r="AT388" s="23" t="s">
        <v>222</v>
      </c>
      <c r="AU388" s="23" t="s">
        <v>88</v>
      </c>
      <c r="AY388" s="23" t="s">
        <v>167</v>
      </c>
      <c r="BE388" s="185">
        <f t="shared" si="54"/>
        <v>0</v>
      </c>
      <c r="BF388" s="185">
        <f t="shared" si="55"/>
        <v>0</v>
      </c>
      <c r="BG388" s="185">
        <f t="shared" si="56"/>
        <v>0</v>
      </c>
      <c r="BH388" s="185">
        <f t="shared" si="57"/>
        <v>0</v>
      </c>
      <c r="BI388" s="185">
        <f t="shared" si="58"/>
        <v>0</v>
      </c>
      <c r="BJ388" s="23" t="s">
        <v>24</v>
      </c>
      <c r="BK388" s="185">
        <f t="shared" si="59"/>
        <v>0</v>
      </c>
      <c r="BL388" s="23" t="s">
        <v>244</v>
      </c>
      <c r="BM388" s="23" t="s">
        <v>998</v>
      </c>
    </row>
    <row r="389" spans="2:65" s="1" customFormat="1" ht="25.5" customHeight="1">
      <c r="B389" s="173"/>
      <c r="C389" s="174" t="s">
        <v>999</v>
      </c>
      <c r="D389" s="174" t="s">
        <v>169</v>
      </c>
      <c r="E389" s="175" t="s">
        <v>1000</v>
      </c>
      <c r="F389" s="176" t="s">
        <v>1001</v>
      </c>
      <c r="G389" s="177" t="s">
        <v>318</v>
      </c>
      <c r="H389" s="178">
        <v>14</v>
      </c>
      <c r="I389" s="179"/>
      <c r="J389" s="180">
        <f t="shared" si="50"/>
        <v>0</v>
      </c>
      <c r="K389" s="176" t="s">
        <v>173</v>
      </c>
      <c r="L389" s="40"/>
      <c r="M389" s="181" t="s">
        <v>5</v>
      </c>
      <c r="N389" s="182" t="s">
        <v>50</v>
      </c>
      <c r="O389" s="41"/>
      <c r="P389" s="183">
        <f t="shared" si="51"/>
        <v>0</v>
      </c>
      <c r="Q389" s="183">
        <v>0</v>
      </c>
      <c r="R389" s="183">
        <f t="shared" si="52"/>
        <v>0</v>
      </c>
      <c r="S389" s="183">
        <v>0</v>
      </c>
      <c r="T389" s="184">
        <f t="shared" si="53"/>
        <v>0</v>
      </c>
      <c r="AR389" s="23" t="s">
        <v>244</v>
      </c>
      <c r="AT389" s="23" t="s">
        <v>169</v>
      </c>
      <c r="AU389" s="23" t="s">
        <v>88</v>
      </c>
      <c r="AY389" s="23" t="s">
        <v>167</v>
      </c>
      <c r="BE389" s="185">
        <f t="shared" si="54"/>
        <v>0</v>
      </c>
      <c r="BF389" s="185">
        <f t="shared" si="55"/>
        <v>0</v>
      </c>
      <c r="BG389" s="185">
        <f t="shared" si="56"/>
        <v>0</v>
      </c>
      <c r="BH389" s="185">
        <f t="shared" si="57"/>
        <v>0</v>
      </c>
      <c r="BI389" s="185">
        <f t="shared" si="58"/>
        <v>0</v>
      </c>
      <c r="BJ389" s="23" t="s">
        <v>24</v>
      </c>
      <c r="BK389" s="185">
        <f t="shared" si="59"/>
        <v>0</v>
      </c>
      <c r="BL389" s="23" t="s">
        <v>244</v>
      </c>
      <c r="BM389" s="23" t="s">
        <v>1002</v>
      </c>
    </row>
    <row r="390" spans="2:65" s="1" customFormat="1" ht="16.5" customHeight="1">
      <c r="B390" s="173"/>
      <c r="C390" s="199" t="s">
        <v>1003</v>
      </c>
      <c r="D390" s="199" t="s">
        <v>222</v>
      </c>
      <c r="E390" s="200" t="s">
        <v>1004</v>
      </c>
      <c r="F390" s="201" t="s">
        <v>1005</v>
      </c>
      <c r="G390" s="202" t="s">
        <v>318</v>
      </c>
      <c r="H390" s="203">
        <v>6</v>
      </c>
      <c r="I390" s="204"/>
      <c r="J390" s="205">
        <f t="shared" si="50"/>
        <v>0</v>
      </c>
      <c r="K390" s="201" t="s">
        <v>5</v>
      </c>
      <c r="L390" s="206"/>
      <c r="M390" s="207" t="s">
        <v>5</v>
      </c>
      <c r="N390" s="208" t="s">
        <v>50</v>
      </c>
      <c r="O390" s="41"/>
      <c r="P390" s="183">
        <f t="shared" si="51"/>
        <v>0</v>
      </c>
      <c r="Q390" s="183">
        <v>0.04</v>
      </c>
      <c r="R390" s="183">
        <f t="shared" si="52"/>
        <v>0.24</v>
      </c>
      <c r="S390" s="183">
        <v>0</v>
      </c>
      <c r="T390" s="184">
        <f t="shared" si="53"/>
        <v>0</v>
      </c>
      <c r="AR390" s="23" t="s">
        <v>320</v>
      </c>
      <c r="AT390" s="23" t="s">
        <v>222</v>
      </c>
      <c r="AU390" s="23" t="s">
        <v>88</v>
      </c>
      <c r="AY390" s="23" t="s">
        <v>167</v>
      </c>
      <c r="BE390" s="185">
        <f t="shared" si="54"/>
        <v>0</v>
      </c>
      <c r="BF390" s="185">
        <f t="shared" si="55"/>
        <v>0</v>
      </c>
      <c r="BG390" s="185">
        <f t="shared" si="56"/>
        <v>0</v>
      </c>
      <c r="BH390" s="185">
        <f t="shared" si="57"/>
        <v>0</v>
      </c>
      <c r="BI390" s="185">
        <f t="shared" si="58"/>
        <v>0</v>
      </c>
      <c r="BJ390" s="23" t="s">
        <v>24</v>
      </c>
      <c r="BK390" s="185">
        <f t="shared" si="59"/>
        <v>0</v>
      </c>
      <c r="BL390" s="23" t="s">
        <v>244</v>
      </c>
      <c r="BM390" s="23" t="s">
        <v>1006</v>
      </c>
    </row>
    <row r="391" spans="2:65" s="1" customFormat="1" ht="16.5" customHeight="1">
      <c r="B391" s="173"/>
      <c r="C391" s="199" t="s">
        <v>1007</v>
      </c>
      <c r="D391" s="199" t="s">
        <v>222</v>
      </c>
      <c r="E391" s="200" t="s">
        <v>1008</v>
      </c>
      <c r="F391" s="201" t="s">
        <v>1009</v>
      </c>
      <c r="G391" s="202" t="s">
        <v>318</v>
      </c>
      <c r="H391" s="203">
        <v>5</v>
      </c>
      <c r="I391" s="204"/>
      <c r="J391" s="205">
        <f t="shared" si="50"/>
        <v>0</v>
      </c>
      <c r="K391" s="201" t="s">
        <v>5</v>
      </c>
      <c r="L391" s="206"/>
      <c r="M391" s="207" t="s">
        <v>5</v>
      </c>
      <c r="N391" s="208" t="s">
        <v>50</v>
      </c>
      <c r="O391" s="41"/>
      <c r="P391" s="183">
        <f t="shared" si="51"/>
        <v>0</v>
      </c>
      <c r="Q391" s="183">
        <v>0</v>
      </c>
      <c r="R391" s="183">
        <f t="shared" si="52"/>
        <v>0</v>
      </c>
      <c r="S391" s="183">
        <v>0</v>
      </c>
      <c r="T391" s="184">
        <f t="shared" si="53"/>
        <v>0</v>
      </c>
      <c r="AR391" s="23" t="s">
        <v>320</v>
      </c>
      <c r="AT391" s="23" t="s">
        <v>222</v>
      </c>
      <c r="AU391" s="23" t="s">
        <v>88</v>
      </c>
      <c r="AY391" s="23" t="s">
        <v>167</v>
      </c>
      <c r="BE391" s="185">
        <f t="shared" si="54"/>
        <v>0</v>
      </c>
      <c r="BF391" s="185">
        <f t="shared" si="55"/>
        <v>0</v>
      </c>
      <c r="BG391" s="185">
        <f t="shared" si="56"/>
        <v>0</v>
      </c>
      <c r="BH391" s="185">
        <f t="shared" si="57"/>
        <v>0</v>
      </c>
      <c r="BI391" s="185">
        <f t="shared" si="58"/>
        <v>0</v>
      </c>
      <c r="BJ391" s="23" t="s">
        <v>24</v>
      </c>
      <c r="BK391" s="185">
        <f t="shared" si="59"/>
        <v>0</v>
      </c>
      <c r="BL391" s="23" t="s">
        <v>244</v>
      </c>
      <c r="BM391" s="23" t="s">
        <v>1010</v>
      </c>
    </row>
    <row r="392" spans="2:65" s="1" customFormat="1" ht="16.5" customHeight="1">
      <c r="B392" s="173"/>
      <c r="C392" s="199" t="s">
        <v>1011</v>
      </c>
      <c r="D392" s="199" t="s">
        <v>222</v>
      </c>
      <c r="E392" s="200" t="s">
        <v>1012</v>
      </c>
      <c r="F392" s="201" t="s">
        <v>1013</v>
      </c>
      <c r="G392" s="202" t="s">
        <v>318</v>
      </c>
      <c r="H392" s="203">
        <v>4</v>
      </c>
      <c r="I392" s="204"/>
      <c r="J392" s="205">
        <f t="shared" si="50"/>
        <v>0</v>
      </c>
      <c r="K392" s="201" t="s">
        <v>173</v>
      </c>
      <c r="L392" s="206"/>
      <c r="M392" s="207" t="s">
        <v>5</v>
      </c>
      <c r="N392" s="208" t="s">
        <v>50</v>
      </c>
      <c r="O392" s="41"/>
      <c r="P392" s="183">
        <f t="shared" si="51"/>
        <v>0</v>
      </c>
      <c r="Q392" s="183">
        <v>0.013</v>
      </c>
      <c r="R392" s="183">
        <f t="shared" si="52"/>
        <v>0.052</v>
      </c>
      <c r="S392" s="183">
        <v>0</v>
      </c>
      <c r="T392" s="184">
        <f t="shared" si="53"/>
        <v>0</v>
      </c>
      <c r="AR392" s="23" t="s">
        <v>320</v>
      </c>
      <c r="AT392" s="23" t="s">
        <v>222</v>
      </c>
      <c r="AU392" s="23" t="s">
        <v>88</v>
      </c>
      <c r="AY392" s="23" t="s">
        <v>167</v>
      </c>
      <c r="BE392" s="185">
        <f t="shared" si="54"/>
        <v>0</v>
      </c>
      <c r="BF392" s="185">
        <f t="shared" si="55"/>
        <v>0</v>
      </c>
      <c r="BG392" s="185">
        <f t="shared" si="56"/>
        <v>0</v>
      </c>
      <c r="BH392" s="185">
        <f t="shared" si="57"/>
        <v>0</v>
      </c>
      <c r="BI392" s="185">
        <f t="shared" si="58"/>
        <v>0</v>
      </c>
      <c r="BJ392" s="23" t="s">
        <v>24</v>
      </c>
      <c r="BK392" s="185">
        <f t="shared" si="59"/>
        <v>0</v>
      </c>
      <c r="BL392" s="23" t="s">
        <v>244</v>
      </c>
      <c r="BM392" s="23" t="s">
        <v>1014</v>
      </c>
    </row>
    <row r="393" spans="2:65" s="1" customFormat="1" ht="16.5" customHeight="1">
      <c r="B393" s="173"/>
      <c r="C393" s="199" t="s">
        <v>1015</v>
      </c>
      <c r="D393" s="199" t="s">
        <v>222</v>
      </c>
      <c r="E393" s="200" t="s">
        <v>1016</v>
      </c>
      <c r="F393" s="201" t="s">
        <v>1017</v>
      </c>
      <c r="G393" s="202" t="s">
        <v>318</v>
      </c>
      <c r="H393" s="203">
        <v>6</v>
      </c>
      <c r="I393" s="204"/>
      <c r="J393" s="205">
        <f t="shared" si="50"/>
        <v>0</v>
      </c>
      <c r="K393" s="201" t="s">
        <v>5</v>
      </c>
      <c r="L393" s="206"/>
      <c r="M393" s="207" t="s">
        <v>5</v>
      </c>
      <c r="N393" s="208" t="s">
        <v>50</v>
      </c>
      <c r="O393" s="41"/>
      <c r="P393" s="183">
        <f t="shared" si="51"/>
        <v>0</v>
      </c>
      <c r="Q393" s="183">
        <v>0.05</v>
      </c>
      <c r="R393" s="183">
        <f t="shared" si="52"/>
        <v>0.30000000000000004</v>
      </c>
      <c r="S393" s="183">
        <v>0</v>
      </c>
      <c r="T393" s="184">
        <f t="shared" si="53"/>
        <v>0</v>
      </c>
      <c r="AR393" s="23" t="s">
        <v>320</v>
      </c>
      <c r="AT393" s="23" t="s">
        <v>222</v>
      </c>
      <c r="AU393" s="23" t="s">
        <v>88</v>
      </c>
      <c r="AY393" s="23" t="s">
        <v>167</v>
      </c>
      <c r="BE393" s="185">
        <f t="shared" si="54"/>
        <v>0</v>
      </c>
      <c r="BF393" s="185">
        <f t="shared" si="55"/>
        <v>0</v>
      </c>
      <c r="BG393" s="185">
        <f t="shared" si="56"/>
        <v>0</v>
      </c>
      <c r="BH393" s="185">
        <f t="shared" si="57"/>
        <v>0</v>
      </c>
      <c r="BI393" s="185">
        <f t="shared" si="58"/>
        <v>0</v>
      </c>
      <c r="BJ393" s="23" t="s">
        <v>24</v>
      </c>
      <c r="BK393" s="185">
        <f t="shared" si="59"/>
        <v>0</v>
      </c>
      <c r="BL393" s="23" t="s">
        <v>244</v>
      </c>
      <c r="BM393" s="23" t="s">
        <v>1018</v>
      </c>
    </row>
    <row r="394" spans="2:65" s="1" customFormat="1" ht="16.5" customHeight="1">
      <c r="B394" s="173"/>
      <c r="C394" s="199" t="s">
        <v>1019</v>
      </c>
      <c r="D394" s="199" t="s">
        <v>222</v>
      </c>
      <c r="E394" s="200" t="s">
        <v>1020</v>
      </c>
      <c r="F394" s="201" t="s">
        <v>1021</v>
      </c>
      <c r="G394" s="202" t="s">
        <v>318</v>
      </c>
      <c r="H394" s="203">
        <v>1</v>
      </c>
      <c r="I394" s="204"/>
      <c r="J394" s="205">
        <f t="shared" si="50"/>
        <v>0</v>
      </c>
      <c r="K394" s="201" t="s">
        <v>5</v>
      </c>
      <c r="L394" s="206"/>
      <c r="M394" s="207" t="s">
        <v>5</v>
      </c>
      <c r="N394" s="208" t="s">
        <v>50</v>
      </c>
      <c r="O394" s="41"/>
      <c r="P394" s="183">
        <f t="shared" si="51"/>
        <v>0</v>
      </c>
      <c r="Q394" s="183">
        <v>0.05</v>
      </c>
      <c r="R394" s="183">
        <f t="shared" si="52"/>
        <v>0.05</v>
      </c>
      <c r="S394" s="183">
        <v>0</v>
      </c>
      <c r="T394" s="184">
        <f t="shared" si="53"/>
        <v>0</v>
      </c>
      <c r="AR394" s="23" t="s">
        <v>320</v>
      </c>
      <c r="AT394" s="23" t="s">
        <v>222</v>
      </c>
      <c r="AU394" s="23" t="s">
        <v>88</v>
      </c>
      <c r="AY394" s="23" t="s">
        <v>167</v>
      </c>
      <c r="BE394" s="185">
        <f t="shared" si="54"/>
        <v>0</v>
      </c>
      <c r="BF394" s="185">
        <f t="shared" si="55"/>
        <v>0</v>
      </c>
      <c r="BG394" s="185">
        <f t="shared" si="56"/>
        <v>0</v>
      </c>
      <c r="BH394" s="185">
        <f t="shared" si="57"/>
        <v>0</v>
      </c>
      <c r="BI394" s="185">
        <f t="shared" si="58"/>
        <v>0</v>
      </c>
      <c r="BJ394" s="23" t="s">
        <v>24</v>
      </c>
      <c r="BK394" s="185">
        <f t="shared" si="59"/>
        <v>0</v>
      </c>
      <c r="BL394" s="23" t="s">
        <v>244</v>
      </c>
      <c r="BM394" s="23" t="s">
        <v>1022</v>
      </c>
    </row>
    <row r="395" spans="2:65" s="1" customFormat="1" ht="16.5" customHeight="1">
      <c r="B395" s="173"/>
      <c r="C395" s="199" t="s">
        <v>1023</v>
      </c>
      <c r="D395" s="199" t="s">
        <v>222</v>
      </c>
      <c r="E395" s="200" t="s">
        <v>1024</v>
      </c>
      <c r="F395" s="201" t="s">
        <v>1025</v>
      </c>
      <c r="G395" s="202" t="s">
        <v>318</v>
      </c>
      <c r="H395" s="203">
        <v>1</v>
      </c>
      <c r="I395" s="204"/>
      <c r="J395" s="205">
        <f t="shared" si="50"/>
        <v>0</v>
      </c>
      <c r="K395" s="201" t="s">
        <v>5</v>
      </c>
      <c r="L395" s="206"/>
      <c r="M395" s="207" t="s">
        <v>5</v>
      </c>
      <c r="N395" s="208" t="s">
        <v>50</v>
      </c>
      <c r="O395" s="41"/>
      <c r="P395" s="183">
        <f t="shared" si="51"/>
        <v>0</v>
      </c>
      <c r="Q395" s="183">
        <v>0.1</v>
      </c>
      <c r="R395" s="183">
        <f t="shared" si="52"/>
        <v>0.1</v>
      </c>
      <c r="S395" s="183">
        <v>0</v>
      </c>
      <c r="T395" s="184">
        <f t="shared" si="53"/>
        <v>0</v>
      </c>
      <c r="AR395" s="23" t="s">
        <v>320</v>
      </c>
      <c r="AT395" s="23" t="s">
        <v>222</v>
      </c>
      <c r="AU395" s="23" t="s">
        <v>88</v>
      </c>
      <c r="AY395" s="23" t="s">
        <v>167</v>
      </c>
      <c r="BE395" s="185">
        <f t="shared" si="54"/>
        <v>0</v>
      </c>
      <c r="BF395" s="185">
        <f t="shared" si="55"/>
        <v>0</v>
      </c>
      <c r="BG395" s="185">
        <f t="shared" si="56"/>
        <v>0</v>
      </c>
      <c r="BH395" s="185">
        <f t="shared" si="57"/>
        <v>0</v>
      </c>
      <c r="BI395" s="185">
        <f t="shared" si="58"/>
        <v>0</v>
      </c>
      <c r="BJ395" s="23" t="s">
        <v>24</v>
      </c>
      <c r="BK395" s="185">
        <f t="shared" si="59"/>
        <v>0</v>
      </c>
      <c r="BL395" s="23" t="s">
        <v>244</v>
      </c>
      <c r="BM395" s="23" t="s">
        <v>1026</v>
      </c>
    </row>
    <row r="396" spans="2:65" s="1" customFormat="1" ht="25.5" customHeight="1">
      <c r="B396" s="173"/>
      <c r="C396" s="174" t="s">
        <v>1027</v>
      </c>
      <c r="D396" s="174" t="s">
        <v>169</v>
      </c>
      <c r="E396" s="175" t="s">
        <v>1028</v>
      </c>
      <c r="F396" s="176" t="s">
        <v>1029</v>
      </c>
      <c r="G396" s="177" t="s">
        <v>318</v>
      </c>
      <c r="H396" s="178">
        <v>8</v>
      </c>
      <c r="I396" s="179"/>
      <c r="J396" s="180">
        <f t="shared" si="50"/>
        <v>0</v>
      </c>
      <c r="K396" s="176" t="s">
        <v>173</v>
      </c>
      <c r="L396" s="40"/>
      <c r="M396" s="181" t="s">
        <v>5</v>
      </c>
      <c r="N396" s="182" t="s">
        <v>50</v>
      </c>
      <c r="O396" s="41"/>
      <c r="P396" s="183">
        <f t="shared" si="51"/>
        <v>0</v>
      </c>
      <c r="Q396" s="183">
        <v>0</v>
      </c>
      <c r="R396" s="183">
        <f t="shared" si="52"/>
        <v>0</v>
      </c>
      <c r="S396" s="183">
        <v>0</v>
      </c>
      <c r="T396" s="184">
        <f t="shared" si="53"/>
        <v>0</v>
      </c>
      <c r="AR396" s="23" t="s">
        <v>244</v>
      </c>
      <c r="AT396" s="23" t="s">
        <v>169</v>
      </c>
      <c r="AU396" s="23" t="s">
        <v>88</v>
      </c>
      <c r="AY396" s="23" t="s">
        <v>167</v>
      </c>
      <c r="BE396" s="185">
        <f t="shared" si="54"/>
        <v>0</v>
      </c>
      <c r="BF396" s="185">
        <f t="shared" si="55"/>
        <v>0</v>
      </c>
      <c r="BG396" s="185">
        <f t="shared" si="56"/>
        <v>0</v>
      </c>
      <c r="BH396" s="185">
        <f t="shared" si="57"/>
        <v>0</v>
      </c>
      <c r="BI396" s="185">
        <f t="shared" si="58"/>
        <v>0</v>
      </c>
      <c r="BJ396" s="23" t="s">
        <v>24</v>
      </c>
      <c r="BK396" s="185">
        <f t="shared" si="59"/>
        <v>0</v>
      </c>
      <c r="BL396" s="23" t="s">
        <v>244</v>
      </c>
      <c r="BM396" s="23" t="s">
        <v>1030</v>
      </c>
    </row>
    <row r="397" spans="2:65" s="1" customFormat="1" ht="16.5" customHeight="1">
      <c r="B397" s="173"/>
      <c r="C397" s="199" t="s">
        <v>1031</v>
      </c>
      <c r="D397" s="199" t="s">
        <v>222</v>
      </c>
      <c r="E397" s="200" t="s">
        <v>1032</v>
      </c>
      <c r="F397" s="201" t="s">
        <v>1033</v>
      </c>
      <c r="G397" s="202" t="s">
        <v>318</v>
      </c>
      <c r="H397" s="203">
        <v>3</v>
      </c>
      <c r="I397" s="204"/>
      <c r="J397" s="205">
        <f t="shared" si="50"/>
        <v>0</v>
      </c>
      <c r="K397" s="201" t="s">
        <v>5</v>
      </c>
      <c r="L397" s="206"/>
      <c r="M397" s="207" t="s">
        <v>5</v>
      </c>
      <c r="N397" s="208" t="s">
        <v>50</v>
      </c>
      <c r="O397" s="41"/>
      <c r="P397" s="183">
        <f t="shared" si="51"/>
        <v>0</v>
      </c>
      <c r="Q397" s="183">
        <v>0.06</v>
      </c>
      <c r="R397" s="183">
        <f t="shared" si="52"/>
        <v>0.18</v>
      </c>
      <c r="S397" s="183">
        <v>0</v>
      </c>
      <c r="T397" s="184">
        <f t="shared" si="53"/>
        <v>0</v>
      </c>
      <c r="AR397" s="23" t="s">
        <v>320</v>
      </c>
      <c r="AT397" s="23" t="s">
        <v>222</v>
      </c>
      <c r="AU397" s="23" t="s">
        <v>88</v>
      </c>
      <c r="AY397" s="23" t="s">
        <v>167</v>
      </c>
      <c r="BE397" s="185">
        <f t="shared" si="54"/>
        <v>0</v>
      </c>
      <c r="BF397" s="185">
        <f t="shared" si="55"/>
        <v>0</v>
      </c>
      <c r="BG397" s="185">
        <f t="shared" si="56"/>
        <v>0</v>
      </c>
      <c r="BH397" s="185">
        <f t="shared" si="57"/>
        <v>0</v>
      </c>
      <c r="BI397" s="185">
        <f t="shared" si="58"/>
        <v>0</v>
      </c>
      <c r="BJ397" s="23" t="s">
        <v>24</v>
      </c>
      <c r="BK397" s="185">
        <f t="shared" si="59"/>
        <v>0</v>
      </c>
      <c r="BL397" s="23" t="s">
        <v>244</v>
      </c>
      <c r="BM397" s="23" t="s">
        <v>1034</v>
      </c>
    </row>
    <row r="398" spans="2:65" s="1" customFormat="1" ht="16.5" customHeight="1">
      <c r="B398" s="173"/>
      <c r="C398" s="199" t="s">
        <v>1035</v>
      </c>
      <c r="D398" s="199" t="s">
        <v>222</v>
      </c>
      <c r="E398" s="200" t="s">
        <v>1036</v>
      </c>
      <c r="F398" s="201" t="s">
        <v>1037</v>
      </c>
      <c r="G398" s="202" t="s">
        <v>318</v>
      </c>
      <c r="H398" s="203">
        <v>5</v>
      </c>
      <c r="I398" s="204"/>
      <c r="J398" s="205">
        <f t="shared" si="50"/>
        <v>0</v>
      </c>
      <c r="K398" s="201" t="s">
        <v>5</v>
      </c>
      <c r="L398" s="206"/>
      <c r="M398" s="207" t="s">
        <v>5</v>
      </c>
      <c r="N398" s="208" t="s">
        <v>50</v>
      </c>
      <c r="O398" s="41"/>
      <c r="P398" s="183">
        <f t="shared" si="51"/>
        <v>0</v>
      </c>
      <c r="Q398" s="183">
        <v>0.06</v>
      </c>
      <c r="R398" s="183">
        <f t="shared" si="52"/>
        <v>0.3</v>
      </c>
      <c r="S398" s="183">
        <v>0</v>
      </c>
      <c r="T398" s="184">
        <f t="shared" si="53"/>
        <v>0</v>
      </c>
      <c r="AR398" s="23" t="s">
        <v>320</v>
      </c>
      <c r="AT398" s="23" t="s">
        <v>222</v>
      </c>
      <c r="AU398" s="23" t="s">
        <v>88</v>
      </c>
      <c r="AY398" s="23" t="s">
        <v>167</v>
      </c>
      <c r="BE398" s="185">
        <f t="shared" si="54"/>
        <v>0</v>
      </c>
      <c r="BF398" s="185">
        <f t="shared" si="55"/>
        <v>0</v>
      </c>
      <c r="BG398" s="185">
        <f t="shared" si="56"/>
        <v>0</v>
      </c>
      <c r="BH398" s="185">
        <f t="shared" si="57"/>
        <v>0</v>
      </c>
      <c r="BI398" s="185">
        <f t="shared" si="58"/>
        <v>0</v>
      </c>
      <c r="BJ398" s="23" t="s">
        <v>24</v>
      </c>
      <c r="BK398" s="185">
        <f t="shared" si="59"/>
        <v>0</v>
      </c>
      <c r="BL398" s="23" t="s">
        <v>244</v>
      </c>
      <c r="BM398" s="23" t="s">
        <v>1038</v>
      </c>
    </row>
    <row r="399" spans="2:65" s="1" customFormat="1" ht="16.5" customHeight="1">
      <c r="B399" s="173"/>
      <c r="C399" s="174" t="s">
        <v>1039</v>
      </c>
      <c r="D399" s="174" t="s">
        <v>169</v>
      </c>
      <c r="E399" s="175" t="s">
        <v>1040</v>
      </c>
      <c r="F399" s="176" t="s">
        <v>1041</v>
      </c>
      <c r="G399" s="177" t="s">
        <v>842</v>
      </c>
      <c r="H399" s="178">
        <v>1</v>
      </c>
      <c r="I399" s="179"/>
      <c r="J399" s="180">
        <f t="shared" si="50"/>
        <v>0</v>
      </c>
      <c r="K399" s="176" t="s">
        <v>5</v>
      </c>
      <c r="L399" s="40"/>
      <c r="M399" s="181" t="s">
        <v>5</v>
      </c>
      <c r="N399" s="182" t="s">
        <v>50</v>
      </c>
      <c r="O399" s="41"/>
      <c r="P399" s="183">
        <f t="shared" si="51"/>
        <v>0</v>
      </c>
      <c r="Q399" s="183">
        <v>0</v>
      </c>
      <c r="R399" s="183">
        <f t="shared" si="52"/>
        <v>0</v>
      </c>
      <c r="S399" s="183">
        <v>0</v>
      </c>
      <c r="T399" s="184">
        <f t="shared" si="53"/>
        <v>0</v>
      </c>
      <c r="AR399" s="23" t="s">
        <v>244</v>
      </c>
      <c r="AT399" s="23" t="s">
        <v>169</v>
      </c>
      <c r="AU399" s="23" t="s">
        <v>88</v>
      </c>
      <c r="AY399" s="23" t="s">
        <v>167</v>
      </c>
      <c r="BE399" s="185">
        <f t="shared" si="54"/>
        <v>0</v>
      </c>
      <c r="BF399" s="185">
        <f t="shared" si="55"/>
        <v>0</v>
      </c>
      <c r="BG399" s="185">
        <f t="shared" si="56"/>
        <v>0</v>
      </c>
      <c r="BH399" s="185">
        <f t="shared" si="57"/>
        <v>0</v>
      </c>
      <c r="BI399" s="185">
        <f t="shared" si="58"/>
        <v>0</v>
      </c>
      <c r="BJ399" s="23" t="s">
        <v>24</v>
      </c>
      <c r="BK399" s="185">
        <f t="shared" si="59"/>
        <v>0</v>
      </c>
      <c r="BL399" s="23" t="s">
        <v>244</v>
      </c>
      <c r="BM399" s="23" t="s">
        <v>1042</v>
      </c>
    </row>
    <row r="400" spans="2:65" s="1" customFormat="1" ht="25.5" customHeight="1">
      <c r="B400" s="173"/>
      <c r="C400" s="174" t="s">
        <v>1043</v>
      </c>
      <c r="D400" s="174" t="s">
        <v>169</v>
      </c>
      <c r="E400" s="175" t="s">
        <v>1044</v>
      </c>
      <c r="F400" s="176" t="s">
        <v>1045</v>
      </c>
      <c r="G400" s="177" t="s">
        <v>318</v>
      </c>
      <c r="H400" s="178">
        <v>38</v>
      </c>
      <c r="I400" s="179"/>
      <c r="J400" s="180">
        <f t="shared" si="50"/>
        <v>0</v>
      </c>
      <c r="K400" s="176" t="s">
        <v>173</v>
      </c>
      <c r="L400" s="40"/>
      <c r="M400" s="181" t="s">
        <v>5</v>
      </c>
      <c r="N400" s="182" t="s">
        <v>50</v>
      </c>
      <c r="O400" s="41"/>
      <c r="P400" s="183">
        <f t="shared" si="51"/>
        <v>0</v>
      </c>
      <c r="Q400" s="183">
        <v>0</v>
      </c>
      <c r="R400" s="183">
        <f t="shared" si="52"/>
        <v>0</v>
      </c>
      <c r="S400" s="183">
        <v>0</v>
      </c>
      <c r="T400" s="184">
        <f t="shared" si="53"/>
        <v>0</v>
      </c>
      <c r="AR400" s="23" t="s">
        <v>244</v>
      </c>
      <c r="AT400" s="23" t="s">
        <v>169</v>
      </c>
      <c r="AU400" s="23" t="s">
        <v>88</v>
      </c>
      <c r="AY400" s="23" t="s">
        <v>167</v>
      </c>
      <c r="BE400" s="185">
        <f t="shared" si="54"/>
        <v>0</v>
      </c>
      <c r="BF400" s="185">
        <f t="shared" si="55"/>
        <v>0</v>
      </c>
      <c r="BG400" s="185">
        <f t="shared" si="56"/>
        <v>0</v>
      </c>
      <c r="BH400" s="185">
        <f t="shared" si="57"/>
        <v>0</v>
      </c>
      <c r="BI400" s="185">
        <f t="shared" si="58"/>
        <v>0</v>
      </c>
      <c r="BJ400" s="23" t="s">
        <v>24</v>
      </c>
      <c r="BK400" s="185">
        <f t="shared" si="59"/>
        <v>0</v>
      </c>
      <c r="BL400" s="23" t="s">
        <v>244</v>
      </c>
      <c r="BM400" s="23" t="s">
        <v>1046</v>
      </c>
    </row>
    <row r="401" spans="2:65" s="1" customFormat="1" ht="16.5" customHeight="1">
      <c r="B401" s="173"/>
      <c r="C401" s="199" t="s">
        <v>1047</v>
      </c>
      <c r="D401" s="199" t="s">
        <v>222</v>
      </c>
      <c r="E401" s="200" t="s">
        <v>1048</v>
      </c>
      <c r="F401" s="201" t="s">
        <v>1049</v>
      </c>
      <c r="G401" s="202" t="s">
        <v>358</v>
      </c>
      <c r="H401" s="203">
        <v>38</v>
      </c>
      <c r="I401" s="204"/>
      <c r="J401" s="205">
        <f t="shared" si="50"/>
        <v>0</v>
      </c>
      <c r="K401" s="201" t="s">
        <v>173</v>
      </c>
      <c r="L401" s="206"/>
      <c r="M401" s="207" t="s">
        <v>5</v>
      </c>
      <c r="N401" s="208" t="s">
        <v>50</v>
      </c>
      <c r="O401" s="41"/>
      <c r="P401" s="183">
        <f t="shared" si="51"/>
        <v>0</v>
      </c>
      <c r="Q401" s="183">
        <v>0.0015</v>
      </c>
      <c r="R401" s="183">
        <f t="shared" si="52"/>
        <v>0.057</v>
      </c>
      <c r="S401" s="183">
        <v>0</v>
      </c>
      <c r="T401" s="184">
        <f t="shared" si="53"/>
        <v>0</v>
      </c>
      <c r="AR401" s="23" t="s">
        <v>320</v>
      </c>
      <c r="AT401" s="23" t="s">
        <v>222</v>
      </c>
      <c r="AU401" s="23" t="s">
        <v>88</v>
      </c>
      <c r="AY401" s="23" t="s">
        <v>167</v>
      </c>
      <c r="BE401" s="185">
        <f t="shared" si="54"/>
        <v>0</v>
      </c>
      <c r="BF401" s="185">
        <f t="shared" si="55"/>
        <v>0</v>
      </c>
      <c r="BG401" s="185">
        <f t="shared" si="56"/>
        <v>0</v>
      </c>
      <c r="BH401" s="185">
        <f t="shared" si="57"/>
        <v>0</v>
      </c>
      <c r="BI401" s="185">
        <f t="shared" si="58"/>
        <v>0</v>
      </c>
      <c r="BJ401" s="23" t="s">
        <v>24</v>
      </c>
      <c r="BK401" s="185">
        <f t="shared" si="59"/>
        <v>0</v>
      </c>
      <c r="BL401" s="23" t="s">
        <v>244</v>
      </c>
      <c r="BM401" s="23" t="s">
        <v>1050</v>
      </c>
    </row>
    <row r="402" spans="2:65" s="1" customFormat="1" ht="25.5" customHeight="1">
      <c r="B402" s="173"/>
      <c r="C402" s="174" t="s">
        <v>1051</v>
      </c>
      <c r="D402" s="174" t="s">
        <v>169</v>
      </c>
      <c r="E402" s="175" t="s">
        <v>1052</v>
      </c>
      <c r="F402" s="176" t="s">
        <v>1053</v>
      </c>
      <c r="G402" s="177" t="s">
        <v>709</v>
      </c>
      <c r="H402" s="222"/>
      <c r="I402" s="179"/>
      <c r="J402" s="180">
        <f t="shared" si="50"/>
        <v>0</v>
      </c>
      <c r="K402" s="176" t="s">
        <v>173</v>
      </c>
      <c r="L402" s="40"/>
      <c r="M402" s="181" t="s">
        <v>5</v>
      </c>
      <c r="N402" s="182" t="s">
        <v>50</v>
      </c>
      <c r="O402" s="41"/>
      <c r="P402" s="183">
        <f t="shared" si="51"/>
        <v>0</v>
      </c>
      <c r="Q402" s="183">
        <v>0</v>
      </c>
      <c r="R402" s="183">
        <f t="shared" si="52"/>
        <v>0</v>
      </c>
      <c r="S402" s="183">
        <v>0</v>
      </c>
      <c r="T402" s="184">
        <f t="shared" si="53"/>
        <v>0</v>
      </c>
      <c r="AR402" s="23" t="s">
        <v>244</v>
      </c>
      <c r="AT402" s="23" t="s">
        <v>169</v>
      </c>
      <c r="AU402" s="23" t="s">
        <v>88</v>
      </c>
      <c r="AY402" s="23" t="s">
        <v>167</v>
      </c>
      <c r="BE402" s="185">
        <f t="shared" si="54"/>
        <v>0</v>
      </c>
      <c r="BF402" s="185">
        <f t="shared" si="55"/>
        <v>0</v>
      </c>
      <c r="BG402" s="185">
        <f t="shared" si="56"/>
        <v>0</v>
      </c>
      <c r="BH402" s="185">
        <f t="shared" si="57"/>
        <v>0</v>
      </c>
      <c r="BI402" s="185">
        <f t="shared" si="58"/>
        <v>0</v>
      </c>
      <c r="BJ402" s="23" t="s">
        <v>24</v>
      </c>
      <c r="BK402" s="185">
        <f t="shared" si="59"/>
        <v>0</v>
      </c>
      <c r="BL402" s="23" t="s">
        <v>244</v>
      </c>
      <c r="BM402" s="23" t="s">
        <v>1054</v>
      </c>
    </row>
    <row r="403" spans="2:63" s="10" customFormat="1" ht="29.85" customHeight="1">
      <c r="B403" s="159"/>
      <c r="D403" s="170" t="s">
        <v>78</v>
      </c>
      <c r="E403" s="171" t="s">
        <v>1055</v>
      </c>
      <c r="F403" s="171" t="s">
        <v>1056</v>
      </c>
      <c r="I403" s="162"/>
      <c r="J403" s="172">
        <f>BK403</f>
        <v>0</v>
      </c>
      <c r="L403" s="159"/>
      <c r="M403" s="164"/>
      <c r="N403" s="165"/>
      <c r="O403" s="165"/>
      <c r="P403" s="166">
        <f>SUM(P404:P429)</f>
        <v>0</v>
      </c>
      <c r="Q403" s="165"/>
      <c r="R403" s="166">
        <f>SUM(R404:R429)</f>
        <v>18.895333700000005</v>
      </c>
      <c r="S403" s="165"/>
      <c r="T403" s="167">
        <f>SUM(T404:T429)</f>
        <v>0</v>
      </c>
      <c r="AR403" s="160" t="s">
        <v>88</v>
      </c>
      <c r="AT403" s="168" t="s">
        <v>78</v>
      </c>
      <c r="AU403" s="168" t="s">
        <v>24</v>
      </c>
      <c r="AY403" s="160" t="s">
        <v>167</v>
      </c>
      <c r="BK403" s="169">
        <f>SUM(BK404:BK429)</f>
        <v>0</v>
      </c>
    </row>
    <row r="404" spans="2:65" s="1" customFormat="1" ht="25.5" customHeight="1">
      <c r="B404" s="173"/>
      <c r="C404" s="174" t="s">
        <v>1057</v>
      </c>
      <c r="D404" s="174" t="s">
        <v>169</v>
      </c>
      <c r="E404" s="175" t="s">
        <v>1058</v>
      </c>
      <c r="F404" s="176" t="s">
        <v>1059</v>
      </c>
      <c r="G404" s="177" t="s">
        <v>231</v>
      </c>
      <c r="H404" s="178">
        <v>1044.118</v>
      </c>
      <c r="I404" s="179"/>
      <c r="J404" s="180">
        <f>ROUND(I404*H404,2)</f>
        <v>0</v>
      </c>
      <c r="K404" s="176" t="s">
        <v>1060</v>
      </c>
      <c r="L404" s="40"/>
      <c r="M404" s="181" t="s">
        <v>5</v>
      </c>
      <c r="N404" s="182" t="s">
        <v>50</v>
      </c>
      <c r="O404" s="41"/>
      <c r="P404" s="183">
        <f>O404*H404</f>
        <v>0</v>
      </c>
      <c r="Q404" s="183">
        <v>0.00025</v>
      </c>
      <c r="R404" s="183">
        <f>Q404*H404</f>
        <v>0.26102949999999997</v>
      </c>
      <c r="S404" s="183">
        <v>0</v>
      </c>
      <c r="T404" s="184">
        <f>S404*H404</f>
        <v>0</v>
      </c>
      <c r="AR404" s="23" t="s">
        <v>244</v>
      </c>
      <c r="AT404" s="23" t="s">
        <v>169</v>
      </c>
      <c r="AU404" s="23" t="s">
        <v>88</v>
      </c>
      <c r="AY404" s="23" t="s">
        <v>167</v>
      </c>
      <c r="BE404" s="185">
        <f>IF(N404="základní",J404,0)</f>
        <v>0</v>
      </c>
      <c r="BF404" s="185">
        <f>IF(N404="snížená",J404,0)</f>
        <v>0</v>
      </c>
      <c r="BG404" s="185">
        <f>IF(N404="zákl. přenesená",J404,0)</f>
        <v>0</v>
      </c>
      <c r="BH404" s="185">
        <f>IF(N404="sníž. přenesená",J404,0)</f>
        <v>0</v>
      </c>
      <c r="BI404" s="185">
        <f>IF(N404="nulová",J404,0)</f>
        <v>0</v>
      </c>
      <c r="BJ404" s="23" t="s">
        <v>24</v>
      </c>
      <c r="BK404" s="185">
        <f>ROUND(I404*H404,2)</f>
        <v>0</v>
      </c>
      <c r="BL404" s="23" t="s">
        <v>244</v>
      </c>
      <c r="BM404" s="23" t="s">
        <v>1061</v>
      </c>
    </row>
    <row r="405" spans="2:51" s="11" customFormat="1" ht="13.5">
      <c r="B405" s="186"/>
      <c r="D405" s="187" t="s">
        <v>176</v>
      </c>
      <c r="E405" s="188" t="s">
        <v>5</v>
      </c>
      <c r="F405" s="189" t="s">
        <v>1062</v>
      </c>
      <c r="H405" s="190">
        <v>1044.118</v>
      </c>
      <c r="I405" s="191"/>
      <c r="L405" s="186"/>
      <c r="M405" s="192"/>
      <c r="N405" s="193"/>
      <c r="O405" s="193"/>
      <c r="P405" s="193"/>
      <c r="Q405" s="193"/>
      <c r="R405" s="193"/>
      <c r="S405" s="193"/>
      <c r="T405" s="194"/>
      <c r="AT405" s="195" t="s">
        <v>176</v>
      </c>
      <c r="AU405" s="195" t="s">
        <v>88</v>
      </c>
      <c r="AV405" s="11" t="s">
        <v>88</v>
      </c>
      <c r="AW405" s="11" t="s">
        <v>43</v>
      </c>
      <c r="AX405" s="11" t="s">
        <v>24</v>
      </c>
      <c r="AY405" s="195" t="s">
        <v>167</v>
      </c>
    </row>
    <row r="406" spans="2:65" s="1" customFormat="1" ht="16.5" customHeight="1">
      <c r="B406" s="173"/>
      <c r="C406" s="199" t="s">
        <v>1063</v>
      </c>
      <c r="D406" s="199" t="s">
        <v>222</v>
      </c>
      <c r="E406" s="200" t="s">
        <v>1064</v>
      </c>
      <c r="F406" s="201" t="s">
        <v>1065</v>
      </c>
      <c r="G406" s="202" t="s">
        <v>231</v>
      </c>
      <c r="H406" s="203">
        <v>1044.118</v>
      </c>
      <c r="I406" s="204"/>
      <c r="J406" s="205">
        <f aca="true" t="shared" si="60" ref="J406:J411">ROUND(I406*H406,2)</f>
        <v>0</v>
      </c>
      <c r="K406" s="201" t="s">
        <v>5</v>
      </c>
      <c r="L406" s="206"/>
      <c r="M406" s="207" t="s">
        <v>5</v>
      </c>
      <c r="N406" s="208" t="s">
        <v>50</v>
      </c>
      <c r="O406" s="41"/>
      <c r="P406" s="183">
        <f aca="true" t="shared" si="61" ref="P406:P411">O406*H406</f>
        <v>0</v>
      </c>
      <c r="Q406" s="183">
        <v>0.015</v>
      </c>
      <c r="R406" s="183">
        <f aca="true" t="shared" si="62" ref="R406:R411">Q406*H406</f>
        <v>15.661769999999999</v>
      </c>
      <c r="S406" s="183">
        <v>0</v>
      </c>
      <c r="T406" s="184">
        <f aca="true" t="shared" si="63" ref="T406:T411">S406*H406</f>
        <v>0</v>
      </c>
      <c r="AR406" s="23" t="s">
        <v>320</v>
      </c>
      <c r="AT406" s="23" t="s">
        <v>222</v>
      </c>
      <c r="AU406" s="23" t="s">
        <v>88</v>
      </c>
      <c r="AY406" s="23" t="s">
        <v>167</v>
      </c>
      <c r="BE406" s="185">
        <f aca="true" t="shared" si="64" ref="BE406:BE411">IF(N406="základní",J406,0)</f>
        <v>0</v>
      </c>
      <c r="BF406" s="185">
        <f aca="true" t="shared" si="65" ref="BF406:BF411">IF(N406="snížená",J406,0)</f>
        <v>0</v>
      </c>
      <c r="BG406" s="185">
        <f aca="true" t="shared" si="66" ref="BG406:BG411">IF(N406="zákl. přenesená",J406,0)</f>
        <v>0</v>
      </c>
      <c r="BH406" s="185">
        <f aca="true" t="shared" si="67" ref="BH406:BH411">IF(N406="sníž. přenesená",J406,0)</f>
        <v>0</v>
      </c>
      <c r="BI406" s="185">
        <f aca="true" t="shared" si="68" ref="BI406:BI411">IF(N406="nulová",J406,0)</f>
        <v>0</v>
      </c>
      <c r="BJ406" s="23" t="s">
        <v>24</v>
      </c>
      <c r="BK406" s="185">
        <f aca="true" t="shared" si="69" ref="BK406:BK411">ROUND(I406*H406,2)</f>
        <v>0</v>
      </c>
      <c r="BL406" s="23" t="s">
        <v>244</v>
      </c>
      <c r="BM406" s="23" t="s">
        <v>1066</v>
      </c>
    </row>
    <row r="407" spans="2:65" s="1" customFormat="1" ht="16.5" customHeight="1">
      <c r="B407" s="173"/>
      <c r="C407" s="174" t="s">
        <v>1067</v>
      </c>
      <c r="D407" s="174" t="s">
        <v>169</v>
      </c>
      <c r="E407" s="175" t="s">
        <v>1068</v>
      </c>
      <c r="F407" s="176" t="s">
        <v>1069</v>
      </c>
      <c r="G407" s="177" t="s">
        <v>318</v>
      </c>
      <c r="H407" s="178">
        <v>13</v>
      </c>
      <c r="I407" s="179"/>
      <c r="J407" s="180">
        <f t="shared" si="60"/>
        <v>0</v>
      </c>
      <c r="K407" s="176" t="s">
        <v>173</v>
      </c>
      <c r="L407" s="40"/>
      <c r="M407" s="181" t="s">
        <v>5</v>
      </c>
      <c r="N407" s="182" t="s">
        <v>50</v>
      </c>
      <c r="O407" s="41"/>
      <c r="P407" s="183">
        <f t="shared" si="61"/>
        <v>0</v>
      </c>
      <c r="Q407" s="183">
        <v>0</v>
      </c>
      <c r="R407" s="183">
        <f t="shared" si="62"/>
        <v>0</v>
      </c>
      <c r="S407" s="183">
        <v>0</v>
      </c>
      <c r="T407" s="184">
        <f t="shared" si="63"/>
        <v>0</v>
      </c>
      <c r="AR407" s="23" t="s">
        <v>244</v>
      </c>
      <c r="AT407" s="23" t="s">
        <v>169</v>
      </c>
      <c r="AU407" s="23" t="s">
        <v>88</v>
      </c>
      <c r="AY407" s="23" t="s">
        <v>167</v>
      </c>
      <c r="BE407" s="185">
        <f t="shared" si="64"/>
        <v>0</v>
      </c>
      <c r="BF407" s="185">
        <f t="shared" si="65"/>
        <v>0</v>
      </c>
      <c r="BG407" s="185">
        <f t="shared" si="66"/>
        <v>0</v>
      </c>
      <c r="BH407" s="185">
        <f t="shared" si="67"/>
        <v>0</v>
      </c>
      <c r="BI407" s="185">
        <f t="shared" si="68"/>
        <v>0</v>
      </c>
      <c r="BJ407" s="23" t="s">
        <v>24</v>
      </c>
      <c r="BK407" s="185">
        <f t="shared" si="69"/>
        <v>0</v>
      </c>
      <c r="BL407" s="23" t="s">
        <v>244</v>
      </c>
      <c r="BM407" s="23" t="s">
        <v>1070</v>
      </c>
    </row>
    <row r="408" spans="2:65" s="1" customFormat="1" ht="16.5" customHeight="1">
      <c r="B408" s="173"/>
      <c r="C408" s="199" t="s">
        <v>1071</v>
      </c>
      <c r="D408" s="199" t="s">
        <v>222</v>
      </c>
      <c r="E408" s="200" t="s">
        <v>1072</v>
      </c>
      <c r="F408" s="201" t="s">
        <v>1073</v>
      </c>
      <c r="G408" s="202" t="s">
        <v>318</v>
      </c>
      <c r="H408" s="203">
        <v>13</v>
      </c>
      <c r="I408" s="204"/>
      <c r="J408" s="205">
        <f t="shared" si="60"/>
        <v>0</v>
      </c>
      <c r="K408" s="201" t="s">
        <v>173</v>
      </c>
      <c r="L408" s="206"/>
      <c r="M408" s="207" t="s">
        <v>5</v>
      </c>
      <c r="N408" s="208" t="s">
        <v>50</v>
      </c>
      <c r="O408" s="41"/>
      <c r="P408" s="183">
        <f t="shared" si="61"/>
        <v>0</v>
      </c>
      <c r="Q408" s="183">
        <v>0.077</v>
      </c>
      <c r="R408" s="183">
        <f t="shared" si="62"/>
        <v>1.001</v>
      </c>
      <c r="S408" s="183">
        <v>0</v>
      </c>
      <c r="T408" s="184">
        <f t="shared" si="63"/>
        <v>0</v>
      </c>
      <c r="AR408" s="23" t="s">
        <v>320</v>
      </c>
      <c r="AT408" s="23" t="s">
        <v>222</v>
      </c>
      <c r="AU408" s="23" t="s">
        <v>88</v>
      </c>
      <c r="AY408" s="23" t="s">
        <v>167</v>
      </c>
      <c r="BE408" s="185">
        <f t="shared" si="64"/>
        <v>0</v>
      </c>
      <c r="BF408" s="185">
        <f t="shared" si="65"/>
        <v>0</v>
      </c>
      <c r="BG408" s="185">
        <f t="shared" si="66"/>
        <v>0</v>
      </c>
      <c r="BH408" s="185">
        <f t="shared" si="67"/>
        <v>0</v>
      </c>
      <c r="BI408" s="185">
        <f t="shared" si="68"/>
        <v>0</v>
      </c>
      <c r="BJ408" s="23" t="s">
        <v>24</v>
      </c>
      <c r="BK408" s="185">
        <f t="shared" si="69"/>
        <v>0</v>
      </c>
      <c r="BL408" s="23" t="s">
        <v>244</v>
      </c>
      <c r="BM408" s="23" t="s">
        <v>1074</v>
      </c>
    </row>
    <row r="409" spans="2:65" s="1" customFormat="1" ht="16.5" customHeight="1">
      <c r="B409" s="173"/>
      <c r="C409" s="174" t="s">
        <v>1075</v>
      </c>
      <c r="D409" s="174" t="s">
        <v>169</v>
      </c>
      <c r="E409" s="175" t="s">
        <v>1076</v>
      </c>
      <c r="F409" s="176" t="s">
        <v>1077</v>
      </c>
      <c r="G409" s="177" t="s">
        <v>853</v>
      </c>
      <c r="H409" s="178">
        <v>1</v>
      </c>
      <c r="I409" s="179"/>
      <c r="J409" s="180">
        <f t="shared" si="60"/>
        <v>0</v>
      </c>
      <c r="K409" s="176" t="s">
        <v>5</v>
      </c>
      <c r="L409" s="40"/>
      <c r="M409" s="181" t="s">
        <v>5</v>
      </c>
      <c r="N409" s="182" t="s">
        <v>50</v>
      </c>
      <c r="O409" s="41"/>
      <c r="P409" s="183">
        <f t="shared" si="61"/>
        <v>0</v>
      </c>
      <c r="Q409" s="183">
        <v>0</v>
      </c>
      <c r="R409" s="183">
        <f t="shared" si="62"/>
        <v>0</v>
      </c>
      <c r="S409" s="183">
        <v>0</v>
      </c>
      <c r="T409" s="184">
        <f t="shared" si="63"/>
        <v>0</v>
      </c>
      <c r="AR409" s="23" t="s">
        <v>244</v>
      </c>
      <c r="AT409" s="23" t="s">
        <v>169</v>
      </c>
      <c r="AU409" s="23" t="s">
        <v>88</v>
      </c>
      <c r="AY409" s="23" t="s">
        <v>167</v>
      </c>
      <c r="BE409" s="185">
        <f t="shared" si="64"/>
        <v>0</v>
      </c>
      <c r="BF409" s="185">
        <f t="shared" si="65"/>
        <v>0</v>
      </c>
      <c r="BG409" s="185">
        <f t="shared" si="66"/>
        <v>0</v>
      </c>
      <c r="BH409" s="185">
        <f t="shared" si="67"/>
        <v>0</v>
      </c>
      <c r="BI409" s="185">
        <f t="shared" si="68"/>
        <v>0</v>
      </c>
      <c r="BJ409" s="23" t="s">
        <v>24</v>
      </c>
      <c r="BK409" s="185">
        <f t="shared" si="69"/>
        <v>0</v>
      </c>
      <c r="BL409" s="23" t="s">
        <v>244</v>
      </c>
      <c r="BM409" s="23" t="s">
        <v>1078</v>
      </c>
    </row>
    <row r="410" spans="2:65" s="1" customFormat="1" ht="16.5" customHeight="1">
      <c r="B410" s="173"/>
      <c r="C410" s="174" t="s">
        <v>1079</v>
      </c>
      <c r="D410" s="174" t="s">
        <v>169</v>
      </c>
      <c r="E410" s="175" t="s">
        <v>1080</v>
      </c>
      <c r="F410" s="176" t="s">
        <v>1081</v>
      </c>
      <c r="G410" s="177" t="s">
        <v>1082</v>
      </c>
      <c r="H410" s="178">
        <v>75</v>
      </c>
      <c r="I410" s="179"/>
      <c r="J410" s="180">
        <f t="shared" si="60"/>
        <v>0</v>
      </c>
      <c r="K410" s="176" t="s">
        <v>173</v>
      </c>
      <c r="L410" s="40"/>
      <c r="M410" s="181" t="s">
        <v>5</v>
      </c>
      <c r="N410" s="182" t="s">
        <v>50</v>
      </c>
      <c r="O410" s="41"/>
      <c r="P410" s="183">
        <f t="shared" si="61"/>
        <v>0</v>
      </c>
      <c r="Q410" s="183">
        <v>7E-05</v>
      </c>
      <c r="R410" s="183">
        <f t="shared" si="62"/>
        <v>0.0052499999999999995</v>
      </c>
      <c r="S410" s="183">
        <v>0</v>
      </c>
      <c r="T410" s="184">
        <f t="shared" si="63"/>
        <v>0</v>
      </c>
      <c r="AR410" s="23" t="s">
        <v>244</v>
      </c>
      <c r="AT410" s="23" t="s">
        <v>169</v>
      </c>
      <c r="AU410" s="23" t="s">
        <v>88</v>
      </c>
      <c r="AY410" s="23" t="s">
        <v>167</v>
      </c>
      <c r="BE410" s="185">
        <f t="shared" si="64"/>
        <v>0</v>
      </c>
      <c r="BF410" s="185">
        <f t="shared" si="65"/>
        <v>0</v>
      </c>
      <c r="BG410" s="185">
        <f t="shared" si="66"/>
        <v>0</v>
      </c>
      <c r="BH410" s="185">
        <f t="shared" si="67"/>
        <v>0</v>
      </c>
      <c r="BI410" s="185">
        <f t="shared" si="68"/>
        <v>0</v>
      </c>
      <c r="BJ410" s="23" t="s">
        <v>24</v>
      </c>
      <c r="BK410" s="185">
        <f t="shared" si="69"/>
        <v>0</v>
      </c>
      <c r="BL410" s="23" t="s">
        <v>244</v>
      </c>
      <c r="BM410" s="23" t="s">
        <v>1083</v>
      </c>
    </row>
    <row r="411" spans="2:65" s="1" customFormat="1" ht="16.5" customHeight="1">
      <c r="B411" s="173"/>
      <c r="C411" s="199" t="s">
        <v>1084</v>
      </c>
      <c r="D411" s="199" t="s">
        <v>222</v>
      </c>
      <c r="E411" s="200" t="s">
        <v>1085</v>
      </c>
      <c r="F411" s="201" t="s">
        <v>1086</v>
      </c>
      <c r="G411" s="202" t="s">
        <v>225</v>
      </c>
      <c r="H411" s="203">
        <v>0.05</v>
      </c>
      <c r="I411" s="204"/>
      <c r="J411" s="205">
        <f t="shared" si="60"/>
        <v>0</v>
      </c>
      <c r="K411" s="201" t="s">
        <v>173</v>
      </c>
      <c r="L411" s="206"/>
      <c r="M411" s="207" t="s">
        <v>5</v>
      </c>
      <c r="N411" s="208" t="s">
        <v>50</v>
      </c>
      <c r="O411" s="41"/>
      <c r="P411" s="183">
        <f t="shared" si="61"/>
        <v>0</v>
      </c>
      <c r="Q411" s="183">
        <v>1</v>
      </c>
      <c r="R411" s="183">
        <f t="shared" si="62"/>
        <v>0.05</v>
      </c>
      <c r="S411" s="183">
        <v>0</v>
      </c>
      <c r="T411" s="184">
        <f t="shared" si="63"/>
        <v>0</v>
      </c>
      <c r="AR411" s="23" t="s">
        <v>320</v>
      </c>
      <c r="AT411" s="23" t="s">
        <v>222</v>
      </c>
      <c r="AU411" s="23" t="s">
        <v>88</v>
      </c>
      <c r="AY411" s="23" t="s">
        <v>167</v>
      </c>
      <c r="BE411" s="185">
        <f t="shared" si="64"/>
        <v>0</v>
      </c>
      <c r="BF411" s="185">
        <f t="shared" si="65"/>
        <v>0</v>
      </c>
      <c r="BG411" s="185">
        <f t="shared" si="66"/>
        <v>0</v>
      </c>
      <c r="BH411" s="185">
        <f t="shared" si="67"/>
        <v>0</v>
      </c>
      <c r="BI411" s="185">
        <f t="shared" si="68"/>
        <v>0</v>
      </c>
      <c r="BJ411" s="23" t="s">
        <v>24</v>
      </c>
      <c r="BK411" s="185">
        <f t="shared" si="69"/>
        <v>0</v>
      </c>
      <c r="BL411" s="23" t="s">
        <v>244</v>
      </c>
      <c r="BM411" s="23" t="s">
        <v>1087</v>
      </c>
    </row>
    <row r="412" spans="2:47" s="1" customFormat="1" ht="27">
      <c r="B412" s="40"/>
      <c r="D412" s="187" t="s">
        <v>435</v>
      </c>
      <c r="F412" s="218" t="s">
        <v>1088</v>
      </c>
      <c r="I412" s="219"/>
      <c r="L412" s="40"/>
      <c r="M412" s="220"/>
      <c r="N412" s="41"/>
      <c r="O412" s="41"/>
      <c r="P412" s="41"/>
      <c r="Q412" s="41"/>
      <c r="R412" s="41"/>
      <c r="S412" s="41"/>
      <c r="T412" s="69"/>
      <c r="AT412" s="23" t="s">
        <v>435</v>
      </c>
      <c r="AU412" s="23" t="s">
        <v>88</v>
      </c>
    </row>
    <row r="413" spans="2:65" s="1" customFormat="1" ht="25.5" customHeight="1">
      <c r="B413" s="173"/>
      <c r="C413" s="174" t="s">
        <v>1089</v>
      </c>
      <c r="D413" s="174" t="s">
        <v>169</v>
      </c>
      <c r="E413" s="175" t="s">
        <v>1090</v>
      </c>
      <c r="F413" s="176" t="s">
        <v>1091</v>
      </c>
      <c r="G413" s="177" t="s">
        <v>1082</v>
      </c>
      <c r="H413" s="178">
        <v>29</v>
      </c>
      <c r="I413" s="179"/>
      <c r="J413" s="180">
        <f>ROUND(I413*H413,2)</f>
        <v>0</v>
      </c>
      <c r="K413" s="176" t="s">
        <v>173</v>
      </c>
      <c r="L413" s="40"/>
      <c r="M413" s="181" t="s">
        <v>5</v>
      </c>
      <c r="N413" s="182" t="s">
        <v>50</v>
      </c>
      <c r="O413" s="41"/>
      <c r="P413" s="183">
        <f>O413*H413</f>
        <v>0</v>
      </c>
      <c r="Q413" s="183">
        <v>6E-05</v>
      </c>
      <c r="R413" s="183">
        <f>Q413*H413</f>
        <v>0.00174</v>
      </c>
      <c r="S413" s="183">
        <v>0</v>
      </c>
      <c r="T413" s="184">
        <f>S413*H413</f>
        <v>0</v>
      </c>
      <c r="AR413" s="23" t="s">
        <v>244</v>
      </c>
      <c r="AT413" s="23" t="s">
        <v>169</v>
      </c>
      <c r="AU413" s="23" t="s">
        <v>88</v>
      </c>
      <c r="AY413" s="23" t="s">
        <v>167</v>
      </c>
      <c r="BE413" s="185">
        <f>IF(N413="základní",J413,0)</f>
        <v>0</v>
      </c>
      <c r="BF413" s="185">
        <f>IF(N413="snížená",J413,0)</f>
        <v>0</v>
      </c>
      <c r="BG413" s="185">
        <f>IF(N413="zákl. přenesená",J413,0)</f>
        <v>0</v>
      </c>
      <c r="BH413" s="185">
        <f>IF(N413="sníž. přenesená",J413,0)</f>
        <v>0</v>
      </c>
      <c r="BI413" s="185">
        <f>IF(N413="nulová",J413,0)</f>
        <v>0</v>
      </c>
      <c r="BJ413" s="23" t="s">
        <v>24</v>
      </c>
      <c r="BK413" s="185">
        <f>ROUND(I413*H413,2)</f>
        <v>0</v>
      </c>
      <c r="BL413" s="23" t="s">
        <v>244</v>
      </c>
      <c r="BM413" s="23" t="s">
        <v>1092</v>
      </c>
    </row>
    <row r="414" spans="2:65" s="1" customFormat="1" ht="16.5" customHeight="1">
      <c r="B414" s="173"/>
      <c r="C414" s="199" t="s">
        <v>1093</v>
      </c>
      <c r="D414" s="199" t="s">
        <v>222</v>
      </c>
      <c r="E414" s="200" t="s">
        <v>1094</v>
      </c>
      <c r="F414" s="201" t="s">
        <v>1095</v>
      </c>
      <c r="G414" s="202" t="s">
        <v>318</v>
      </c>
      <c r="H414" s="203">
        <v>2</v>
      </c>
      <c r="I414" s="204"/>
      <c r="J414" s="205">
        <f>ROUND(I414*H414,2)</f>
        <v>0</v>
      </c>
      <c r="K414" s="201" t="s">
        <v>5</v>
      </c>
      <c r="L414" s="206"/>
      <c r="M414" s="207" t="s">
        <v>5</v>
      </c>
      <c r="N414" s="208" t="s">
        <v>50</v>
      </c>
      <c r="O414" s="41"/>
      <c r="P414" s="183">
        <f>O414*H414</f>
        <v>0</v>
      </c>
      <c r="Q414" s="183">
        <v>0</v>
      </c>
      <c r="R414" s="183">
        <f>Q414*H414</f>
        <v>0</v>
      </c>
      <c r="S414" s="183">
        <v>0</v>
      </c>
      <c r="T414" s="184">
        <f>S414*H414</f>
        <v>0</v>
      </c>
      <c r="AR414" s="23" t="s">
        <v>320</v>
      </c>
      <c r="AT414" s="23" t="s">
        <v>222</v>
      </c>
      <c r="AU414" s="23" t="s">
        <v>88</v>
      </c>
      <c r="AY414" s="23" t="s">
        <v>167</v>
      </c>
      <c r="BE414" s="185">
        <f>IF(N414="základní",J414,0)</f>
        <v>0</v>
      </c>
      <c r="BF414" s="185">
        <f>IF(N414="snížená",J414,0)</f>
        <v>0</v>
      </c>
      <c r="BG414" s="185">
        <f>IF(N414="zákl. přenesená",J414,0)</f>
        <v>0</v>
      </c>
      <c r="BH414" s="185">
        <f>IF(N414="sníž. přenesená",J414,0)</f>
        <v>0</v>
      </c>
      <c r="BI414" s="185">
        <f>IF(N414="nulová",J414,0)</f>
        <v>0</v>
      </c>
      <c r="BJ414" s="23" t="s">
        <v>24</v>
      </c>
      <c r="BK414" s="185">
        <f>ROUND(I414*H414,2)</f>
        <v>0</v>
      </c>
      <c r="BL414" s="23" t="s">
        <v>244</v>
      </c>
      <c r="BM414" s="23" t="s">
        <v>1096</v>
      </c>
    </row>
    <row r="415" spans="2:65" s="1" customFormat="1" ht="25.5" customHeight="1">
      <c r="B415" s="173"/>
      <c r="C415" s="174" t="s">
        <v>1097</v>
      </c>
      <c r="D415" s="174" t="s">
        <v>169</v>
      </c>
      <c r="E415" s="175" t="s">
        <v>1098</v>
      </c>
      <c r="F415" s="176" t="s">
        <v>1099</v>
      </c>
      <c r="G415" s="177" t="s">
        <v>1082</v>
      </c>
      <c r="H415" s="178">
        <v>553.43</v>
      </c>
      <c r="I415" s="179"/>
      <c r="J415" s="180">
        <f>ROUND(I415*H415,2)</f>
        <v>0</v>
      </c>
      <c r="K415" s="176" t="s">
        <v>173</v>
      </c>
      <c r="L415" s="40"/>
      <c r="M415" s="181" t="s">
        <v>5</v>
      </c>
      <c r="N415" s="182" t="s">
        <v>50</v>
      </c>
      <c r="O415" s="41"/>
      <c r="P415" s="183">
        <f>O415*H415</f>
        <v>0</v>
      </c>
      <c r="Q415" s="183">
        <v>6E-05</v>
      </c>
      <c r="R415" s="183">
        <f>Q415*H415</f>
        <v>0.0332058</v>
      </c>
      <c r="S415" s="183">
        <v>0</v>
      </c>
      <c r="T415" s="184">
        <f>S415*H415</f>
        <v>0</v>
      </c>
      <c r="AR415" s="23" t="s">
        <v>244</v>
      </c>
      <c r="AT415" s="23" t="s">
        <v>169</v>
      </c>
      <c r="AU415" s="23" t="s">
        <v>88</v>
      </c>
      <c r="AY415" s="23" t="s">
        <v>167</v>
      </c>
      <c r="BE415" s="185">
        <f>IF(N415="základní",J415,0)</f>
        <v>0</v>
      </c>
      <c r="BF415" s="185">
        <f>IF(N415="snížená",J415,0)</f>
        <v>0</v>
      </c>
      <c r="BG415" s="185">
        <f>IF(N415="zákl. přenesená",J415,0)</f>
        <v>0</v>
      </c>
      <c r="BH415" s="185">
        <f>IF(N415="sníž. přenesená",J415,0)</f>
        <v>0</v>
      </c>
      <c r="BI415" s="185">
        <f>IF(N415="nulová",J415,0)</f>
        <v>0</v>
      </c>
      <c r="BJ415" s="23" t="s">
        <v>24</v>
      </c>
      <c r="BK415" s="185">
        <f>ROUND(I415*H415,2)</f>
        <v>0</v>
      </c>
      <c r="BL415" s="23" t="s">
        <v>244</v>
      </c>
      <c r="BM415" s="23" t="s">
        <v>1100</v>
      </c>
    </row>
    <row r="416" spans="2:51" s="11" customFormat="1" ht="13.5">
      <c r="B416" s="186"/>
      <c r="D416" s="187" t="s">
        <v>176</v>
      </c>
      <c r="E416" s="188" t="s">
        <v>5</v>
      </c>
      <c r="F416" s="189" t="s">
        <v>1101</v>
      </c>
      <c r="H416" s="190">
        <v>553.43</v>
      </c>
      <c r="I416" s="191"/>
      <c r="L416" s="186"/>
      <c r="M416" s="192"/>
      <c r="N416" s="193"/>
      <c r="O416" s="193"/>
      <c r="P416" s="193"/>
      <c r="Q416" s="193"/>
      <c r="R416" s="193"/>
      <c r="S416" s="193"/>
      <c r="T416" s="194"/>
      <c r="AT416" s="195" t="s">
        <v>176</v>
      </c>
      <c r="AU416" s="195" t="s">
        <v>88</v>
      </c>
      <c r="AV416" s="11" t="s">
        <v>88</v>
      </c>
      <c r="AW416" s="11" t="s">
        <v>43</v>
      </c>
      <c r="AX416" s="11" t="s">
        <v>24</v>
      </c>
      <c r="AY416" s="195" t="s">
        <v>167</v>
      </c>
    </row>
    <row r="417" spans="2:65" s="1" customFormat="1" ht="16.5" customHeight="1">
      <c r="B417" s="173"/>
      <c r="C417" s="199" t="s">
        <v>1102</v>
      </c>
      <c r="D417" s="199" t="s">
        <v>222</v>
      </c>
      <c r="E417" s="200" t="s">
        <v>1103</v>
      </c>
      <c r="F417" s="201" t="s">
        <v>1104</v>
      </c>
      <c r="G417" s="202" t="s">
        <v>225</v>
      </c>
      <c r="H417" s="203">
        <v>0.021</v>
      </c>
      <c r="I417" s="204"/>
      <c r="J417" s="205">
        <f>ROUND(I417*H417,2)</f>
        <v>0</v>
      </c>
      <c r="K417" s="201" t="s">
        <v>173</v>
      </c>
      <c r="L417" s="206"/>
      <c r="M417" s="207" t="s">
        <v>5</v>
      </c>
      <c r="N417" s="208" t="s">
        <v>50</v>
      </c>
      <c r="O417" s="41"/>
      <c r="P417" s="183">
        <f>O417*H417</f>
        <v>0</v>
      </c>
      <c r="Q417" s="183">
        <v>1</v>
      </c>
      <c r="R417" s="183">
        <f>Q417*H417</f>
        <v>0.021</v>
      </c>
      <c r="S417" s="183">
        <v>0</v>
      </c>
      <c r="T417" s="184">
        <f>S417*H417</f>
        <v>0</v>
      </c>
      <c r="AR417" s="23" t="s">
        <v>320</v>
      </c>
      <c r="AT417" s="23" t="s">
        <v>222</v>
      </c>
      <c r="AU417" s="23" t="s">
        <v>88</v>
      </c>
      <c r="AY417" s="23" t="s">
        <v>167</v>
      </c>
      <c r="BE417" s="185">
        <f>IF(N417="základní",J417,0)</f>
        <v>0</v>
      </c>
      <c r="BF417" s="185">
        <f>IF(N417="snížená",J417,0)</f>
        <v>0</v>
      </c>
      <c r="BG417" s="185">
        <f>IF(N417="zákl. přenesená",J417,0)</f>
        <v>0</v>
      </c>
      <c r="BH417" s="185">
        <f>IF(N417="sníž. přenesená",J417,0)</f>
        <v>0</v>
      </c>
      <c r="BI417" s="185">
        <f>IF(N417="nulová",J417,0)</f>
        <v>0</v>
      </c>
      <c r="BJ417" s="23" t="s">
        <v>24</v>
      </c>
      <c r="BK417" s="185">
        <f>ROUND(I417*H417,2)</f>
        <v>0</v>
      </c>
      <c r="BL417" s="23" t="s">
        <v>244</v>
      </c>
      <c r="BM417" s="23" t="s">
        <v>1105</v>
      </c>
    </row>
    <row r="418" spans="2:47" s="1" customFormat="1" ht="27">
      <c r="B418" s="40"/>
      <c r="D418" s="187" t="s">
        <v>435</v>
      </c>
      <c r="F418" s="218" t="s">
        <v>1106</v>
      </c>
      <c r="I418" s="219"/>
      <c r="L418" s="40"/>
      <c r="M418" s="220"/>
      <c r="N418" s="41"/>
      <c r="O418" s="41"/>
      <c r="P418" s="41"/>
      <c r="Q418" s="41"/>
      <c r="R418" s="41"/>
      <c r="S418" s="41"/>
      <c r="T418" s="69"/>
      <c r="AT418" s="23" t="s">
        <v>435</v>
      </c>
      <c r="AU418" s="23" t="s">
        <v>88</v>
      </c>
    </row>
    <row r="419" spans="2:65" s="1" customFormat="1" ht="16.5" customHeight="1">
      <c r="B419" s="173"/>
      <c r="C419" s="199" t="s">
        <v>1107</v>
      </c>
      <c r="D419" s="199" t="s">
        <v>222</v>
      </c>
      <c r="E419" s="200" t="s">
        <v>1108</v>
      </c>
      <c r="F419" s="201" t="s">
        <v>1109</v>
      </c>
      <c r="G419" s="202" t="s">
        <v>225</v>
      </c>
      <c r="H419" s="203">
        <v>0.532</v>
      </c>
      <c r="I419" s="204"/>
      <c r="J419" s="205">
        <f>ROUND(I419*H419,2)</f>
        <v>0</v>
      </c>
      <c r="K419" s="201" t="s">
        <v>173</v>
      </c>
      <c r="L419" s="206"/>
      <c r="M419" s="207" t="s">
        <v>5</v>
      </c>
      <c r="N419" s="208" t="s">
        <v>50</v>
      </c>
      <c r="O419" s="41"/>
      <c r="P419" s="183">
        <f>O419*H419</f>
        <v>0</v>
      </c>
      <c r="Q419" s="183">
        <v>1</v>
      </c>
      <c r="R419" s="183">
        <f>Q419*H419</f>
        <v>0.532</v>
      </c>
      <c r="S419" s="183">
        <v>0</v>
      </c>
      <c r="T419" s="184">
        <f>S419*H419</f>
        <v>0</v>
      </c>
      <c r="AR419" s="23" t="s">
        <v>320</v>
      </c>
      <c r="AT419" s="23" t="s">
        <v>222</v>
      </c>
      <c r="AU419" s="23" t="s">
        <v>88</v>
      </c>
      <c r="AY419" s="23" t="s">
        <v>167</v>
      </c>
      <c r="BE419" s="185">
        <f>IF(N419="základní",J419,0)</f>
        <v>0</v>
      </c>
      <c r="BF419" s="185">
        <f>IF(N419="snížená",J419,0)</f>
        <v>0</v>
      </c>
      <c r="BG419" s="185">
        <f>IF(N419="zákl. přenesená",J419,0)</f>
        <v>0</v>
      </c>
      <c r="BH419" s="185">
        <f>IF(N419="sníž. přenesená",J419,0)</f>
        <v>0</v>
      </c>
      <c r="BI419" s="185">
        <f>IF(N419="nulová",J419,0)</f>
        <v>0</v>
      </c>
      <c r="BJ419" s="23" t="s">
        <v>24</v>
      </c>
      <c r="BK419" s="185">
        <f>ROUND(I419*H419,2)</f>
        <v>0</v>
      </c>
      <c r="BL419" s="23" t="s">
        <v>244</v>
      </c>
      <c r="BM419" s="23" t="s">
        <v>1110</v>
      </c>
    </row>
    <row r="420" spans="2:47" s="1" customFormat="1" ht="27">
      <c r="B420" s="40"/>
      <c r="D420" s="187" t="s">
        <v>435</v>
      </c>
      <c r="F420" s="218" t="s">
        <v>1111</v>
      </c>
      <c r="I420" s="219"/>
      <c r="L420" s="40"/>
      <c r="M420" s="220"/>
      <c r="N420" s="41"/>
      <c r="O420" s="41"/>
      <c r="P420" s="41"/>
      <c r="Q420" s="41"/>
      <c r="R420" s="41"/>
      <c r="S420" s="41"/>
      <c r="T420" s="69"/>
      <c r="AT420" s="23" t="s">
        <v>435</v>
      </c>
      <c r="AU420" s="23" t="s">
        <v>88</v>
      </c>
    </row>
    <row r="421" spans="2:65" s="1" customFormat="1" ht="25.5" customHeight="1">
      <c r="B421" s="173"/>
      <c r="C421" s="174" t="s">
        <v>1112</v>
      </c>
      <c r="D421" s="174" t="s">
        <v>169</v>
      </c>
      <c r="E421" s="175" t="s">
        <v>1113</v>
      </c>
      <c r="F421" s="176" t="s">
        <v>1114</v>
      </c>
      <c r="G421" s="177" t="s">
        <v>1082</v>
      </c>
      <c r="H421" s="178">
        <v>369.408</v>
      </c>
      <c r="I421" s="179"/>
      <c r="J421" s="180">
        <f>ROUND(I421*H421,2)</f>
        <v>0</v>
      </c>
      <c r="K421" s="176" t="s">
        <v>173</v>
      </c>
      <c r="L421" s="40"/>
      <c r="M421" s="181" t="s">
        <v>5</v>
      </c>
      <c r="N421" s="182" t="s">
        <v>50</v>
      </c>
      <c r="O421" s="41"/>
      <c r="P421" s="183">
        <f>O421*H421</f>
        <v>0</v>
      </c>
      <c r="Q421" s="183">
        <v>5E-05</v>
      </c>
      <c r="R421" s="183">
        <f>Q421*H421</f>
        <v>0.0184704</v>
      </c>
      <c r="S421" s="183">
        <v>0</v>
      </c>
      <c r="T421" s="184">
        <f>S421*H421</f>
        <v>0</v>
      </c>
      <c r="AR421" s="23" t="s">
        <v>244</v>
      </c>
      <c r="AT421" s="23" t="s">
        <v>169</v>
      </c>
      <c r="AU421" s="23" t="s">
        <v>88</v>
      </c>
      <c r="AY421" s="23" t="s">
        <v>167</v>
      </c>
      <c r="BE421" s="185">
        <f>IF(N421="základní",J421,0)</f>
        <v>0</v>
      </c>
      <c r="BF421" s="185">
        <f>IF(N421="snížená",J421,0)</f>
        <v>0</v>
      </c>
      <c r="BG421" s="185">
        <f>IF(N421="zákl. přenesená",J421,0)</f>
        <v>0</v>
      </c>
      <c r="BH421" s="185">
        <f>IF(N421="sníž. přenesená",J421,0)</f>
        <v>0</v>
      </c>
      <c r="BI421" s="185">
        <f>IF(N421="nulová",J421,0)</f>
        <v>0</v>
      </c>
      <c r="BJ421" s="23" t="s">
        <v>24</v>
      </c>
      <c r="BK421" s="185">
        <f>ROUND(I421*H421,2)</f>
        <v>0</v>
      </c>
      <c r="BL421" s="23" t="s">
        <v>244</v>
      </c>
      <c r="BM421" s="23" t="s">
        <v>1115</v>
      </c>
    </row>
    <row r="422" spans="2:51" s="11" customFormat="1" ht="13.5">
      <c r="B422" s="186"/>
      <c r="D422" s="187" t="s">
        <v>176</v>
      </c>
      <c r="E422" s="188" t="s">
        <v>5</v>
      </c>
      <c r="F422" s="189" t="s">
        <v>1116</v>
      </c>
      <c r="H422" s="190">
        <v>369.408</v>
      </c>
      <c r="I422" s="191"/>
      <c r="L422" s="186"/>
      <c r="M422" s="192"/>
      <c r="N422" s="193"/>
      <c r="O422" s="193"/>
      <c r="P422" s="193"/>
      <c r="Q422" s="193"/>
      <c r="R422" s="193"/>
      <c r="S422" s="193"/>
      <c r="T422" s="194"/>
      <c r="AT422" s="195" t="s">
        <v>176</v>
      </c>
      <c r="AU422" s="195" t="s">
        <v>88</v>
      </c>
      <c r="AV422" s="11" t="s">
        <v>88</v>
      </c>
      <c r="AW422" s="11" t="s">
        <v>43</v>
      </c>
      <c r="AX422" s="11" t="s">
        <v>24</v>
      </c>
      <c r="AY422" s="195" t="s">
        <v>167</v>
      </c>
    </row>
    <row r="423" spans="2:65" s="1" customFormat="1" ht="16.5" customHeight="1">
      <c r="B423" s="173"/>
      <c r="C423" s="199" t="s">
        <v>1117</v>
      </c>
      <c r="D423" s="199" t="s">
        <v>222</v>
      </c>
      <c r="E423" s="200" t="s">
        <v>1118</v>
      </c>
      <c r="F423" s="201" t="s">
        <v>1119</v>
      </c>
      <c r="G423" s="202" t="s">
        <v>358</v>
      </c>
      <c r="H423" s="203">
        <v>33.28</v>
      </c>
      <c r="I423" s="204"/>
      <c r="J423" s="205">
        <f>ROUND(I423*H423,2)</f>
        <v>0</v>
      </c>
      <c r="K423" s="201" t="s">
        <v>173</v>
      </c>
      <c r="L423" s="206"/>
      <c r="M423" s="207" t="s">
        <v>5</v>
      </c>
      <c r="N423" s="208" t="s">
        <v>50</v>
      </c>
      <c r="O423" s="41"/>
      <c r="P423" s="183">
        <f>O423*H423</f>
        <v>0</v>
      </c>
      <c r="Q423" s="183">
        <v>0.01273</v>
      </c>
      <c r="R423" s="183">
        <f>Q423*H423</f>
        <v>0.42365440000000004</v>
      </c>
      <c r="S423" s="183">
        <v>0</v>
      </c>
      <c r="T423" s="184">
        <f>S423*H423</f>
        <v>0</v>
      </c>
      <c r="AR423" s="23" t="s">
        <v>320</v>
      </c>
      <c r="AT423" s="23" t="s">
        <v>222</v>
      </c>
      <c r="AU423" s="23" t="s">
        <v>88</v>
      </c>
      <c r="AY423" s="23" t="s">
        <v>167</v>
      </c>
      <c r="BE423" s="185">
        <f>IF(N423="základní",J423,0)</f>
        <v>0</v>
      </c>
      <c r="BF423" s="185">
        <f>IF(N423="snížená",J423,0)</f>
        <v>0</v>
      </c>
      <c r="BG423" s="185">
        <f>IF(N423="zákl. přenesená",J423,0)</f>
        <v>0</v>
      </c>
      <c r="BH423" s="185">
        <f>IF(N423="sníž. přenesená",J423,0)</f>
        <v>0</v>
      </c>
      <c r="BI423" s="185">
        <f>IF(N423="nulová",J423,0)</f>
        <v>0</v>
      </c>
      <c r="BJ423" s="23" t="s">
        <v>24</v>
      </c>
      <c r="BK423" s="185">
        <f>ROUND(I423*H423,2)</f>
        <v>0</v>
      </c>
      <c r="BL423" s="23" t="s">
        <v>244</v>
      </c>
      <c r="BM423" s="23" t="s">
        <v>1120</v>
      </c>
    </row>
    <row r="424" spans="2:51" s="11" customFormat="1" ht="13.5">
      <c r="B424" s="186"/>
      <c r="D424" s="187" t="s">
        <v>176</v>
      </c>
      <c r="E424" s="188" t="s">
        <v>5</v>
      </c>
      <c r="F424" s="189" t="s">
        <v>1121</v>
      </c>
      <c r="H424" s="190">
        <v>33.28</v>
      </c>
      <c r="I424" s="191"/>
      <c r="L424" s="186"/>
      <c r="M424" s="192"/>
      <c r="N424" s="193"/>
      <c r="O424" s="193"/>
      <c r="P424" s="193"/>
      <c r="Q424" s="193"/>
      <c r="R424" s="193"/>
      <c r="S424" s="193"/>
      <c r="T424" s="194"/>
      <c r="AT424" s="195" t="s">
        <v>176</v>
      </c>
      <c r="AU424" s="195" t="s">
        <v>88</v>
      </c>
      <c r="AV424" s="11" t="s">
        <v>88</v>
      </c>
      <c r="AW424" s="11" t="s">
        <v>43</v>
      </c>
      <c r="AX424" s="11" t="s">
        <v>24</v>
      </c>
      <c r="AY424" s="195" t="s">
        <v>167</v>
      </c>
    </row>
    <row r="425" spans="2:65" s="1" customFormat="1" ht="25.5" customHeight="1">
      <c r="B425" s="173"/>
      <c r="C425" s="174" t="s">
        <v>1122</v>
      </c>
      <c r="D425" s="174" t="s">
        <v>169</v>
      </c>
      <c r="E425" s="175" t="s">
        <v>1123</v>
      </c>
      <c r="F425" s="176" t="s">
        <v>1124</v>
      </c>
      <c r="G425" s="177" t="s">
        <v>1082</v>
      </c>
      <c r="H425" s="178">
        <v>844.272</v>
      </c>
      <c r="I425" s="179"/>
      <c r="J425" s="180">
        <f>ROUND(I425*H425,2)</f>
        <v>0</v>
      </c>
      <c r="K425" s="176" t="s">
        <v>173</v>
      </c>
      <c r="L425" s="40"/>
      <c r="M425" s="181" t="s">
        <v>5</v>
      </c>
      <c r="N425" s="182" t="s">
        <v>50</v>
      </c>
      <c r="O425" s="41"/>
      <c r="P425" s="183">
        <f>O425*H425</f>
        <v>0</v>
      </c>
      <c r="Q425" s="183">
        <v>5E-05</v>
      </c>
      <c r="R425" s="183">
        <f>Q425*H425</f>
        <v>0.042213600000000004</v>
      </c>
      <c r="S425" s="183">
        <v>0</v>
      </c>
      <c r="T425" s="184">
        <f>S425*H425</f>
        <v>0</v>
      </c>
      <c r="AR425" s="23" t="s">
        <v>244</v>
      </c>
      <c r="AT425" s="23" t="s">
        <v>169</v>
      </c>
      <c r="AU425" s="23" t="s">
        <v>88</v>
      </c>
      <c r="AY425" s="23" t="s">
        <v>167</v>
      </c>
      <c r="BE425" s="185">
        <f>IF(N425="základní",J425,0)</f>
        <v>0</v>
      </c>
      <c r="BF425" s="185">
        <f>IF(N425="snížená",J425,0)</f>
        <v>0</v>
      </c>
      <c r="BG425" s="185">
        <f>IF(N425="zákl. přenesená",J425,0)</f>
        <v>0</v>
      </c>
      <c r="BH425" s="185">
        <f>IF(N425="sníž. přenesená",J425,0)</f>
        <v>0</v>
      </c>
      <c r="BI425" s="185">
        <f>IF(N425="nulová",J425,0)</f>
        <v>0</v>
      </c>
      <c r="BJ425" s="23" t="s">
        <v>24</v>
      </c>
      <c r="BK425" s="185">
        <f>ROUND(I425*H425,2)</f>
        <v>0</v>
      </c>
      <c r="BL425" s="23" t="s">
        <v>244</v>
      </c>
      <c r="BM425" s="23" t="s">
        <v>1125</v>
      </c>
    </row>
    <row r="426" spans="2:51" s="11" customFormat="1" ht="13.5">
      <c r="B426" s="186"/>
      <c r="D426" s="187" t="s">
        <v>176</v>
      </c>
      <c r="E426" s="188" t="s">
        <v>5</v>
      </c>
      <c r="F426" s="189" t="s">
        <v>1126</v>
      </c>
      <c r="H426" s="190">
        <v>844.272</v>
      </c>
      <c r="I426" s="191"/>
      <c r="L426" s="186"/>
      <c r="M426" s="192"/>
      <c r="N426" s="193"/>
      <c r="O426" s="193"/>
      <c r="P426" s="193"/>
      <c r="Q426" s="193"/>
      <c r="R426" s="193"/>
      <c r="S426" s="193"/>
      <c r="T426" s="194"/>
      <c r="AT426" s="195" t="s">
        <v>176</v>
      </c>
      <c r="AU426" s="195" t="s">
        <v>88</v>
      </c>
      <c r="AV426" s="11" t="s">
        <v>88</v>
      </c>
      <c r="AW426" s="11" t="s">
        <v>43</v>
      </c>
      <c r="AX426" s="11" t="s">
        <v>24</v>
      </c>
      <c r="AY426" s="195" t="s">
        <v>167</v>
      </c>
    </row>
    <row r="427" spans="2:65" s="1" customFormat="1" ht="16.5" customHeight="1">
      <c r="B427" s="173"/>
      <c r="C427" s="199" t="s">
        <v>1127</v>
      </c>
      <c r="D427" s="199" t="s">
        <v>222</v>
      </c>
      <c r="E427" s="200" t="s">
        <v>1128</v>
      </c>
      <c r="F427" s="201" t="s">
        <v>1129</v>
      </c>
      <c r="G427" s="202" t="s">
        <v>225</v>
      </c>
      <c r="H427" s="203">
        <v>0.844</v>
      </c>
      <c r="I427" s="204"/>
      <c r="J427" s="205">
        <f>ROUND(I427*H427,2)</f>
        <v>0</v>
      </c>
      <c r="K427" s="201" t="s">
        <v>173</v>
      </c>
      <c r="L427" s="206"/>
      <c r="M427" s="207" t="s">
        <v>5</v>
      </c>
      <c r="N427" s="208" t="s">
        <v>50</v>
      </c>
      <c r="O427" s="41"/>
      <c r="P427" s="183">
        <f>O427*H427</f>
        <v>0</v>
      </c>
      <c r="Q427" s="183">
        <v>1</v>
      </c>
      <c r="R427" s="183">
        <f>Q427*H427</f>
        <v>0.844</v>
      </c>
      <c r="S427" s="183">
        <v>0</v>
      </c>
      <c r="T427" s="184">
        <f>S427*H427</f>
        <v>0</v>
      </c>
      <c r="AR427" s="23" t="s">
        <v>320</v>
      </c>
      <c r="AT427" s="23" t="s">
        <v>222</v>
      </c>
      <c r="AU427" s="23" t="s">
        <v>88</v>
      </c>
      <c r="AY427" s="23" t="s">
        <v>167</v>
      </c>
      <c r="BE427" s="185">
        <f>IF(N427="základní",J427,0)</f>
        <v>0</v>
      </c>
      <c r="BF427" s="185">
        <f>IF(N427="snížená",J427,0)</f>
        <v>0</v>
      </c>
      <c r="BG427" s="185">
        <f>IF(N427="zákl. přenesená",J427,0)</f>
        <v>0</v>
      </c>
      <c r="BH427" s="185">
        <f>IF(N427="sníž. přenesená",J427,0)</f>
        <v>0</v>
      </c>
      <c r="BI427" s="185">
        <f>IF(N427="nulová",J427,0)</f>
        <v>0</v>
      </c>
      <c r="BJ427" s="23" t="s">
        <v>24</v>
      </c>
      <c r="BK427" s="185">
        <f>ROUND(I427*H427,2)</f>
        <v>0</v>
      </c>
      <c r="BL427" s="23" t="s">
        <v>244</v>
      </c>
      <c r="BM427" s="23" t="s">
        <v>1130</v>
      </c>
    </row>
    <row r="428" spans="2:47" s="1" customFormat="1" ht="27">
      <c r="B428" s="40"/>
      <c r="D428" s="187" t="s">
        <v>435</v>
      </c>
      <c r="F428" s="218" t="s">
        <v>1131</v>
      </c>
      <c r="I428" s="219"/>
      <c r="L428" s="40"/>
      <c r="M428" s="220"/>
      <c r="N428" s="41"/>
      <c r="O428" s="41"/>
      <c r="P428" s="41"/>
      <c r="Q428" s="41"/>
      <c r="R428" s="41"/>
      <c r="S428" s="41"/>
      <c r="T428" s="69"/>
      <c r="AT428" s="23" t="s">
        <v>435</v>
      </c>
      <c r="AU428" s="23" t="s">
        <v>88</v>
      </c>
    </row>
    <row r="429" spans="2:65" s="1" customFormat="1" ht="25.5" customHeight="1">
      <c r="B429" s="173"/>
      <c r="C429" s="174" t="s">
        <v>1132</v>
      </c>
      <c r="D429" s="174" t="s">
        <v>169</v>
      </c>
      <c r="E429" s="175" t="s">
        <v>1133</v>
      </c>
      <c r="F429" s="176" t="s">
        <v>1134</v>
      </c>
      <c r="G429" s="177" t="s">
        <v>709</v>
      </c>
      <c r="H429" s="222"/>
      <c r="I429" s="179"/>
      <c r="J429" s="180">
        <f>ROUND(I429*H429,2)</f>
        <v>0</v>
      </c>
      <c r="K429" s="176" t="s">
        <v>173</v>
      </c>
      <c r="L429" s="40"/>
      <c r="M429" s="181" t="s">
        <v>5</v>
      </c>
      <c r="N429" s="182" t="s">
        <v>50</v>
      </c>
      <c r="O429" s="41"/>
      <c r="P429" s="183">
        <f>O429*H429</f>
        <v>0</v>
      </c>
      <c r="Q429" s="183">
        <v>0</v>
      </c>
      <c r="R429" s="183">
        <f>Q429*H429</f>
        <v>0</v>
      </c>
      <c r="S429" s="183">
        <v>0</v>
      </c>
      <c r="T429" s="184">
        <f>S429*H429</f>
        <v>0</v>
      </c>
      <c r="AR429" s="23" t="s">
        <v>244</v>
      </c>
      <c r="AT429" s="23" t="s">
        <v>169</v>
      </c>
      <c r="AU429" s="23" t="s">
        <v>88</v>
      </c>
      <c r="AY429" s="23" t="s">
        <v>167</v>
      </c>
      <c r="BE429" s="185">
        <f>IF(N429="základní",J429,0)</f>
        <v>0</v>
      </c>
      <c r="BF429" s="185">
        <f>IF(N429="snížená",J429,0)</f>
        <v>0</v>
      </c>
      <c r="BG429" s="185">
        <f>IF(N429="zákl. přenesená",J429,0)</f>
        <v>0</v>
      </c>
      <c r="BH429" s="185">
        <f>IF(N429="sníž. přenesená",J429,0)</f>
        <v>0</v>
      </c>
      <c r="BI429" s="185">
        <f>IF(N429="nulová",J429,0)</f>
        <v>0</v>
      </c>
      <c r="BJ429" s="23" t="s">
        <v>24</v>
      </c>
      <c r="BK429" s="185">
        <f>ROUND(I429*H429,2)</f>
        <v>0</v>
      </c>
      <c r="BL429" s="23" t="s">
        <v>244</v>
      </c>
      <c r="BM429" s="23" t="s">
        <v>1135</v>
      </c>
    </row>
    <row r="430" spans="2:63" s="10" customFormat="1" ht="29.85" customHeight="1">
      <c r="B430" s="159"/>
      <c r="D430" s="170" t="s">
        <v>78</v>
      </c>
      <c r="E430" s="171" t="s">
        <v>1136</v>
      </c>
      <c r="F430" s="171" t="s">
        <v>1137</v>
      </c>
      <c r="I430" s="162"/>
      <c r="J430" s="172">
        <f>BK430</f>
        <v>0</v>
      </c>
      <c r="L430" s="159"/>
      <c r="M430" s="164"/>
      <c r="N430" s="165"/>
      <c r="O430" s="165"/>
      <c r="P430" s="166">
        <f>SUM(P431:P439)</f>
        <v>0</v>
      </c>
      <c r="Q430" s="165"/>
      <c r="R430" s="166">
        <f>SUM(R431:R439)</f>
        <v>0.92093304</v>
      </c>
      <c r="S430" s="165"/>
      <c r="T430" s="167">
        <f>SUM(T431:T439)</f>
        <v>0</v>
      </c>
      <c r="AR430" s="160" t="s">
        <v>88</v>
      </c>
      <c r="AT430" s="168" t="s">
        <v>78</v>
      </c>
      <c r="AU430" s="168" t="s">
        <v>24</v>
      </c>
      <c r="AY430" s="160" t="s">
        <v>167</v>
      </c>
      <c r="BK430" s="169">
        <f>SUM(BK431:BK439)</f>
        <v>0</v>
      </c>
    </row>
    <row r="431" spans="2:65" s="1" customFormat="1" ht="25.5" customHeight="1">
      <c r="B431" s="173"/>
      <c r="C431" s="174" t="s">
        <v>1138</v>
      </c>
      <c r="D431" s="174" t="s">
        <v>169</v>
      </c>
      <c r="E431" s="175" t="s">
        <v>1139</v>
      </c>
      <c r="F431" s="176" t="s">
        <v>1140</v>
      </c>
      <c r="G431" s="177" t="s">
        <v>358</v>
      </c>
      <c r="H431" s="178">
        <v>30.2</v>
      </c>
      <c r="I431" s="179"/>
      <c r="J431" s="180">
        <f>ROUND(I431*H431,2)</f>
        <v>0</v>
      </c>
      <c r="K431" s="176" t="s">
        <v>173</v>
      </c>
      <c r="L431" s="40"/>
      <c r="M431" s="181" t="s">
        <v>5</v>
      </c>
      <c r="N431" s="182" t="s">
        <v>50</v>
      </c>
      <c r="O431" s="41"/>
      <c r="P431" s="183">
        <f>O431*H431</f>
        <v>0</v>
      </c>
      <c r="Q431" s="183">
        <v>0.00046</v>
      </c>
      <c r="R431" s="183">
        <f>Q431*H431</f>
        <v>0.013892</v>
      </c>
      <c r="S431" s="183">
        <v>0</v>
      </c>
      <c r="T431" s="184">
        <f>S431*H431</f>
        <v>0</v>
      </c>
      <c r="AR431" s="23" t="s">
        <v>244</v>
      </c>
      <c r="AT431" s="23" t="s">
        <v>169</v>
      </c>
      <c r="AU431" s="23" t="s">
        <v>88</v>
      </c>
      <c r="AY431" s="23" t="s">
        <v>167</v>
      </c>
      <c r="BE431" s="185">
        <f>IF(N431="základní",J431,0)</f>
        <v>0</v>
      </c>
      <c r="BF431" s="185">
        <f>IF(N431="snížená",J431,0)</f>
        <v>0</v>
      </c>
      <c r="BG431" s="185">
        <f>IF(N431="zákl. přenesená",J431,0)</f>
        <v>0</v>
      </c>
      <c r="BH431" s="185">
        <f>IF(N431="sníž. přenesená",J431,0)</f>
        <v>0</v>
      </c>
      <c r="BI431" s="185">
        <f>IF(N431="nulová",J431,0)</f>
        <v>0</v>
      </c>
      <c r="BJ431" s="23" t="s">
        <v>24</v>
      </c>
      <c r="BK431" s="185">
        <f>ROUND(I431*H431,2)</f>
        <v>0</v>
      </c>
      <c r="BL431" s="23" t="s">
        <v>244</v>
      </c>
      <c r="BM431" s="23" t="s">
        <v>1141</v>
      </c>
    </row>
    <row r="432" spans="2:51" s="11" customFormat="1" ht="13.5">
      <c r="B432" s="186"/>
      <c r="D432" s="187" t="s">
        <v>176</v>
      </c>
      <c r="E432" s="188" t="s">
        <v>5</v>
      </c>
      <c r="F432" s="189" t="s">
        <v>1142</v>
      </c>
      <c r="H432" s="190">
        <v>30.2</v>
      </c>
      <c r="I432" s="191"/>
      <c r="L432" s="186"/>
      <c r="M432" s="192"/>
      <c r="N432" s="193"/>
      <c r="O432" s="193"/>
      <c r="P432" s="193"/>
      <c r="Q432" s="193"/>
      <c r="R432" s="193"/>
      <c r="S432" s="193"/>
      <c r="T432" s="194"/>
      <c r="AT432" s="195" t="s">
        <v>176</v>
      </c>
      <c r="AU432" s="195" t="s">
        <v>88</v>
      </c>
      <c r="AV432" s="11" t="s">
        <v>88</v>
      </c>
      <c r="AW432" s="11" t="s">
        <v>43</v>
      </c>
      <c r="AX432" s="11" t="s">
        <v>24</v>
      </c>
      <c r="AY432" s="195" t="s">
        <v>167</v>
      </c>
    </row>
    <row r="433" spans="2:65" s="1" customFormat="1" ht="16.5" customHeight="1">
      <c r="B433" s="173"/>
      <c r="C433" s="199" t="s">
        <v>1143</v>
      </c>
      <c r="D433" s="199" t="s">
        <v>222</v>
      </c>
      <c r="E433" s="200" t="s">
        <v>1144</v>
      </c>
      <c r="F433" s="201" t="s">
        <v>1145</v>
      </c>
      <c r="G433" s="202" t="s">
        <v>318</v>
      </c>
      <c r="H433" s="203">
        <v>102.68</v>
      </c>
      <c r="I433" s="204"/>
      <c r="J433" s="205">
        <f>ROUND(I433*H433,2)</f>
        <v>0</v>
      </c>
      <c r="K433" s="201" t="s">
        <v>173</v>
      </c>
      <c r="L433" s="206"/>
      <c r="M433" s="207" t="s">
        <v>5</v>
      </c>
      <c r="N433" s="208" t="s">
        <v>50</v>
      </c>
      <c r="O433" s="41"/>
      <c r="P433" s="183">
        <f>O433*H433</f>
        <v>0</v>
      </c>
      <c r="Q433" s="183">
        <v>0.00036</v>
      </c>
      <c r="R433" s="183">
        <f>Q433*H433</f>
        <v>0.036964800000000006</v>
      </c>
      <c r="S433" s="183">
        <v>0</v>
      </c>
      <c r="T433" s="184">
        <f>S433*H433</f>
        <v>0</v>
      </c>
      <c r="AR433" s="23" t="s">
        <v>320</v>
      </c>
      <c r="AT433" s="23" t="s">
        <v>222</v>
      </c>
      <c r="AU433" s="23" t="s">
        <v>88</v>
      </c>
      <c r="AY433" s="23" t="s">
        <v>167</v>
      </c>
      <c r="BE433" s="185">
        <f>IF(N433="základní",J433,0)</f>
        <v>0</v>
      </c>
      <c r="BF433" s="185">
        <f>IF(N433="snížená",J433,0)</f>
        <v>0</v>
      </c>
      <c r="BG433" s="185">
        <f>IF(N433="zákl. přenesená",J433,0)</f>
        <v>0</v>
      </c>
      <c r="BH433" s="185">
        <f>IF(N433="sníž. přenesená",J433,0)</f>
        <v>0</v>
      </c>
      <c r="BI433" s="185">
        <f>IF(N433="nulová",J433,0)</f>
        <v>0</v>
      </c>
      <c r="BJ433" s="23" t="s">
        <v>24</v>
      </c>
      <c r="BK433" s="185">
        <f>ROUND(I433*H433,2)</f>
        <v>0</v>
      </c>
      <c r="BL433" s="23" t="s">
        <v>244</v>
      </c>
      <c r="BM433" s="23" t="s">
        <v>1146</v>
      </c>
    </row>
    <row r="434" spans="2:51" s="11" customFormat="1" ht="13.5">
      <c r="B434" s="186"/>
      <c r="D434" s="187" t="s">
        <v>176</v>
      </c>
      <c r="F434" s="189" t="s">
        <v>1147</v>
      </c>
      <c r="H434" s="190">
        <v>102.68</v>
      </c>
      <c r="I434" s="191"/>
      <c r="L434" s="186"/>
      <c r="M434" s="192"/>
      <c r="N434" s="193"/>
      <c r="O434" s="193"/>
      <c r="P434" s="193"/>
      <c r="Q434" s="193"/>
      <c r="R434" s="193"/>
      <c r="S434" s="193"/>
      <c r="T434" s="194"/>
      <c r="AT434" s="195" t="s">
        <v>176</v>
      </c>
      <c r="AU434" s="195" t="s">
        <v>88</v>
      </c>
      <c r="AV434" s="11" t="s">
        <v>88</v>
      </c>
      <c r="AW434" s="11" t="s">
        <v>6</v>
      </c>
      <c r="AX434" s="11" t="s">
        <v>24</v>
      </c>
      <c r="AY434" s="195" t="s">
        <v>167</v>
      </c>
    </row>
    <row r="435" spans="2:65" s="1" customFormat="1" ht="25.5" customHeight="1">
      <c r="B435" s="173"/>
      <c r="C435" s="174" t="s">
        <v>1148</v>
      </c>
      <c r="D435" s="174" t="s">
        <v>169</v>
      </c>
      <c r="E435" s="175" t="s">
        <v>1149</v>
      </c>
      <c r="F435" s="176" t="s">
        <v>1150</v>
      </c>
      <c r="G435" s="177" t="s">
        <v>231</v>
      </c>
      <c r="H435" s="178">
        <v>37.072</v>
      </c>
      <c r="I435" s="179"/>
      <c r="J435" s="180">
        <f>ROUND(I435*H435,2)</f>
        <v>0</v>
      </c>
      <c r="K435" s="176" t="s">
        <v>173</v>
      </c>
      <c r="L435" s="40"/>
      <c r="M435" s="181" t="s">
        <v>5</v>
      </c>
      <c r="N435" s="182" t="s">
        <v>50</v>
      </c>
      <c r="O435" s="41"/>
      <c r="P435" s="183">
        <f>O435*H435</f>
        <v>0</v>
      </c>
      <c r="Q435" s="183">
        <v>0.00367</v>
      </c>
      <c r="R435" s="183">
        <f>Q435*H435</f>
        <v>0.13605424000000002</v>
      </c>
      <c r="S435" s="183">
        <v>0</v>
      </c>
      <c r="T435" s="184">
        <f>S435*H435</f>
        <v>0</v>
      </c>
      <c r="AR435" s="23" t="s">
        <v>244</v>
      </c>
      <c r="AT435" s="23" t="s">
        <v>169</v>
      </c>
      <c r="AU435" s="23" t="s">
        <v>88</v>
      </c>
      <c r="AY435" s="23" t="s">
        <v>167</v>
      </c>
      <c r="BE435" s="185">
        <f>IF(N435="základní",J435,0)</f>
        <v>0</v>
      </c>
      <c r="BF435" s="185">
        <f>IF(N435="snížená",J435,0)</f>
        <v>0</v>
      </c>
      <c r="BG435" s="185">
        <f>IF(N435="zákl. přenesená",J435,0)</f>
        <v>0</v>
      </c>
      <c r="BH435" s="185">
        <f>IF(N435="sníž. přenesená",J435,0)</f>
        <v>0</v>
      </c>
      <c r="BI435" s="185">
        <f>IF(N435="nulová",J435,0)</f>
        <v>0</v>
      </c>
      <c r="BJ435" s="23" t="s">
        <v>24</v>
      </c>
      <c r="BK435" s="185">
        <f>ROUND(I435*H435,2)</f>
        <v>0</v>
      </c>
      <c r="BL435" s="23" t="s">
        <v>244</v>
      </c>
      <c r="BM435" s="23" t="s">
        <v>1151</v>
      </c>
    </row>
    <row r="436" spans="2:51" s="11" customFormat="1" ht="13.5">
      <c r="B436" s="186"/>
      <c r="D436" s="187" t="s">
        <v>176</v>
      </c>
      <c r="E436" s="188" t="s">
        <v>5</v>
      </c>
      <c r="F436" s="189" t="s">
        <v>1152</v>
      </c>
      <c r="H436" s="190">
        <v>37.072</v>
      </c>
      <c r="I436" s="191"/>
      <c r="L436" s="186"/>
      <c r="M436" s="192"/>
      <c r="N436" s="193"/>
      <c r="O436" s="193"/>
      <c r="P436" s="193"/>
      <c r="Q436" s="193"/>
      <c r="R436" s="193"/>
      <c r="S436" s="193"/>
      <c r="T436" s="194"/>
      <c r="AT436" s="195" t="s">
        <v>176</v>
      </c>
      <c r="AU436" s="195" t="s">
        <v>88</v>
      </c>
      <c r="AV436" s="11" t="s">
        <v>88</v>
      </c>
      <c r="AW436" s="11" t="s">
        <v>43</v>
      </c>
      <c r="AX436" s="11" t="s">
        <v>24</v>
      </c>
      <c r="AY436" s="195" t="s">
        <v>167</v>
      </c>
    </row>
    <row r="437" spans="2:65" s="1" customFormat="1" ht="16.5" customHeight="1">
      <c r="B437" s="173"/>
      <c r="C437" s="199" t="s">
        <v>1153</v>
      </c>
      <c r="D437" s="199" t="s">
        <v>222</v>
      </c>
      <c r="E437" s="200" t="s">
        <v>1154</v>
      </c>
      <c r="F437" s="201" t="s">
        <v>1155</v>
      </c>
      <c r="G437" s="202" t="s">
        <v>231</v>
      </c>
      <c r="H437" s="203">
        <v>40.779</v>
      </c>
      <c r="I437" s="204"/>
      <c r="J437" s="205">
        <f>ROUND(I437*H437,2)</f>
        <v>0</v>
      </c>
      <c r="K437" s="201" t="s">
        <v>173</v>
      </c>
      <c r="L437" s="206"/>
      <c r="M437" s="207" t="s">
        <v>5</v>
      </c>
      <c r="N437" s="208" t="s">
        <v>50</v>
      </c>
      <c r="O437" s="41"/>
      <c r="P437" s="183">
        <f>O437*H437</f>
        <v>0</v>
      </c>
      <c r="Q437" s="183">
        <v>0.018</v>
      </c>
      <c r="R437" s="183">
        <f>Q437*H437</f>
        <v>0.734022</v>
      </c>
      <c r="S437" s="183">
        <v>0</v>
      </c>
      <c r="T437" s="184">
        <f>S437*H437</f>
        <v>0</v>
      </c>
      <c r="AR437" s="23" t="s">
        <v>320</v>
      </c>
      <c r="AT437" s="23" t="s">
        <v>222</v>
      </c>
      <c r="AU437" s="23" t="s">
        <v>88</v>
      </c>
      <c r="AY437" s="23" t="s">
        <v>167</v>
      </c>
      <c r="BE437" s="185">
        <f>IF(N437="základní",J437,0)</f>
        <v>0</v>
      </c>
      <c r="BF437" s="185">
        <f>IF(N437="snížená",J437,0)</f>
        <v>0</v>
      </c>
      <c r="BG437" s="185">
        <f>IF(N437="zákl. přenesená",J437,0)</f>
        <v>0</v>
      </c>
      <c r="BH437" s="185">
        <f>IF(N437="sníž. přenesená",J437,0)</f>
        <v>0</v>
      </c>
      <c r="BI437" s="185">
        <f>IF(N437="nulová",J437,0)</f>
        <v>0</v>
      </c>
      <c r="BJ437" s="23" t="s">
        <v>24</v>
      </c>
      <c r="BK437" s="185">
        <f>ROUND(I437*H437,2)</f>
        <v>0</v>
      </c>
      <c r="BL437" s="23" t="s">
        <v>244</v>
      </c>
      <c r="BM437" s="23" t="s">
        <v>1156</v>
      </c>
    </row>
    <row r="438" spans="2:51" s="11" customFormat="1" ht="13.5">
      <c r="B438" s="186"/>
      <c r="D438" s="187" t="s">
        <v>176</v>
      </c>
      <c r="F438" s="189" t="s">
        <v>1157</v>
      </c>
      <c r="H438" s="190">
        <v>40.779</v>
      </c>
      <c r="I438" s="191"/>
      <c r="L438" s="186"/>
      <c r="M438" s="192"/>
      <c r="N438" s="193"/>
      <c r="O438" s="193"/>
      <c r="P438" s="193"/>
      <c r="Q438" s="193"/>
      <c r="R438" s="193"/>
      <c r="S438" s="193"/>
      <c r="T438" s="194"/>
      <c r="AT438" s="195" t="s">
        <v>176</v>
      </c>
      <c r="AU438" s="195" t="s">
        <v>88</v>
      </c>
      <c r="AV438" s="11" t="s">
        <v>88</v>
      </c>
      <c r="AW438" s="11" t="s">
        <v>6</v>
      </c>
      <c r="AX438" s="11" t="s">
        <v>24</v>
      </c>
      <c r="AY438" s="195" t="s">
        <v>167</v>
      </c>
    </row>
    <row r="439" spans="2:65" s="1" customFormat="1" ht="38.25" customHeight="1">
      <c r="B439" s="173"/>
      <c r="C439" s="174" t="s">
        <v>1158</v>
      </c>
      <c r="D439" s="174" t="s">
        <v>169</v>
      </c>
      <c r="E439" s="175" t="s">
        <v>1159</v>
      </c>
      <c r="F439" s="176" t="s">
        <v>1160</v>
      </c>
      <c r="G439" s="177" t="s">
        <v>709</v>
      </c>
      <c r="H439" s="222"/>
      <c r="I439" s="179"/>
      <c r="J439" s="180">
        <f>ROUND(I439*H439,2)</f>
        <v>0</v>
      </c>
      <c r="K439" s="176" t="s">
        <v>173</v>
      </c>
      <c r="L439" s="40"/>
      <c r="M439" s="181" t="s">
        <v>5</v>
      </c>
      <c r="N439" s="182" t="s">
        <v>50</v>
      </c>
      <c r="O439" s="41"/>
      <c r="P439" s="183">
        <f>O439*H439</f>
        <v>0</v>
      </c>
      <c r="Q439" s="183">
        <v>0</v>
      </c>
      <c r="R439" s="183">
        <f>Q439*H439</f>
        <v>0</v>
      </c>
      <c r="S439" s="183">
        <v>0</v>
      </c>
      <c r="T439" s="184">
        <f>S439*H439</f>
        <v>0</v>
      </c>
      <c r="AR439" s="23" t="s">
        <v>244</v>
      </c>
      <c r="AT439" s="23" t="s">
        <v>169</v>
      </c>
      <c r="AU439" s="23" t="s">
        <v>88</v>
      </c>
      <c r="AY439" s="23" t="s">
        <v>167</v>
      </c>
      <c r="BE439" s="185">
        <f>IF(N439="základní",J439,0)</f>
        <v>0</v>
      </c>
      <c r="BF439" s="185">
        <f>IF(N439="snížená",J439,0)</f>
        <v>0</v>
      </c>
      <c r="BG439" s="185">
        <f>IF(N439="zákl. přenesená",J439,0)</f>
        <v>0</v>
      </c>
      <c r="BH439" s="185">
        <f>IF(N439="sníž. přenesená",J439,0)</f>
        <v>0</v>
      </c>
      <c r="BI439" s="185">
        <f>IF(N439="nulová",J439,0)</f>
        <v>0</v>
      </c>
      <c r="BJ439" s="23" t="s">
        <v>24</v>
      </c>
      <c r="BK439" s="185">
        <f>ROUND(I439*H439,2)</f>
        <v>0</v>
      </c>
      <c r="BL439" s="23" t="s">
        <v>244</v>
      </c>
      <c r="BM439" s="23" t="s">
        <v>1161</v>
      </c>
    </row>
    <row r="440" spans="2:63" s="10" customFormat="1" ht="29.85" customHeight="1">
      <c r="B440" s="159"/>
      <c r="D440" s="170" t="s">
        <v>78</v>
      </c>
      <c r="E440" s="171" t="s">
        <v>1162</v>
      </c>
      <c r="F440" s="171" t="s">
        <v>1163</v>
      </c>
      <c r="I440" s="162"/>
      <c r="J440" s="172">
        <f>BK440</f>
        <v>0</v>
      </c>
      <c r="L440" s="159"/>
      <c r="M440" s="164"/>
      <c r="N440" s="165"/>
      <c r="O440" s="165"/>
      <c r="P440" s="166">
        <f>SUM(P441:P453)</f>
        <v>0</v>
      </c>
      <c r="Q440" s="165"/>
      <c r="R440" s="166">
        <f>SUM(R441:R453)</f>
        <v>19.770661</v>
      </c>
      <c r="S440" s="165"/>
      <c r="T440" s="167">
        <f>SUM(T441:T453)</f>
        <v>0</v>
      </c>
      <c r="AR440" s="160" t="s">
        <v>88</v>
      </c>
      <c r="AT440" s="168" t="s">
        <v>78</v>
      </c>
      <c r="AU440" s="168" t="s">
        <v>24</v>
      </c>
      <c r="AY440" s="160" t="s">
        <v>167</v>
      </c>
      <c r="BK440" s="169">
        <f>SUM(BK441:BK453)</f>
        <v>0</v>
      </c>
    </row>
    <row r="441" spans="2:65" s="1" customFormat="1" ht="25.5" customHeight="1">
      <c r="B441" s="173"/>
      <c r="C441" s="174" t="s">
        <v>1164</v>
      </c>
      <c r="D441" s="174" t="s">
        <v>169</v>
      </c>
      <c r="E441" s="175" t="s">
        <v>1165</v>
      </c>
      <c r="F441" s="176" t="s">
        <v>1166</v>
      </c>
      <c r="G441" s="177" t="s">
        <v>231</v>
      </c>
      <c r="H441" s="178">
        <v>175.18</v>
      </c>
      <c r="I441" s="179"/>
      <c r="J441" s="180">
        <f>ROUND(I441*H441,2)</f>
        <v>0</v>
      </c>
      <c r="K441" s="176" t="s">
        <v>173</v>
      </c>
      <c r="L441" s="40"/>
      <c r="M441" s="181" t="s">
        <v>5</v>
      </c>
      <c r="N441" s="182" t="s">
        <v>50</v>
      </c>
      <c r="O441" s="41"/>
      <c r="P441" s="183">
        <f>O441*H441</f>
        <v>0</v>
      </c>
      <c r="Q441" s="183">
        <v>0.003</v>
      </c>
      <c r="R441" s="183">
        <f>Q441*H441</f>
        <v>0.52554</v>
      </c>
      <c r="S441" s="183">
        <v>0</v>
      </c>
      <c r="T441" s="184">
        <f>S441*H441</f>
        <v>0</v>
      </c>
      <c r="AR441" s="23" t="s">
        <v>244</v>
      </c>
      <c r="AT441" s="23" t="s">
        <v>169</v>
      </c>
      <c r="AU441" s="23" t="s">
        <v>88</v>
      </c>
      <c r="AY441" s="23" t="s">
        <v>167</v>
      </c>
      <c r="BE441" s="185">
        <f>IF(N441="základní",J441,0)</f>
        <v>0</v>
      </c>
      <c r="BF441" s="185">
        <f>IF(N441="snížená",J441,0)</f>
        <v>0</v>
      </c>
      <c r="BG441" s="185">
        <f>IF(N441="zákl. přenesená",J441,0)</f>
        <v>0</v>
      </c>
      <c r="BH441" s="185">
        <f>IF(N441="sníž. přenesená",J441,0)</f>
        <v>0</v>
      </c>
      <c r="BI441" s="185">
        <f>IF(N441="nulová",J441,0)</f>
        <v>0</v>
      </c>
      <c r="BJ441" s="23" t="s">
        <v>24</v>
      </c>
      <c r="BK441" s="185">
        <f>ROUND(I441*H441,2)</f>
        <v>0</v>
      </c>
      <c r="BL441" s="23" t="s">
        <v>244</v>
      </c>
      <c r="BM441" s="23" t="s">
        <v>1167</v>
      </c>
    </row>
    <row r="442" spans="2:51" s="11" customFormat="1" ht="13.5">
      <c r="B442" s="186"/>
      <c r="D442" s="187" t="s">
        <v>176</v>
      </c>
      <c r="E442" s="188" t="s">
        <v>5</v>
      </c>
      <c r="F442" s="189" t="s">
        <v>1168</v>
      </c>
      <c r="H442" s="190">
        <v>175.18</v>
      </c>
      <c r="I442" s="191"/>
      <c r="L442" s="186"/>
      <c r="M442" s="192"/>
      <c r="N442" s="193"/>
      <c r="O442" s="193"/>
      <c r="P442" s="193"/>
      <c r="Q442" s="193"/>
      <c r="R442" s="193"/>
      <c r="S442" s="193"/>
      <c r="T442" s="194"/>
      <c r="AT442" s="195" t="s">
        <v>176</v>
      </c>
      <c r="AU442" s="195" t="s">
        <v>88</v>
      </c>
      <c r="AV442" s="11" t="s">
        <v>88</v>
      </c>
      <c r="AW442" s="11" t="s">
        <v>43</v>
      </c>
      <c r="AX442" s="11" t="s">
        <v>24</v>
      </c>
      <c r="AY442" s="195" t="s">
        <v>167</v>
      </c>
    </row>
    <row r="443" spans="2:65" s="1" customFormat="1" ht="16.5" customHeight="1">
      <c r="B443" s="173"/>
      <c r="C443" s="199" t="s">
        <v>1169</v>
      </c>
      <c r="D443" s="199" t="s">
        <v>222</v>
      </c>
      <c r="E443" s="200" t="s">
        <v>1170</v>
      </c>
      <c r="F443" s="201" t="s">
        <v>1171</v>
      </c>
      <c r="G443" s="202" t="s">
        <v>231</v>
      </c>
      <c r="H443" s="203">
        <v>192.698</v>
      </c>
      <c r="I443" s="204"/>
      <c r="J443" s="205">
        <f>ROUND(I443*H443,2)</f>
        <v>0</v>
      </c>
      <c r="K443" s="201" t="s">
        <v>173</v>
      </c>
      <c r="L443" s="206"/>
      <c r="M443" s="207" t="s">
        <v>5</v>
      </c>
      <c r="N443" s="208" t="s">
        <v>50</v>
      </c>
      <c r="O443" s="41"/>
      <c r="P443" s="183">
        <f>O443*H443</f>
        <v>0</v>
      </c>
      <c r="Q443" s="183">
        <v>0.0118</v>
      </c>
      <c r="R443" s="183">
        <f>Q443*H443</f>
        <v>2.2738364</v>
      </c>
      <c r="S443" s="183">
        <v>0</v>
      </c>
      <c r="T443" s="184">
        <f>S443*H443</f>
        <v>0</v>
      </c>
      <c r="AR443" s="23" t="s">
        <v>320</v>
      </c>
      <c r="AT443" s="23" t="s">
        <v>222</v>
      </c>
      <c r="AU443" s="23" t="s">
        <v>88</v>
      </c>
      <c r="AY443" s="23" t="s">
        <v>167</v>
      </c>
      <c r="BE443" s="185">
        <f>IF(N443="základní",J443,0)</f>
        <v>0</v>
      </c>
      <c r="BF443" s="185">
        <f>IF(N443="snížená",J443,0)</f>
        <v>0</v>
      </c>
      <c r="BG443" s="185">
        <f>IF(N443="zákl. přenesená",J443,0)</f>
        <v>0</v>
      </c>
      <c r="BH443" s="185">
        <f>IF(N443="sníž. přenesená",J443,0)</f>
        <v>0</v>
      </c>
      <c r="BI443" s="185">
        <f>IF(N443="nulová",J443,0)</f>
        <v>0</v>
      </c>
      <c r="BJ443" s="23" t="s">
        <v>24</v>
      </c>
      <c r="BK443" s="185">
        <f>ROUND(I443*H443,2)</f>
        <v>0</v>
      </c>
      <c r="BL443" s="23" t="s">
        <v>244</v>
      </c>
      <c r="BM443" s="23" t="s">
        <v>1172</v>
      </c>
    </row>
    <row r="444" spans="2:51" s="11" customFormat="1" ht="13.5">
      <c r="B444" s="186"/>
      <c r="D444" s="187" t="s">
        <v>176</v>
      </c>
      <c r="F444" s="189" t="s">
        <v>1173</v>
      </c>
      <c r="H444" s="190">
        <v>192.698</v>
      </c>
      <c r="I444" s="191"/>
      <c r="L444" s="186"/>
      <c r="M444" s="192"/>
      <c r="N444" s="193"/>
      <c r="O444" s="193"/>
      <c r="P444" s="193"/>
      <c r="Q444" s="193"/>
      <c r="R444" s="193"/>
      <c r="S444" s="193"/>
      <c r="T444" s="194"/>
      <c r="AT444" s="195" t="s">
        <v>176</v>
      </c>
      <c r="AU444" s="195" t="s">
        <v>88</v>
      </c>
      <c r="AV444" s="11" t="s">
        <v>88</v>
      </c>
      <c r="AW444" s="11" t="s">
        <v>6</v>
      </c>
      <c r="AX444" s="11" t="s">
        <v>24</v>
      </c>
      <c r="AY444" s="195" t="s">
        <v>167</v>
      </c>
    </row>
    <row r="445" spans="2:65" s="1" customFormat="1" ht="25.5" customHeight="1">
      <c r="B445" s="173"/>
      <c r="C445" s="174" t="s">
        <v>1174</v>
      </c>
      <c r="D445" s="174" t="s">
        <v>169</v>
      </c>
      <c r="E445" s="175" t="s">
        <v>1175</v>
      </c>
      <c r="F445" s="176" t="s">
        <v>1176</v>
      </c>
      <c r="G445" s="177" t="s">
        <v>231</v>
      </c>
      <c r="H445" s="178">
        <v>36</v>
      </c>
      <c r="I445" s="179"/>
      <c r="J445" s="180">
        <f>ROUND(I445*H445,2)</f>
        <v>0</v>
      </c>
      <c r="K445" s="176" t="s">
        <v>173</v>
      </c>
      <c r="L445" s="40"/>
      <c r="M445" s="181" t="s">
        <v>5</v>
      </c>
      <c r="N445" s="182" t="s">
        <v>50</v>
      </c>
      <c r="O445" s="41"/>
      <c r="P445" s="183">
        <f>O445*H445</f>
        <v>0</v>
      </c>
      <c r="Q445" s="183">
        <v>0</v>
      </c>
      <c r="R445" s="183">
        <f>Q445*H445</f>
        <v>0</v>
      </c>
      <c r="S445" s="183">
        <v>0</v>
      </c>
      <c r="T445" s="184">
        <f>S445*H445</f>
        <v>0</v>
      </c>
      <c r="AR445" s="23" t="s">
        <v>244</v>
      </c>
      <c r="AT445" s="23" t="s">
        <v>169</v>
      </c>
      <c r="AU445" s="23" t="s">
        <v>88</v>
      </c>
      <c r="AY445" s="23" t="s">
        <v>167</v>
      </c>
      <c r="BE445" s="185">
        <f>IF(N445="základní",J445,0)</f>
        <v>0</v>
      </c>
      <c r="BF445" s="185">
        <f>IF(N445="snížená",J445,0)</f>
        <v>0</v>
      </c>
      <c r="BG445" s="185">
        <f>IF(N445="zákl. přenesená",J445,0)</f>
        <v>0</v>
      </c>
      <c r="BH445" s="185">
        <f>IF(N445="sníž. přenesená",J445,0)</f>
        <v>0</v>
      </c>
      <c r="BI445" s="185">
        <f>IF(N445="nulová",J445,0)</f>
        <v>0</v>
      </c>
      <c r="BJ445" s="23" t="s">
        <v>24</v>
      </c>
      <c r="BK445" s="185">
        <f>ROUND(I445*H445,2)</f>
        <v>0</v>
      </c>
      <c r="BL445" s="23" t="s">
        <v>244</v>
      </c>
      <c r="BM445" s="23" t="s">
        <v>1177</v>
      </c>
    </row>
    <row r="446" spans="2:65" s="1" customFormat="1" ht="25.5" customHeight="1">
      <c r="B446" s="173"/>
      <c r="C446" s="174" t="s">
        <v>1178</v>
      </c>
      <c r="D446" s="174" t="s">
        <v>169</v>
      </c>
      <c r="E446" s="175" t="s">
        <v>1179</v>
      </c>
      <c r="F446" s="176" t="s">
        <v>1180</v>
      </c>
      <c r="G446" s="177" t="s">
        <v>231</v>
      </c>
      <c r="H446" s="178">
        <v>747.634</v>
      </c>
      <c r="I446" s="179"/>
      <c r="J446" s="180">
        <f>ROUND(I446*H446,2)</f>
        <v>0</v>
      </c>
      <c r="K446" s="176" t="s">
        <v>173</v>
      </c>
      <c r="L446" s="40"/>
      <c r="M446" s="181" t="s">
        <v>5</v>
      </c>
      <c r="N446" s="182" t="s">
        <v>50</v>
      </c>
      <c r="O446" s="41"/>
      <c r="P446" s="183">
        <f>O446*H446</f>
        <v>0</v>
      </c>
      <c r="Q446" s="183">
        <v>0.0029</v>
      </c>
      <c r="R446" s="183">
        <f>Q446*H446</f>
        <v>2.1681386</v>
      </c>
      <c r="S446" s="183">
        <v>0</v>
      </c>
      <c r="T446" s="184">
        <f>S446*H446</f>
        <v>0</v>
      </c>
      <c r="AR446" s="23" t="s">
        <v>244</v>
      </c>
      <c r="AT446" s="23" t="s">
        <v>169</v>
      </c>
      <c r="AU446" s="23" t="s">
        <v>88</v>
      </c>
      <c r="AY446" s="23" t="s">
        <v>167</v>
      </c>
      <c r="BE446" s="185">
        <f>IF(N446="základní",J446,0)</f>
        <v>0</v>
      </c>
      <c r="BF446" s="185">
        <f>IF(N446="snížená",J446,0)</f>
        <v>0</v>
      </c>
      <c r="BG446" s="185">
        <f>IF(N446="zákl. přenesená",J446,0)</f>
        <v>0</v>
      </c>
      <c r="BH446" s="185">
        <f>IF(N446="sníž. přenesená",J446,0)</f>
        <v>0</v>
      </c>
      <c r="BI446" s="185">
        <f>IF(N446="nulová",J446,0)</f>
        <v>0</v>
      </c>
      <c r="BJ446" s="23" t="s">
        <v>24</v>
      </c>
      <c r="BK446" s="185">
        <f>ROUND(I446*H446,2)</f>
        <v>0</v>
      </c>
      <c r="BL446" s="23" t="s">
        <v>244</v>
      </c>
      <c r="BM446" s="23" t="s">
        <v>1181</v>
      </c>
    </row>
    <row r="447" spans="2:51" s="11" customFormat="1" ht="13.5">
      <c r="B447" s="186"/>
      <c r="D447" s="196" t="s">
        <v>176</v>
      </c>
      <c r="E447" s="195" t="s">
        <v>5</v>
      </c>
      <c r="F447" s="197" t="s">
        <v>1182</v>
      </c>
      <c r="H447" s="198">
        <v>336</v>
      </c>
      <c r="I447" s="191"/>
      <c r="L447" s="186"/>
      <c r="M447" s="192"/>
      <c r="N447" s="193"/>
      <c r="O447" s="193"/>
      <c r="P447" s="193"/>
      <c r="Q447" s="193"/>
      <c r="R447" s="193"/>
      <c r="S447" s="193"/>
      <c r="T447" s="194"/>
      <c r="AT447" s="195" t="s">
        <v>176</v>
      </c>
      <c r="AU447" s="195" t="s">
        <v>88</v>
      </c>
      <c r="AV447" s="11" t="s">
        <v>88</v>
      </c>
      <c r="AW447" s="11" t="s">
        <v>43</v>
      </c>
      <c r="AX447" s="11" t="s">
        <v>79</v>
      </c>
      <c r="AY447" s="195" t="s">
        <v>167</v>
      </c>
    </row>
    <row r="448" spans="2:51" s="11" customFormat="1" ht="27">
      <c r="B448" s="186"/>
      <c r="D448" s="196" t="s">
        <v>176</v>
      </c>
      <c r="E448" s="195" t="s">
        <v>5</v>
      </c>
      <c r="F448" s="197" t="s">
        <v>1183</v>
      </c>
      <c r="H448" s="198">
        <v>333.139</v>
      </c>
      <c r="I448" s="191"/>
      <c r="L448" s="186"/>
      <c r="M448" s="192"/>
      <c r="N448" s="193"/>
      <c r="O448" s="193"/>
      <c r="P448" s="193"/>
      <c r="Q448" s="193"/>
      <c r="R448" s="193"/>
      <c r="S448" s="193"/>
      <c r="T448" s="194"/>
      <c r="AT448" s="195" t="s">
        <v>176</v>
      </c>
      <c r="AU448" s="195" t="s">
        <v>88</v>
      </c>
      <c r="AV448" s="11" t="s">
        <v>88</v>
      </c>
      <c r="AW448" s="11" t="s">
        <v>43</v>
      </c>
      <c r="AX448" s="11" t="s">
        <v>79</v>
      </c>
      <c r="AY448" s="195" t="s">
        <v>167</v>
      </c>
    </row>
    <row r="449" spans="2:51" s="11" customFormat="1" ht="13.5">
      <c r="B449" s="186"/>
      <c r="D449" s="196" t="s">
        <v>176</v>
      </c>
      <c r="E449" s="195" t="s">
        <v>5</v>
      </c>
      <c r="F449" s="197" t="s">
        <v>1184</v>
      </c>
      <c r="H449" s="198">
        <v>78.495</v>
      </c>
      <c r="I449" s="191"/>
      <c r="L449" s="186"/>
      <c r="M449" s="192"/>
      <c r="N449" s="193"/>
      <c r="O449" s="193"/>
      <c r="P449" s="193"/>
      <c r="Q449" s="193"/>
      <c r="R449" s="193"/>
      <c r="S449" s="193"/>
      <c r="T449" s="194"/>
      <c r="AT449" s="195" t="s">
        <v>176</v>
      </c>
      <c r="AU449" s="195" t="s">
        <v>88</v>
      </c>
      <c r="AV449" s="11" t="s">
        <v>88</v>
      </c>
      <c r="AW449" s="11" t="s">
        <v>43</v>
      </c>
      <c r="AX449" s="11" t="s">
        <v>79</v>
      </c>
      <c r="AY449" s="195" t="s">
        <v>167</v>
      </c>
    </row>
    <row r="450" spans="2:51" s="12" customFormat="1" ht="13.5">
      <c r="B450" s="209"/>
      <c r="D450" s="187" t="s">
        <v>176</v>
      </c>
      <c r="E450" s="210" t="s">
        <v>5</v>
      </c>
      <c r="F450" s="211" t="s">
        <v>255</v>
      </c>
      <c r="H450" s="212">
        <v>747.634</v>
      </c>
      <c r="I450" s="213"/>
      <c r="L450" s="209"/>
      <c r="M450" s="214"/>
      <c r="N450" s="215"/>
      <c r="O450" s="215"/>
      <c r="P450" s="215"/>
      <c r="Q450" s="215"/>
      <c r="R450" s="215"/>
      <c r="S450" s="215"/>
      <c r="T450" s="216"/>
      <c r="AT450" s="217" t="s">
        <v>176</v>
      </c>
      <c r="AU450" s="217" t="s">
        <v>88</v>
      </c>
      <c r="AV450" s="12" t="s">
        <v>174</v>
      </c>
      <c r="AW450" s="12" t="s">
        <v>43</v>
      </c>
      <c r="AX450" s="12" t="s">
        <v>24</v>
      </c>
      <c r="AY450" s="217" t="s">
        <v>167</v>
      </c>
    </row>
    <row r="451" spans="2:65" s="1" customFormat="1" ht="16.5" customHeight="1">
      <c r="B451" s="173"/>
      <c r="C451" s="199" t="s">
        <v>1185</v>
      </c>
      <c r="D451" s="199" t="s">
        <v>222</v>
      </c>
      <c r="E451" s="200" t="s">
        <v>1154</v>
      </c>
      <c r="F451" s="201" t="s">
        <v>1155</v>
      </c>
      <c r="G451" s="202" t="s">
        <v>231</v>
      </c>
      <c r="H451" s="203">
        <v>822.397</v>
      </c>
      <c r="I451" s="204"/>
      <c r="J451" s="205">
        <f>ROUND(I451*H451,2)</f>
        <v>0</v>
      </c>
      <c r="K451" s="201" t="s">
        <v>173</v>
      </c>
      <c r="L451" s="206"/>
      <c r="M451" s="207" t="s">
        <v>5</v>
      </c>
      <c r="N451" s="208" t="s">
        <v>50</v>
      </c>
      <c r="O451" s="41"/>
      <c r="P451" s="183">
        <f>O451*H451</f>
        <v>0</v>
      </c>
      <c r="Q451" s="183">
        <v>0.018</v>
      </c>
      <c r="R451" s="183">
        <f>Q451*H451</f>
        <v>14.803146</v>
      </c>
      <c r="S451" s="183">
        <v>0</v>
      </c>
      <c r="T451" s="184">
        <f>S451*H451</f>
        <v>0</v>
      </c>
      <c r="AR451" s="23" t="s">
        <v>320</v>
      </c>
      <c r="AT451" s="23" t="s">
        <v>222</v>
      </c>
      <c r="AU451" s="23" t="s">
        <v>88</v>
      </c>
      <c r="AY451" s="23" t="s">
        <v>167</v>
      </c>
      <c r="BE451" s="185">
        <f>IF(N451="základní",J451,0)</f>
        <v>0</v>
      </c>
      <c r="BF451" s="185">
        <f>IF(N451="snížená",J451,0)</f>
        <v>0</v>
      </c>
      <c r="BG451" s="185">
        <f>IF(N451="zákl. přenesená",J451,0)</f>
        <v>0</v>
      </c>
      <c r="BH451" s="185">
        <f>IF(N451="sníž. přenesená",J451,0)</f>
        <v>0</v>
      </c>
      <c r="BI451" s="185">
        <f>IF(N451="nulová",J451,0)</f>
        <v>0</v>
      </c>
      <c r="BJ451" s="23" t="s">
        <v>24</v>
      </c>
      <c r="BK451" s="185">
        <f>ROUND(I451*H451,2)</f>
        <v>0</v>
      </c>
      <c r="BL451" s="23" t="s">
        <v>244</v>
      </c>
      <c r="BM451" s="23" t="s">
        <v>1186</v>
      </c>
    </row>
    <row r="452" spans="2:51" s="11" customFormat="1" ht="13.5">
      <c r="B452" s="186"/>
      <c r="D452" s="187" t="s">
        <v>176</v>
      </c>
      <c r="F452" s="189" t="s">
        <v>1187</v>
      </c>
      <c r="H452" s="190">
        <v>822.397</v>
      </c>
      <c r="I452" s="191"/>
      <c r="L452" s="186"/>
      <c r="M452" s="192"/>
      <c r="N452" s="193"/>
      <c r="O452" s="193"/>
      <c r="P452" s="193"/>
      <c r="Q452" s="193"/>
      <c r="R452" s="193"/>
      <c r="S452" s="193"/>
      <c r="T452" s="194"/>
      <c r="AT452" s="195" t="s">
        <v>176</v>
      </c>
      <c r="AU452" s="195" t="s">
        <v>88</v>
      </c>
      <c r="AV452" s="11" t="s">
        <v>88</v>
      </c>
      <c r="AW452" s="11" t="s">
        <v>6</v>
      </c>
      <c r="AX452" s="11" t="s">
        <v>24</v>
      </c>
      <c r="AY452" s="195" t="s">
        <v>167</v>
      </c>
    </row>
    <row r="453" spans="2:65" s="1" customFormat="1" ht="38.25" customHeight="1">
      <c r="B453" s="173"/>
      <c r="C453" s="174" t="s">
        <v>1188</v>
      </c>
      <c r="D453" s="174" t="s">
        <v>169</v>
      </c>
      <c r="E453" s="175" t="s">
        <v>1189</v>
      </c>
      <c r="F453" s="176" t="s">
        <v>1190</v>
      </c>
      <c r="G453" s="177" t="s">
        <v>709</v>
      </c>
      <c r="H453" s="222"/>
      <c r="I453" s="179"/>
      <c r="J453" s="180">
        <f>ROUND(I453*H453,2)</f>
        <v>0</v>
      </c>
      <c r="K453" s="176" t="s">
        <v>173</v>
      </c>
      <c r="L453" s="40"/>
      <c r="M453" s="181" t="s">
        <v>5</v>
      </c>
      <c r="N453" s="182" t="s">
        <v>50</v>
      </c>
      <c r="O453" s="41"/>
      <c r="P453" s="183">
        <f>O453*H453</f>
        <v>0</v>
      </c>
      <c r="Q453" s="183">
        <v>0</v>
      </c>
      <c r="R453" s="183">
        <f>Q453*H453</f>
        <v>0</v>
      </c>
      <c r="S453" s="183">
        <v>0</v>
      </c>
      <c r="T453" s="184">
        <f>S453*H453</f>
        <v>0</v>
      </c>
      <c r="AR453" s="23" t="s">
        <v>244</v>
      </c>
      <c r="AT453" s="23" t="s">
        <v>169</v>
      </c>
      <c r="AU453" s="23" t="s">
        <v>88</v>
      </c>
      <c r="AY453" s="23" t="s">
        <v>167</v>
      </c>
      <c r="BE453" s="185">
        <f>IF(N453="základní",J453,0)</f>
        <v>0</v>
      </c>
      <c r="BF453" s="185">
        <f>IF(N453="snížená",J453,0)</f>
        <v>0</v>
      </c>
      <c r="BG453" s="185">
        <f>IF(N453="zákl. přenesená",J453,0)</f>
        <v>0</v>
      </c>
      <c r="BH453" s="185">
        <f>IF(N453="sníž. přenesená",J453,0)</f>
        <v>0</v>
      </c>
      <c r="BI453" s="185">
        <f>IF(N453="nulová",J453,0)</f>
        <v>0</v>
      </c>
      <c r="BJ453" s="23" t="s">
        <v>24</v>
      </c>
      <c r="BK453" s="185">
        <f>ROUND(I453*H453,2)</f>
        <v>0</v>
      </c>
      <c r="BL453" s="23" t="s">
        <v>244</v>
      </c>
      <c r="BM453" s="23" t="s">
        <v>1191</v>
      </c>
    </row>
    <row r="454" spans="2:63" s="10" customFormat="1" ht="29.85" customHeight="1">
      <c r="B454" s="159"/>
      <c r="D454" s="170" t="s">
        <v>78</v>
      </c>
      <c r="E454" s="171" t="s">
        <v>1192</v>
      </c>
      <c r="F454" s="171" t="s">
        <v>1193</v>
      </c>
      <c r="I454" s="162"/>
      <c r="J454" s="172">
        <f>BK454</f>
        <v>0</v>
      </c>
      <c r="L454" s="159"/>
      <c r="M454" s="164"/>
      <c r="N454" s="165"/>
      <c r="O454" s="165"/>
      <c r="P454" s="166">
        <f>SUM(P455:P466)</f>
        <v>0</v>
      </c>
      <c r="Q454" s="165"/>
      <c r="R454" s="166">
        <f>SUM(R455:R466)</f>
        <v>0.474903</v>
      </c>
      <c r="S454" s="165"/>
      <c r="T454" s="167">
        <f>SUM(T455:T466)</f>
        <v>0</v>
      </c>
      <c r="AR454" s="160" t="s">
        <v>88</v>
      </c>
      <c r="AT454" s="168" t="s">
        <v>78</v>
      </c>
      <c r="AU454" s="168" t="s">
        <v>24</v>
      </c>
      <c r="AY454" s="160" t="s">
        <v>167</v>
      </c>
      <c r="BK454" s="169">
        <f>SUM(BK455:BK466)</f>
        <v>0</v>
      </c>
    </row>
    <row r="455" spans="2:65" s="1" customFormat="1" ht="16.5" customHeight="1">
      <c r="B455" s="173"/>
      <c r="C455" s="174" t="s">
        <v>1194</v>
      </c>
      <c r="D455" s="174" t="s">
        <v>169</v>
      </c>
      <c r="E455" s="175" t="s">
        <v>1195</v>
      </c>
      <c r="F455" s="176" t="s">
        <v>1196</v>
      </c>
      <c r="G455" s="177" t="s">
        <v>231</v>
      </c>
      <c r="H455" s="178">
        <v>130.2</v>
      </c>
      <c r="I455" s="179"/>
      <c r="J455" s="180">
        <f>ROUND(I455*H455,2)</f>
        <v>0</v>
      </c>
      <c r="K455" s="176" t="s">
        <v>173</v>
      </c>
      <c r="L455" s="40"/>
      <c r="M455" s="181" t="s">
        <v>5</v>
      </c>
      <c r="N455" s="182" t="s">
        <v>50</v>
      </c>
      <c r="O455" s="41"/>
      <c r="P455" s="183">
        <f>O455*H455</f>
        <v>0</v>
      </c>
      <c r="Q455" s="183">
        <v>0.00017</v>
      </c>
      <c r="R455" s="183">
        <f>Q455*H455</f>
        <v>0.022134</v>
      </c>
      <c r="S455" s="183">
        <v>0</v>
      </c>
      <c r="T455" s="184">
        <f>S455*H455</f>
        <v>0</v>
      </c>
      <c r="AR455" s="23" t="s">
        <v>244</v>
      </c>
      <c r="AT455" s="23" t="s">
        <v>169</v>
      </c>
      <c r="AU455" s="23" t="s">
        <v>88</v>
      </c>
      <c r="AY455" s="23" t="s">
        <v>167</v>
      </c>
      <c r="BE455" s="185">
        <f>IF(N455="základní",J455,0)</f>
        <v>0</v>
      </c>
      <c r="BF455" s="185">
        <f>IF(N455="snížená",J455,0)</f>
        <v>0</v>
      </c>
      <c r="BG455" s="185">
        <f>IF(N455="zákl. přenesená",J455,0)</f>
        <v>0</v>
      </c>
      <c r="BH455" s="185">
        <f>IF(N455="sníž. přenesená",J455,0)</f>
        <v>0</v>
      </c>
      <c r="BI455" s="185">
        <f>IF(N455="nulová",J455,0)</f>
        <v>0</v>
      </c>
      <c r="BJ455" s="23" t="s">
        <v>24</v>
      </c>
      <c r="BK455" s="185">
        <f>ROUND(I455*H455,2)</f>
        <v>0</v>
      </c>
      <c r="BL455" s="23" t="s">
        <v>244</v>
      </c>
      <c r="BM455" s="23" t="s">
        <v>1197</v>
      </c>
    </row>
    <row r="456" spans="2:65" s="1" customFormat="1" ht="16.5" customHeight="1">
      <c r="B456" s="173"/>
      <c r="C456" s="174" t="s">
        <v>1198</v>
      </c>
      <c r="D456" s="174" t="s">
        <v>169</v>
      </c>
      <c r="E456" s="175" t="s">
        <v>1199</v>
      </c>
      <c r="F456" s="176" t="s">
        <v>1200</v>
      </c>
      <c r="G456" s="177" t="s">
        <v>231</v>
      </c>
      <c r="H456" s="178">
        <v>130.2</v>
      </c>
      <c r="I456" s="179"/>
      <c r="J456" s="180">
        <f>ROUND(I456*H456,2)</f>
        <v>0</v>
      </c>
      <c r="K456" s="176" t="s">
        <v>173</v>
      </c>
      <c r="L456" s="40"/>
      <c r="M456" s="181" t="s">
        <v>5</v>
      </c>
      <c r="N456" s="182" t="s">
        <v>50</v>
      </c>
      <c r="O456" s="41"/>
      <c r="P456" s="183">
        <f>O456*H456</f>
        <v>0</v>
      </c>
      <c r="Q456" s="183">
        <v>0.00017</v>
      </c>
      <c r="R456" s="183">
        <f>Q456*H456</f>
        <v>0.022134</v>
      </c>
      <c r="S456" s="183">
        <v>0</v>
      </c>
      <c r="T456" s="184">
        <f>S456*H456</f>
        <v>0</v>
      </c>
      <c r="AR456" s="23" t="s">
        <v>244</v>
      </c>
      <c r="AT456" s="23" t="s">
        <v>169</v>
      </c>
      <c r="AU456" s="23" t="s">
        <v>88</v>
      </c>
      <c r="AY456" s="23" t="s">
        <v>167</v>
      </c>
      <c r="BE456" s="185">
        <f>IF(N456="základní",J456,0)</f>
        <v>0</v>
      </c>
      <c r="BF456" s="185">
        <f>IF(N456="snížená",J456,0)</f>
        <v>0</v>
      </c>
      <c r="BG456" s="185">
        <f>IF(N456="zákl. přenesená",J456,0)</f>
        <v>0</v>
      </c>
      <c r="BH456" s="185">
        <f>IF(N456="sníž. přenesená",J456,0)</f>
        <v>0</v>
      </c>
      <c r="BI456" s="185">
        <f>IF(N456="nulová",J456,0)</f>
        <v>0</v>
      </c>
      <c r="BJ456" s="23" t="s">
        <v>24</v>
      </c>
      <c r="BK456" s="185">
        <f>ROUND(I456*H456,2)</f>
        <v>0</v>
      </c>
      <c r="BL456" s="23" t="s">
        <v>244</v>
      </c>
      <c r="BM456" s="23" t="s">
        <v>1201</v>
      </c>
    </row>
    <row r="457" spans="2:65" s="1" customFormat="1" ht="25.5" customHeight="1">
      <c r="B457" s="173"/>
      <c r="C457" s="174" t="s">
        <v>1202</v>
      </c>
      <c r="D457" s="174" t="s">
        <v>169</v>
      </c>
      <c r="E457" s="175" t="s">
        <v>1203</v>
      </c>
      <c r="F457" s="176" t="s">
        <v>1204</v>
      </c>
      <c r="G457" s="177" t="s">
        <v>231</v>
      </c>
      <c r="H457" s="178">
        <v>140.4</v>
      </c>
      <c r="I457" s="179"/>
      <c r="J457" s="180">
        <f>ROUND(I457*H457,2)</f>
        <v>0</v>
      </c>
      <c r="K457" s="176" t="s">
        <v>173</v>
      </c>
      <c r="L457" s="40"/>
      <c r="M457" s="181" t="s">
        <v>5</v>
      </c>
      <c r="N457" s="182" t="s">
        <v>50</v>
      </c>
      <c r="O457" s="41"/>
      <c r="P457" s="183">
        <f>O457*H457</f>
        <v>0</v>
      </c>
      <c r="Q457" s="183">
        <v>7E-05</v>
      </c>
      <c r="R457" s="183">
        <f>Q457*H457</f>
        <v>0.009828</v>
      </c>
      <c r="S457" s="183">
        <v>0</v>
      </c>
      <c r="T457" s="184">
        <f>S457*H457</f>
        <v>0</v>
      </c>
      <c r="AR457" s="23" t="s">
        <v>244</v>
      </c>
      <c r="AT457" s="23" t="s">
        <v>169</v>
      </c>
      <c r="AU457" s="23" t="s">
        <v>88</v>
      </c>
      <c r="AY457" s="23" t="s">
        <v>167</v>
      </c>
      <c r="BE457" s="185">
        <f>IF(N457="základní",J457,0)</f>
        <v>0</v>
      </c>
      <c r="BF457" s="185">
        <f>IF(N457="snížená",J457,0)</f>
        <v>0</v>
      </c>
      <c r="BG457" s="185">
        <f>IF(N457="zákl. přenesená",J457,0)</f>
        <v>0</v>
      </c>
      <c r="BH457" s="185">
        <f>IF(N457="sníž. přenesená",J457,0)</f>
        <v>0</v>
      </c>
      <c r="BI457" s="185">
        <f>IF(N457="nulová",J457,0)</f>
        <v>0</v>
      </c>
      <c r="BJ457" s="23" t="s">
        <v>24</v>
      </c>
      <c r="BK457" s="185">
        <f>ROUND(I457*H457,2)</f>
        <v>0</v>
      </c>
      <c r="BL457" s="23" t="s">
        <v>244</v>
      </c>
      <c r="BM457" s="23" t="s">
        <v>1205</v>
      </c>
    </row>
    <row r="458" spans="2:51" s="11" customFormat="1" ht="13.5">
      <c r="B458" s="186"/>
      <c r="D458" s="187" t="s">
        <v>176</v>
      </c>
      <c r="E458" s="188" t="s">
        <v>5</v>
      </c>
      <c r="F458" s="189" t="s">
        <v>1206</v>
      </c>
      <c r="H458" s="190">
        <v>140.4</v>
      </c>
      <c r="I458" s="191"/>
      <c r="L458" s="186"/>
      <c r="M458" s="192"/>
      <c r="N458" s="193"/>
      <c r="O458" s="193"/>
      <c r="P458" s="193"/>
      <c r="Q458" s="193"/>
      <c r="R458" s="193"/>
      <c r="S458" s="193"/>
      <c r="T458" s="194"/>
      <c r="AT458" s="195" t="s">
        <v>176</v>
      </c>
      <c r="AU458" s="195" t="s">
        <v>88</v>
      </c>
      <c r="AV458" s="11" t="s">
        <v>88</v>
      </c>
      <c r="AW458" s="11" t="s">
        <v>43</v>
      </c>
      <c r="AX458" s="11" t="s">
        <v>24</v>
      </c>
      <c r="AY458" s="195" t="s">
        <v>167</v>
      </c>
    </row>
    <row r="459" spans="2:65" s="1" customFormat="1" ht="16.5" customHeight="1">
      <c r="B459" s="173"/>
      <c r="C459" s="174" t="s">
        <v>1207</v>
      </c>
      <c r="D459" s="174" t="s">
        <v>169</v>
      </c>
      <c r="E459" s="175" t="s">
        <v>1208</v>
      </c>
      <c r="F459" s="176" t="s">
        <v>1209</v>
      </c>
      <c r="G459" s="177" t="s">
        <v>231</v>
      </c>
      <c r="H459" s="178">
        <v>140.4</v>
      </c>
      <c r="I459" s="179"/>
      <c r="J459" s="180">
        <f>ROUND(I459*H459,2)</f>
        <v>0</v>
      </c>
      <c r="K459" s="176" t="s">
        <v>173</v>
      </c>
      <c r="L459" s="40"/>
      <c r="M459" s="181" t="s">
        <v>5</v>
      </c>
      <c r="N459" s="182" t="s">
        <v>50</v>
      </c>
      <c r="O459" s="41"/>
      <c r="P459" s="183">
        <f>O459*H459</f>
        <v>0</v>
      </c>
      <c r="Q459" s="183">
        <v>0.00013</v>
      </c>
      <c r="R459" s="183">
        <f>Q459*H459</f>
        <v>0.018252</v>
      </c>
      <c r="S459" s="183">
        <v>0</v>
      </c>
      <c r="T459" s="184">
        <f>S459*H459</f>
        <v>0</v>
      </c>
      <c r="AR459" s="23" t="s">
        <v>244</v>
      </c>
      <c r="AT459" s="23" t="s">
        <v>169</v>
      </c>
      <c r="AU459" s="23" t="s">
        <v>88</v>
      </c>
      <c r="AY459" s="23" t="s">
        <v>167</v>
      </c>
      <c r="BE459" s="185">
        <f>IF(N459="základní",J459,0)</f>
        <v>0</v>
      </c>
      <c r="BF459" s="185">
        <f>IF(N459="snížená",J459,0)</f>
        <v>0</v>
      </c>
      <c r="BG459" s="185">
        <f>IF(N459="zákl. přenesená",J459,0)</f>
        <v>0</v>
      </c>
      <c r="BH459" s="185">
        <f>IF(N459="sníž. přenesená",J459,0)</f>
        <v>0</v>
      </c>
      <c r="BI459" s="185">
        <f>IF(N459="nulová",J459,0)</f>
        <v>0</v>
      </c>
      <c r="BJ459" s="23" t="s">
        <v>24</v>
      </c>
      <c r="BK459" s="185">
        <f>ROUND(I459*H459,2)</f>
        <v>0</v>
      </c>
      <c r="BL459" s="23" t="s">
        <v>244</v>
      </c>
      <c r="BM459" s="23" t="s">
        <v>1210</v>
      </c>
    </row>
    <row r="460" spans="2:65" s="1" customFormat="1" ht="16.5" customHeight="1">
      <c r="B460" s="173"/>
      <c r="C460" s="174" t="s">
        <v>1211</v>
      </c>
      <c r="D460" s="174" t="s">
        <v>169</v>
      </c>
      <c r="E460" s="175" t="s">
        <v>1212</v>
      </c>
      <c r="F460" s="176" t="s">
        <v>1213</v>
      </c>
      <c r="G460" s="177" t="s">
        <v>231</v>
      </c>
      <c r="H460" s="178">
        <v>140.4</v>
      </c>
      <c r="I460" s="179"/>
      <c r="J460" s="180">
        <f>ROUND(I460*H460,2)</f>
        <v>0</v>
      </c>
      <c r="K460" s="176" t="s">
        <v>173</v>
      </c>
      <c r="L460" s="40"/>
      <c r="M460" s="181" t="s">
        <v>5</v>
      </c>
      <c r="N460" s="182" t="s">
        <v>50</v>
      </c>
      <c r="O460" s="41"/>
      <c r="P460" s="183">
        <f>O460*H460</f>
        <v>0</v>
      </c>
      <c r="Q460" s="183">
        <v>0.00023</v>
      </c>
      <c r="R460" s="183">
        <f>Q460*H460</f>
        <v>0.032292</v>
      </c>
      <c r="S460" s="183">
        <v>0</v>
      </c>
      <c r="T460" s="184">
        <f>S460*H460</f>
        <v>0</v>
      </c>
      <c r="AR460" s="23" t="s">
        <v>244</v>
      </c>
      <c r="AT460" s="23" t="s">
        <v>169</v>
      </c>
      <c r="AU460" s="23" t="s">
        <v>88</v>
      </c>
      <c r="AY460" s="23" t="s">
        <v>167</v>
      </c>
      <c r="BE460" s="185">
        <f>IF(N460="základní",J460,0)</f>
        <v>0</v>
      </c>
      <c r="BF460" s="185">
        <f>IF(N460="snížená",J460,0)</f>
        <v>0</v>
      </c>
      <c r="BG460" s="185">
        <f>IF(N460="zákl. přenesená",J460,0)</f>
        <v>0</v>
      </c>
      <c r="BH460" s="185">
        <f>IF(N460="sníž. přenesená",J460,0)</f>
        <v>0</v>
      </c>
      <c r="BI460" s="185">
        <f>IF(N460="nulová",J460,0)</f>
        <v>0</v>
      </c>
      <c r="BJ460" s="23" t="s">
        <v>24</v>
      </c>
      <c r="BK460" s="185">
        <f>ROUND(I460*H460,2)</f>
        <v>0</v>
      </c>
      <c r="BL460" s="23" t="s">
        <v>244</v>
      </c>
      <c r="BM460" s="23" t="s">
        <v>1214</v>
      </c>
    </row>
    <row r="461" spans="2:65" s="1" customFormat="1" ht="25.5" customHeight="1">
      <c r="B461" s="173"/>
      <c r="C461" s="174" t="s">
        <v>1215</v>
      </c>
      <c r="D461" s="174" t="s">
        <v>169</v>
      </c>
      <c r="E461" s="175" t="s">
        <v>1216</v>
      </c>
      <c r="F461" s="176" t="s">
        <v>1217</v>
      </c>
      <c r="G461" s="177" t="s">
        <v>231</v>
      </c>
      <c r="H461" s="178">
        <v>140.4</v>
      </c>
      <c r="I461" s="179"/>
      <c r="J461" s="180">
        <f>ROUND(I461*H461,2)</f>
        <v>0</v>
      </c>
      <c r="K461" s="176" t="s">
        <v>173</v>
      </c>
      <c r="L461" s="40"/>
      <c r="M461" s="181" t="s">
        <v>5</v>
      </c>
      <c r="N461" s="182" t="s">
        <v>50</v>
      </c>
      <c r="O461" s="41"/>
      <c r="P461" s="183">
        <f>O461*H461</f>
        <v>0</v>
      </c>
      <c r="Q461" s="183">
        <v>0.00023</v>
      </c>
      <c r="R461" s="183">
        <f>Q461*H461</f>
        <v>0.032292</v>
      </c>
      <c r="S461" s="183">
        <v>0</v>
      </c>
      <c r="T461" s="184">
        <f>S461*H461</f>
        <v>0</v>
      </c>
      <c r="AR461" s="23" t="s">
        <v>244</v>
      </c>
      <c r="AT461" s="23" t="s">
        <v>169</v>
      </c>
      <c r="AU461" s="23" t="s">
        <v>88</v>
      </c>
      <c r="AY461" s="23" t="s">
        <v>167</v>
      </c>
      <c r="BE461" s="185">
        <f>IF(N461="základní",J461,0)</f>
        <v>0</v>
      </c>
      <c r="BF461" s="185">
        <f>IF(N461="snížená",J461,0)</f>
        <v>0</v>
      </c>
      <c r="BG461" s="185">
        <f>IF(N461="zákl. přenesená",J461,0)</f>
        <v>0</v>
      </c>
      <c r="BH461" s="185">
        <f>IF(N461="sníž. přenesená",J461,0)</f>
        <v>0</v>
      </c>
      <c r="BI461" s="185">
        <f>IF(N461="nulová",J461,0)</f>
        <v>0</v>
      </c>
      <c r="BJ461" s="23" t="s">
        <v>24</v>
      </c>
      <c r="BK461" s="185">
        <f>ROUND(I461*H461,2)</f>
        <v>0</v>
      </c>
      <c r="BL461" s="23" t="s">
        <v>244</v>
      </c>
      <c r="BM461" s="23" t="s">
        <v>1218</v>
      </c>
    </row>
    <row r="462" spans="2:65" s="1" customFormat="1" ht="16.5" customHeight="1">
      <c r="B462" s="173"/>
      <c r="C462" s="174" t="s">
        <v>1219</v>
      </c>
      <c r="D462" s="174" t="s">
        <v>169</v>
      </c>
      <c r="E462" s="175" t="s">
        <v>1220</v>
      </c>
      <c r="F462" s="176" t="s">
        <v>1221</v>
      </c>
      <c r="G462" s="177" t="s">
        <v>231</v>
      </c>
      <c r="H462" s="178">
        <v>206.5</v>
      </c>
      <c r="I462" s="179"/>
      <c r="J462" s="180">
        <f>ROUND(I462*H462,2)</f>
        <v>0</v>
      </c>
      <c r="K462" s="176" t="s">
        <v>173</v>
      </c>
      <c r="L462" s="40"/>
      <c r="M462" s="181" t="s">
        <v>5</v>
      </c>
      <c r="N462" s="182" t="s">
        <v>50</v>
      </c>
      <c r="O462" s="41"/>
      <c r="P462" s="183">
        <f>O462*H462</f>
        <v>0</v>
      </c>
      <c r="Q462" s="183">
        <v>8E-05</v>
      </c>
      <c r="R462" s="183">
        <f>Q462*H462</f>
        <v>0.01652</v>
      </c>
      <c r="S462" s="183">
        <v>0</v>
      </c>
      <c r="T462" s="184">
        <f>S462*H462</f>
        <v>0</v>
      </c>
      <c r="AR462" s="23" t="s">
        <v>174</v>
      </c>
      <c r="AT462" s="23" t="s">
        <v>169</v>
      </c>
      <c r="AU462" s="23" t="s">
        <v>88</v>
      </c>
      <c r="AY462" s="23" t="s">
        <v>167</v>
      </c>
      <c r="BE462" s="185">
        <f>IF(N462="základní",J462,0)</f>
        <v>0</v>
      </c>
      <c r="BF462" s="185">
        <f>IF(N462="snížená",J462,0)</f>
        <v>0</v>
      </c>
      <c r="BG462" s="185">
        <f>IF(N462="zákl. přenesená",J462,0)</f>
        <v>0</v>
      </c>
      <c r="BH462" s="185">
        <f>IF(N462="sníž. přenesená",J462,0)</f>
        <v>0</v>
      </c>
      <c r="BI462" s="185">
        <f>IF(N462="nulová",J462,0)</f>
        <v>0</v>
      </c>
      <c r="BJ462" s="23" t="s">
        <v>24</v>
      </c>
      <c r="BK462" s="185">
        <f>ROUND(I462*H462,2)</f>
        <v>0</v>
      </c>
      <c r="BL462" s="23" t="s">
        <v>174</v>
      </c>
      <c r="BM462" s="23" t="s">
        <v>1222</v>
      </c>
    </row>
    <row r="463" spans="2:65" s="1" customFormat="1" ht="25.5" customHeight="1">
      <c r="B463" s="173"/>
      <c r="C463" s="174" t="s">
        <v>1223</v>
      </c>
      <c r="D463" s="174" t="s">
        <v>169</v>
      </c>
      <c r="E463" s="175" t="s">
        <v>1224</v>
      </c>
      <c r="F463" s="176" t="s">
        <v>1225</v>
      </c>
      <c r="G463" s="177" t="s">
        <v>231</v>
      </c>
      <c r="H463" s="178">
        <v>577.6</v>
      </c>
      <c r="I463" s="179"/>
      <c r="J463" s="180">
        <f>ROUND(I463*H463,2)</f>
        <v>0</v>
      </c>
      <c r="K463" s="176" t="s">
        <v>173</v>
      </c>
      <c r="L463" s="40"/>
      <c r="M463" s="181" t="s">
        <v>5</v>
      </c>
      <c r="N463" s="182" t="s">
        <v>50</v>
      </c>
      <c r="O463" s="41"/>
      <c r="P463" s="183">
        <f>O463*H463</f>
        <v>0</v>
      </c>
      <c r="Q463" s="183">
        <v>0.0001</v>
      </c>
      <c r="R463" s="183">
        <f>Q463*H463</f>
        <v>0.057760000000000006</v>
      </c>
      <c r="S463" s="183">
        <v>0</v>
      </c>
      <c r="T463" s="184">
        <f>S463*H463</f>
        <v>0</v>
      </c>
      <c r="AR463" s="23" t="s">
        <v>244</v>
      </c>
      <c r="AT463" s="23" t="s">
        <v>169</v>
      </c>
      <c r="AU463" s="23" t="s">
        <v>88</v>
      </c>
      <c r="AY463" s="23" t="s">
        <v>167</v>
      </c>
      <c r="BE463" s="185">
        <f>IF(N463="základní",J463,0)</f>
        <v>0</v>
      </c>
      <c r="BF463" s="185">
        <f>IF(N463="snížená",J463,0)</f>
        <v>0</v>
      </c>
      <c r="BG463" s="185">
        <f>IF(N463="zákl. přenesená",J463,0)</f>
        <v>0</v>
      </c>
      <c r="BH463" s="185">
        <f>IF(N463="sníž. přenesená",J463,0)</f>
        <v>0</v>
      </c>
      <c r="BI463" s="185">
        <f>IF(N463="nulová",J463,0)</f>
        <v>0</v>
      </c>
      <c r="BJ463" s="23" t="s">
        <v>24</v>
      </c>
      <c r="BK463" s="185">
        <f>ROUND(I463*H463,2)</f>
        <v>0</v>
      </c>
      <c r="BL463" s="23" t="s">
        <v>244</v>
      </c>
      <c r="BM463" s="23" t="s">
        <v>1226</v>
      </c>
    </row>
    <row r="464" spans="2:51" s="11" customFormat="1" ht="13.5">
      <c r="B464" s="186"/>
      <c r="D464" s="187" t="s">
        <v>176</v>
      </c>
      <c r="E464" s="188" t="s">
        <v>5</v>
      </c>
      <c r="F464" s="189" t="s">
        <v>1227</v>
      </c>
      <c r="H464" s="190">
        <v>577.6</v>
      </c>
      <c r="I464" s="191"/>
      <c r="L464" s="186"/>
      <c r="M464" s="192"/>
      <c r="N464" s="193"/>
      <c r="O464" s="193"/>
      <c r="P464" s="193"/>
      <c r="Q464" s="193"/>
      <c r="R464" s="193"/>
      <c r="S464" s="193"/>
      <c r="T464" s="194"/>
      <c r="AT464" s="195" t="s">
        <v>176</v>
      </c>
      <c r="AU464" s="195" t="s">
        <v>88</v>
      </c>
      <c r="AV464" s="11" t="s">
        <v>88</v>
      </c>
      <c r="AW464" s="11" t="s">
        <v>43</v>
      </c>
      <c r="AX464" s="11" t="s">
        <v>24</v>
      </c>
      <c r="AY464" s="195" t="s">
        <v>167</v>
      </c>
    </row>
    <row r="465" spans="2:65" s="1" customFormat="1" ht="25.5" customHeight="1">
      <c r="B465" s="173"/>
      <c r="C465" s="174" t="s">
        <v>1228</v>
      </c>
      <c r="D465" s="174" t="s">
        <v>169</v>
      </c>
      <c r="E465" s="175" t="s">
        <v>1229</v>
      </c>
      <c r="F465" s="176" t="s">
        <v>1230</v>
      </c>
      <c r="G465" s="177" t="s">
        <v>231</v>
      </c>
      <c r="H465" s="178">
        <v>206.5</v>
      </c>
      <c r="I465" s="179"/>
      <c r="J465" s="180">
        <f>ROUND(I465*H465,2)</f>
        <v>0</v>
      </c>
      <c r="K465" s="176" t="s">
        <v>173</v>
      </c>
      <c r="L465" s="40"/>
      <c r="M465" s="181" t="s">
        <v>5</v>
      </c>
      <c r="N465" s="182" t="s">
        <v>50</v>
      </c>
      <c r="O465" s="41"/>
      <c r="P465" s="183">
        <f>O465*H465</f>
        <v>0</v>
      </c>
      <c r="Q465" s="183">
        <v>0.00027</v>
      </c>
      <c r="R465" s="183">
        <f>Q465*H465</f>
        <v>0.055755</v>
      </c>
      <c r="S465" s="183">
        <v>0</v>
      </c>
      <c r="T465" s="184">
        <f>S465*H465</f>
        <v>0</v>
      </c>
      <c r="AR465" s="23" t="s">
        <v>244</v>
      </c>
      <c r="AT465" s="23" t="s">
        <v>169</v>
      </c>
      <c r="AU465" s="23" t="s">
        <v>88</v>
      </c>
      <c r="AY465" s="23" t="s">
        <v>167</v>
      </c>
      <c r="BE465" s="185">
        <f>IF(N465="základní",J465,0)</f>
        <v>0</v>
      </c>
      <c r="BF465" s="185">
        <f>IF(N465="snížená",J465,0)</f>
        <v>0</v>
      </c>
      <c r="BG465" s="185">
        <f>IF(N465="zákl. přenesená",J465,0)</f>
        <v>0</v>
      </c>
      <c r="BH465" s="185">
        <f>IF(N465="sníž. přenesená",J465,0)</f>
        <v>0</v>
      </c>
      <c r="BI465" s="185">
        <f>IF(N465="nulová",J465,0)</f>
        <v>0</v>
      </c>
      <c r="BJ465" s="23" t="s">
        <v>24</v>
      </c>
      <c r="BK465" s="185">
        <f>ROUND(I465*H465,2)</f>
        <v>0</v>
      </c>
      <c r="BL465" s="23" t="s">
        <v>244</v>
      </c>
      <c r="BM465" s="23" t="s">
        <v>1231</v>
      </c>
    </row>
    <row r="466" spans="2:65" s="1" customFormat="1" ht="25.5" customHeight="1">
      <c r="B466" s="173"/>
      <c r="C466" s="174" t="s">
        <v>1232</v>
      </c>
      <c r="D466" s="174" t="s">
        <v>169</v>
      </c>
      <c r="E466" s="175" t="s">
        <v>1233</v>
      </c>
      <c r="F466" s="176" t="s">
        <v>1234</v>
      </c>
      <c r="G466" s="177" t="s">
        <v>231</v>
      </c>
      <c r="H466" s="178">
        <v>577.6</v>
      </c>
      <c r="I466" s="179"/>
      <c r="J466" s="180">
        <f>ROUND(I466*H466,2)</f>
        <v>0</v>
      </c>
      <c r="K466" s="176" t="s">
        <v>173</v>
      </c>
      <c r="L466" s="40"/>
      <c r="M466" s="181" t="s">
        <v>5</v>
      </c>
      <c r="N466" s="182" t="s">
        <v>50</v>
      </c>
      <c r="O466" s="41"/>
      <c r="P466" s="183">
        <f>O466*H466</f>
        <v>0</v>
      </c>
      <c r="Q466" s="183">
        <v>0.00036</v>
      </c>
      <c r="R466" s="183">
        <f>Q466*H466</f>
        <v>0.207936</v>
      </c>
      <c r="S466" s="183">
        <v>0</v>
      </c>
      <c r="T466" s="184">
        <f>S466*H466</f>
        <v>0</v>
      </c>
      <c r="AR466" s="23" t="s">
        <v>244</v>
      </c>
      <c r="AT466" s="23" t="s">
        <v>169</v>
      </c>
      <c r="AU466" s="23" t="s">
        <v>88</v>
      </c>
      <c r="AY466" s="23" t="s">
        <v>167</v>
      </c>
      <c r="BE466" s="185">
        <f>IF(N466="základní",J466,0)</f>
        <v>0</v>
      </c>
      <c r="BF466" s="185">
        <f>IF(N466="snížená",J466,0)</f>
        <v>0</v>
      </c>
      <c r="BG466" s="185">
        <f>IF(N466="zákl. přenesená",J466,0)</f>
        <v>0</v>
      </c>
      <c r="BH466" s="185">
        <f>IF(N466="sníž. přenesená",J466,0)</f>
        <v>0</v>
      </c>
      <c r="BI466" s="185">
        <f>IF(N466="nulová",J466,0)</f>
        <v>0</v>
      </c>
      <c r="BJ466" s="23" t="s">
        <v>24</v>
      </c>
      <c r="BK466" s="185">
        <f>ROUND(I466*H466,2)</f>
        <v>0</v>
      </c>
      <c r="BL466" s="23" t="s">
        <v>244</v>
      </c>
      <c r="BM466" s="23" t="s">
        <v>1235</v>
      </c>
    </row>
    <row r="467" spans="2:63" s="10" customFormat="1" ht="29.85" customHeight="1">
      <c r="B467" s="159"/>
      <c r="D467" s="170" t="s">
        <v>78</v>
      </c>
      <c r="E467" s="171" t="s">
        <v>1236</v>
      </c>
      <c r="F467" s="171" t="s">
        <v>1237</v>
      </c>
      <c r="I467" s="162"/>
      <c r="J467" s="172">
        <f>BK467</f>
        <v>0</v>
      </c>
      <c r="L467" s="159"/>
      <c r="M467" s="164"/>
      <c r="N467" s="165"/>
      <c r="O467" s="165"/>
      <c r="P467" s="166">
        <f>SUM(P468:P470)</f>
        <v>0</v>
      </c>
      <c r="Q467" s="165"/>
      <c r="R467" s="166">
        <f>SUM(R468:R470)</f>
        <v>0.17700000000000002</v>
      </c>
      <c r="S467" s="165"/>
      <c r="T467" s="167">
        <f>SUM(T468:T470)</f>
        <v>0</v>
      </c>
      <c r="AR467" s="160" t="s">
        <v>88</v>
      </c>
      <c r="AT467" s="168" t="s">
        <v>78</v>
      </c>
      <c r="AU467" s="168" t="s">
        <v>24</v>
      </c>
      <c r="AY467" s="160" t="s">
        <v>167</v>
      </c>
      <c r="BK467" s="169">
        <f>SUM(BK468:BK470)</f>
        <v>0</v>
      </c>
    </row>
    <row r="468" spans="2:65" s="1" customFormat="1" ht="16.5" customHeight="1">
      <c r="B468" s="173"/>
      <c r="C468" s="174" t="s">
        <v>1238</v>
      </c>
      <c r="D468" s="174" t="s">
        <v>169</v>
      </c>
      <c r="E468" s="175" t="s">
        <v>1239</v>
      </c>
      <c r="F468" s="176" t="s">
        <v>1240</v>
      </c>
      <c r="G468" s="177" t="s">
        <v>231</v>
      </c>
      <c r="H468" s="178">
        <v>442.5</v>
      </c>
      <c r="I468" s="179"/>
      <c r="J468" s="180">
        <f>ROUND(I468*H468,2)</f>
        <v>0</v>
      </c>
      <c r="K468" s="176" t="s">
        <v>173</v>
      </c>
      <c r="L468" s="40"/>
      <c r="M468" s="181" t="s">
        <v>5</v>
      </c>
      <c r="N468" s="182" t="s">
        <v>50</v>
      </c>
      <c r="O468" s="41"/>
      <c r="P468" s="183">
        <f>O468*H468</f>
        <v>0</v>
      </c>
      <c r="Q468" s="183">
        <v>0</v>
      </c>
      <c r="R468" s="183">
        <f>Q468*H468</f>
        <v>0</v>
      </c>
      <c r="S468" s="183">
        <v>0</v>
      </c>
      <c r="T468" s="184">
        <f>S468*H468</f>
        <v>0</v>
      </c>
      <c r="AR468" s="23" t="s">
        <v>244</v>
      </c>
      <c r="AT468" s="23" t="s">
        <v>169</v>
      </c>
      <c r="AU468" s="23" t="s">
        <v>88</v>
      </c>
      <c r="AY468" s="23" t="s">
        <v>167</v>
      </c>
      <c r="BE468" s="185">
        <f>IF(N468="základní",J468,0)</f>
        <v>0</v>
      </c>
      <c r="BF468" s="185">
        <f>IF(N468="snížená",J468,0)</f>
        <v>0</v>
      </c>
      <c r="BG468" s="185">
        <f>IF(N468="zákl. přenesená",J468,0)</f>
        <v>0</v>
      </c>
      <c r="BH468" s="185">
        <f>IF(N468="sníž. přenesená",J468,0)</f>
        <v>0</v>
      </c>
      <c r="BI468" s="185">
        <f>IF(N468="nulová",J468,0)</f>
        <v>0</v>
      </c>
      <c r="BJ468" s="23" t="s">
        <v>24</v>
      </c>
      <c r="BK468" s="185">
        <f>ROUND(I468*H468,2)</f>
        <v>0</v>
      </c>
      <c r="BL468" s="23" t="s">
        <v>244</v>
      </c>
      <c r="BM468" s="23" t="s">
        <v>1241</v>
      </c>
    </row>
    <row r="469" spans="2:65" s="1" customFormat="1" ht="16.5" customHeight="1">
      <c r="B469" s="173"/>
      <c r="C469" s="174" t="s">
        <v>1242</v>
      </c>
      <c r="D469" s="174" t="s">
        <v>169</v>
      </c>
      <c r="E469" s="175" t="s">
        <v>1243</v>
      </c>
      <c r="F469" s="176" t="s">
        <v>1244</v>
      </c>
      <c r="G469" s="177" t="s">
        <v>231</v>
      </c>
      <c r="H469" s="178">
        <v>442.5</v>
      </c>
      <c r="I469" s="179"/>
      <c r="J469" s="180">
        <f>ROUND(I469*H469,2)</f>
        <v>0</v>
      </c>
      <c r="K469" s="176" t="s">
        <v>173</v>
      </c>
      <c r="L469" s="40"/>
      <c r="M469" s="181" t="s">
        <v>5</v>
      </c>
      <c r="N469" s="182" t="s">
        <v>50</v>
      </c>
      <c r="O469" s="41"/>
      <c r="P469" s="183">
        <f>O469*H469</f>
        <v>0</v>
      </c>
      <c r="Q469" s="183">
        <v>0.0004</v>
      </c>
      <c r="R469" s="183">
        <f>Q469*H469</f>
        <v>0.17700000000000002</v>
      </c>
      <c r="S469" s="183">
        <v>0</v>
      </c>
      <c r="T469" s="184">
        <f>S469*H469</f>
        <v>0</v>
      </c>
      <c r="AR469" s="23" t="s">
        <v>244</v>
      </c>
      <c r="AT469" s="23" t="s">
        <v>169</v>
      </c>
      <c r="AU469" s="23" t="s">
        <v>88</v>
      </c>
      <c r="AY469" s="23" t="s">
        <v>167</v>
      </c>
      <c r="BE469" s="185">
        <f>IF(N469="základní",J469,0)</f>
        <v>0</v>
      </c>
      <c r="BF469" s="185">
        <f>IF(N469="snížená",J469,0)</f>
        <v>0</v>
      </c>
      <c r="BG469" s="185">
        <f>IF(N469="zákl. přenesená",J469,0)</f>
        <v>0</v>
      </c>
      <c r="BH469" s="185">
        <f>IF(N469="sníž. přenesená",J469,0)</f>
        <v>0</v>
      </c>
      <c r="BI469" s="185">
        <f>IF(N469="nulová",J469,0)</f>
        <v>0</v>
      </c>
      <c r="BJ469" s="23" t="s">
        <v>24</v>
      </c>
      <c r="BK469" s="185">
        <f>ROUND(I469*H469,2)</f>
        <v>0</v>
      </c>
      <c r="BL469" s="23" t="s">
        <v>244</v>
      </c>
      <c r="BM469" s="23" t="s">
        <v>1245</v>
      </c>
    </row>
    <row r="470" spans="2:51" s="11" customFormat="1" ht="13.5">
      <c r="B470" s="186"/>
      <c r="D470" s="196" t="s">
        <v>176</v>
      </c>
      <c r="E470" s="195" t="s">
        <v>5</v>
      </c>
      <c r="F470" s="197" t="s">
        <v>1246</v>
      </c>
      <c r="H470" s="198">
        <v>442.5</v>
      </c>
      <c r="I470" s="191"/>
      <c r="L470" s="186"/>
      <c r="M470" s="192"/>
      <c r="N470" s="193"/>
      <c r="O470" s="193"/>
      <c r="P470" s="193"/>
      <c r="Q470" s="193"/>
      <c r="R470" s="193"/>
      <c r="S470" s="193"/>
      <c r="T470" s="194"/>
      <c r="AT470" s="195" t="s">
        <v>176</v>
      </c>
      <c r="AU470" s="195" t="s">
        <v>88</v>
      </c>
      <c r="AV470" s="11" t="s">
        <v>88</v>
      </c>
      <c r="AW470" s="11" t="s">
        <v>43</v>
      </c>
      <c r="AX470" s="11" t="s">
        <v>24</v>
      </c>
      <c r="AY470" s="195" t="s">
        <v>167</v>
      </c>
    </row>
    <row r="471" spans="2:63" s="10" customFormat="1" ht="37.35" customHeight="1">
      <c r="B471" s="159"/>
      <c r="D471" s="160" t="s">
        <v>78</v>
      </c>
      <c r="E471" s="161" t="s">
        <v>222</v>
      </c>
      <c r="F471" s="161" t="s">
        <v>1247</v>
      </c>
      <c r="I471" s="162"/>
      <c r="J471" s="163">
        <f>BK471</f>
        <v>0</v>
      </c>
      <c r="L471" s="159"/>
      <c r="M471" s="164"/>
      <c r="N471" s="165"/>
      <c r="O471" s="165"/>
      <c r="P471" s="166">
        <f>P472</f>
        <v>0</v>
      </c>
      <c r="Q471" s="165"/>
      <c r="R471" s="166">
        <f>R472</f>
        <v>0</v>
      </c>
      <c r="S471" s="165"/>
      <c r="T471" s="167">
        <f>T472</f>
        <v>0</v>
      </c>
      <c r="AR471" s="160" t="s">
        <v>181</v>
      </c>
      <c r="AT471" s="168" t="s">
        <v>78</v>
      </c>
      <c r="AU471" s="168" t="s">
        <v>79</v>
      </c>
      <c r="AY471" s="160" t="s">
        <v>167</v>
      </c>
      <c r="BK471" s="169">
        <f>BK472</f>
        <v>0</v>
      </c>
    </row>
    <row r="472" spans="2:63" s="10" customFormat="1" ht="19.9" customHeight="1">
      <c r="B472" s="159"/>
      <c r="D472" s="170" t="s">
        <v>78</v>
      </c>
      <c r="E472" s="171" t="s">
        <v>1248</v>
      </c>
      <c r="F472" s="171" t="s">
        <v>1249</v>
      </c>
      <c r="I472" s="162"/>
      <c r="J472" s="172">
        <f>BK472</f>
        <v>0</v>
      </c>
      <c r="L472" s="159"/>
      <c r="M472" s="164"/>
      <c r="N472" s="165"/>
      <c r="O472" s="165"/>
      <c r="P472" s="166">
        <f>P473</f>
        <v>0</v>
      </c>
      <c r="Q472" s="165"/>
      <c r="R472" s="166">
        <f>R473</f>
        <v>0</v>
      </c>
      <c r="S472" s="165"/>
      <c r="T472" s="167">
        <f>T473</f>
        <v>0</v>
      </c>
      <c r="AR472" s="160" t="s">
        <v>181</v>
      </c>
      <c r="AT472" s="168" t="s">
        <v>78</v>
      </c>
      <c r="AU472" s="168" t="s">
        <v>24</v>
      </c>
      <c r="AY472" s="160" t="s">
        <v>167</v>
      </c>
      <c r="BK472" s="169">
        <f>BK473</f>
        <v>0</v>
      </c>
    </row>
    <row r="473" spans="2:65" s="1" customFormat="1" ht="16.5" customHeight="1">
      <c r="B473" s="173"/>
      <c r="C473" s="174" t="s">
        <v>1250</v>
      </c>
      <c r="D473" s="174" t="s">
        <v>169</v>
      </c>
      <c r="E473" s="175" t="s">
        <v>1251</v>
      </c>
      <c r="F473" s="176" t="s">
        <v>1252</v>
      </c>
      <c r="G473" s="177" t="s">
        <v>853</v>
      </c>
      <c r="H473" s="178">
        <v>1</v>
      </c>
      <c r="I473" s="179"/>
      <c r="J473" s="180">
        <f>ROUND(I473*H473,2)</f>
        <v>0</v>
      </c>
      <c r="K473" s="176" t="s">
        <v>5</v>
      </c>
      <c r="L473" s="40"/>
      <c r="M473" s="181" t="s">
        <v>5</v>
      </c>
      <c r="N473" s="223" t="s">
        <v>50</v>
      </c>
      <c r="O473" s="224"/>
      <c r="P473" s="225">
        <f>O473*H473</f>
        <v>0</v>
      </c>
      <c r="Q473" s="225">
        <v>0</v>
      </c>
      <c r="R473" s="225">
        <f>Q473*H473</f>
        <v>0</v>
      </c>
      <c r="S473" s="225">
        <v>0</v>
      </c>
      <c r="T473" s="226">
        <f>S473*H473</f>
        <v>0</v>
      </c>
      <c r="AR473" s="23" t="s">
        <v>446</v>
      </c>
      <c r="AT473" s="23" t="s">
        <v>169</v>
      </c>
      <c r="AU473" s="23" t="s">
        <v>88</v>
      </c>
      <c r="AY473" s="23" t="s">
        <v>167</v>
      </c>
      <c r="BE473" s="185">
        <f>IF(N473="základní",J473,0)</f>
        <v>0</v>
      </c>
      <c r="BF473" s="185">
        <f>IF(N473="snížená",J473,0)</f>
        <v>0</v>
      </c>
      <c r="BG473" s="185">
        <f>IF(N473="zákl. přenesená",J473,0)</f>
        <v>0</v>
      </c>
      <c r="BH473" s="185">
        <f>IF(N473="sníž. přenesená",J473,0)</f>
        <v>0</v>
      </c>
      <c r="BI473" s="185">
        <f>IF(N473="nulová",J473,0)</f>
        <v>0</v>
      </c>
      <c r="BJ473" s="23" t="s">
        <v>24</v>
      </c>
      <c r="BK473" s="185">
        <f>ROUND(I473*H473,2)</f>
        <v>0</v>
      </c>
      <c r="BL473" s="23" t="s">
        <v>446</v>
      </c>
      <c r="BM473" s="23" t="s">
        <v>1253</v>
      </c>
    </row>
    <row r="474" spans="2:12" s="1" customFormat="1" ht="6.95" customHeight="1">
      <c r="B474" s="55"/>
      <c r="C474" s="56"/>
      <c r="D474" s="56"/>
      <c r="E474" s="56"/>
      <c r="F474" s="56"/>
      <c r="G474" s="56"/>
      <c r="H474" s="56"/>
      <c r="I474" s="126"/>
      <c r="J474" s="56"/>
      <c r="K474" s="56"/>
      <c r="L474" s="40"/>
    </row>
  </sheetData>
  <autoFilter ref="C102:K473"/>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91</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1254</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ROUND(J84,2)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ROUND(SUM(BE84:BE145),2)</f>
        <v>0</v>
      </c>
      <c r="G30" s="41"/>
      <c r="H30" s="41"/>
      <c r="I30" s="118">
        <v>0.21</v>
      </c>
      <c r="J30" s="117">
        <f>ROUND(ROUND((SUM(BE84:BE145)),2)*I30,2)</f>
        <v>0</v>
      </c>
      <c r="K30" s="44"/>
    </row>
    <row r="31" spans="2:11" s="1" customFormat="1" ht="14.45" customHeight="1">
      <c r="B31" s="40"/>
      <c r="C31" s="41"/>
      <c r="D31" s="41"/>
      <c r="E31" s="48" t="s">
        <v>51</v>
      </c>
      <c r="F31" s="117">
        <f>ROUND(SUM(BF84:BF145),2)</f>
        <v>0</v>
      </c>
      <c r="G31" s="41"/>
      <c r="H31" s="41"/>
      <c r="I31" s="118">
        <v>0.15</v>
      </c>
      <c r="J31" s="117">
        <f>ROUND(ROUND((SUM(BF84:BF145)),2)*I31,2)</f>
        <v>0</v>
      </c>
      <c r="K31" s="44"/>
    </row>
    <row r="32" spans="2:11" s="1" customFormat="1" ht="14.45" customHeight="1" hidden="1">
      <c r="B32" s="40"/>
      <c r="C32" s="41"/>
      <c r="D32" s="41"/>
      <c r="E32" s="48" t="s">
        <v>52</v>
      </c>
      <c r="F32" s="117">
        <f>ROUND(SUM(BG84:BG145),2)</f>
        <v>0</v>
      </c>
      <c r="G32" s="41"/>
      <c r="H32" s="41"/>
      <c r="I32" s="118">
        <v>0.21</v>
      </c>
      <c r="J32" s="117">
        <v>0</v>
      </c>
      <c r="K32" s="44"/>
    </row>
    <row r="33" spans="2:11" s="1" customFormat="1" ht="14.45" customHeight="1" hidden="1">
      <c r="B33" s="40"/>
      <c r="C33" s="41"/>
      <c r="D33" s="41"/>
      <c r="E33" s="48" t="s">
        <v>53</v>
      </c>
      <c r="F33" s="117">
        <f>ROUND(SUM(BH84:BH145),2)</f>
        <v>0</v>
      </c>
      <c r="G33" s="41"/>
      <c r="H33" s="41"/>
      <c r="I33" s="118">
        <v>0.15</v>
      </c>
      <c r="J33" s="117">
        <v>0</v>
      </c>
      <c r="K33" s="44"/>
    </row>
    <row r="34" spans="2:11" s="1" customFormat="1" ht="14.45" customHeight="1" hidden="1">
      <c r="B34" s="40"/>
      <c r="C34" s="41"/>
      <c r="D34" s="41"/>
      <c r="E34" s="48" t="s">
        <v>54</v>
      </c>
      <c r="F34" s="117">
        <f>ROUND(SUM(BI84:BI145),2)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2016-10-22/Hum 3a - SO 02a Výdejní plocha</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J84</f>
        <v>0</v>
      </c>
      <c r="K56" s="44"/>
      <c r="AU56" s="23" t="s">
        <v>123</v>
      </c>
    </row>
    <row r="57" spans="2:11" s="7" customFormat="1" ht="24.95" customHeight="1">
      <c r="B57" s="134"/>
      <c r="C57" s="135"/>
      <c r="D57" s="136" t="s">
        <v>124</v>
      </c>
      <c r="E57" s="137"/>
      <c r="F57" s="137"/>
      <c r="G57" s="137"/>
      <c r="H57" s="137"/>
      <c r="I57" s="138"/>
      <c r="J57" s="139">
        <f>J85</f>
        <v>0</v>
      </c>
      <c r="K57" s="140"/>
    </row>
    <row r="58" spans="2:11" s="8" customFormat="1" ht="19.9" customHeight="1">
      <c r="B58" s="141"/>
      <c r="C58" s="142"/>
      <c r="D58" s="143" t="s">
        <v>125</v>
      </c>
      <c r="E58" s="144"/>
      <c r="F58" s="144"/>
      <c r="G58" s="144"/>
      <c r="H58" s="144"/>
      <c r="I58" s="145"/>
      <c r="J58" s="146">
        <f>J86</f>
        <v>0</v>
      </c>
      <c r="K58" s="147"/>
    </row>
    <row r="59" spans="2:11" s="8" customFormat="1" ht="19.9" customHeight="1">
      <c r="B59" s="141"/>
      <c r="C59" s="142"/>
      <c r="D59" s="143" t="s">
        <v>126</v>
      </c>
      <c r="E59" s="144"/>
      <c r="F59" s="144"/>
      <c r="G59" s="144"/>
      <c r="H59" s="144"/>
      <c r="I59" s="145"/>
      <c r="J59" s="146">
        <f>J103</f>
        <v>0</v>
      </c>
      <c r="K59" s="147"/>
    </row>
    <row r="60" spans="2:11" s="8" customFormat="1" ht="19.9" customHeight="1">
      <c r="B60" s="141"/>
      <c r="C60" s="142"/>
      <c r="D60" s="143" t="s">
        <v>127</v>
      </c>
      <c r="E60" s="144"/>
      <c r="F60" s="144"/>
      <c r="G60" s="144"/>
      <c r="H60" s="144"/>
      <c r="I60" s="145"/>
      <c r="J60" s="146">
        <f>J119</f>
        <v>0</v>
      </c>
      <c r="K60" s="147"/>
    </row>
    <row r="61" spans="2:11" s="8" customFormat="1" ht="19.9" customHeight="1">
      <c r="B61" s="141"/>
      <c r="C61" s="142"/>
      <c r="D61" s="143" t="s">
        <v>1255</v>
      </c>
      <c r="E61" s="144"/>
      <c r="F61" s="144"/>
      <c r="G61" s="144"/>
      <c r="H61" s="144"/>
      <c r="I61" s="145"/>
      <c r="J61" s="146">
        <f>J123</f>
        <v>0</v>
      </c>
      <c r="K61" s="147"/>
    </row>
    <row r="62" spans="2:11" s="8" customFormat="1" ht="19.9" customHeight="1">
      <c r="B62" s="141"/>
      <c r="C62" s="142"/>
      <c r="D62" s="143" t="s">
        <v>133</v>
      </c>
      <c r="E62" s="144"/>
      <c r="F62" s="144"/>
      <c r="G62" s="144"/>
      <c r="H62" s="144"/>
      <c r="I62" s="145"/>
      <c r="J62" s="146">
        <f>J127</f>
        <v>0</v>
      </c>
      <c r="K62" s="147"/>
    </row>
    <row r="63" spans="2:11" s="7" customFormat="1" ht="24.95" customHeight="1">
      <c r="B63" s="134"/>
      <c r="C63" s="135"/>
      <c r="D63" s="136" t="s">
        <v>134</v>
      </c>
      <c r="E63" s="137"/>
      <c r="F63" s="137"/>
      <c r="G63" s="137"/>
      <c r="H63" s="137"/>
      <c r="I63" s="138"/>
      <c r="J63" s="139">
        <f>J129</f>
        <v>0</v>
      </c>
      <c r="K63" s="140"/>
    </row>
    <row r="64" spans="2:11" s="8" customFormat="1" ht="19.9" customHeight="1">
      <c r="B64" s="141"/>
      <c r="C64" s="142"/>
      <c r="D64" s="143" t="s">
        <v>135</v>
      </c>
      <c r="E64" s="144"/>
      <c r="F64" s="144"/>
      <c r="G64" s="144"/>
      <c r="H64" s="144"/>
      <c r="I64" s="145"/>
      <c r="J64" s="146">
        <f>J130</f>
        <v>0</v>
      </c>
      <c r="K64" s="147"/>
    </row>
    <row r="65" spans="2:11" s="1" customFormat="1" ht="21.75" customHeight="1">
      <c r="B65" s="40"/>
      <c r="C65" s="41"/>
      <c r="D65" s="41"/>
      <c r="E65" s="41"/>
      <c r="F65" s="41"/>
      <c r="G65" s="41"/>
      <c r="H65" s="41"/>
      <c r="I65" s="105"/>
      <c r="J65" s="41"/>
      <c r="K65" s="44"/>
    </row>
    <row r="66" spans="2:11" s="1" customFormat="1" ht="6.95" customHeight="1">
      <c r="B66" s="55"/>
      <c r="C66" s="56"/>
      <c r="D66" s="56"/>
      <c r="E66" s="56"/>
      <c r="F66" s="56"/>
      <c r="G66" s="56"/>
      <c r="H66" s="56"/>
      <c r="I66" s="126"/>
      <c r="J66" s="56"/>
      <c r="K66" s="57"/>
    </row>
    <row r="70" spans="2:12" s="1" customFormat="1" ht="6.95" customHeight="1">
      <c r="B70" s="58"/>
      <c r="C70" s="59"/>
      <c r="D70" s="59"/>
      <c r="E70" s="59"/>
      <c r="F70" s="59"/>
      <c r="G70" s="59"/>
      <c r="H70" s="59"/>
      <c r="I70" s="127"/>
      <c r="J70" s="59"/>
      <c r="K70" s="59"/>
      <c r="L70" s="40"/>
    </row>
    <row r="71" spans="2:12" s="1" customFormat="1" ht="36.95" customHeight="1">
      <c r="B71" s="40"/>
      <c r="C71" s="60" t="s">
        <v>151</v>
      </c>
      <c r="L71" s="40"/>
    </row>
    <row r="72" spans="2:12" s="1" customFormat="1" ht="6.95" customHeight="1">
      <c r="B72" s="40"/>
      <c r="L72" s="40"/>
    </row>
    <row r="73" spans="2:12" s="1" customFormat="1" ht="14.45" customHeight="1">
      <c r="B73" s="40"/>
      <c r="C73" s="62" t="s">
        <v>19</v>
      </c>
      <c r="L73" s="40"/>
    </row>
    <row r="74" spans="2:12" s="1" customFormat="1" ht="16.5" customHeight="1">
      <c r="B74" s="40"/>
      <c r="E74" s="357" t="str">
        <f>E7</f>
        <v>Školní statek Humpolec - dostavba budov a areálu</v>
      </c>
      <c r="F74" s="358"/>
      <c r="G74" s="358"/>
      <c r="H74" s="358"/>
      <c r="L74" s="40"/>
    </row>
    <row r="75" spans="2:12" s="1" customFormat="1" ht="14.45" customHeight="1">
      <c r="B75" s="40"/>
      <c r="C75" s="62" t="s">
        <v>117</v>
      </c>
      <c r="L75" s="40"/>
    </row>
    <row r="76" spans="2:12" s="1" customFormat="1" ht="17.25" customHeight="1">
      <c r="B76" s="40"/>
      <c r="E76" s="326" t="str">
        <f>E9</f>
        <v>2016-10-22/Hum 3a - SO 02a Výdejní plocha</v>
      </c>
      <c r="F76" s="359"/>
      <c r="G76" s="359"/>
      <c r="H76" s="359"/>
      <c r="L76" s="40"/>
    </row>
    <row r="77" spans="2:12" s="1" customFormat="1" ht="6.95" customHeight="1">
      <c r="B77" s="40"/>
      <c r="L77" s="40"/>
    </row>
    <row r="78" spans="2:12" s="1" customFormat="1" ht="18" customHeight="1">
      <c r="B78" s="40"/>
      <c r="C78" s="62" t="s">
        <v>25</v>
      </c>
      <c r="F78" s="148" t="str">
        <f>F12</f>
        <v>Humpolec</v>
      </c>
      <c r="I78" s="149" t="s">
        <v>27</v>
      </c>
      <c r="J78" s="66" t="str">
        <f>IF(J12="","",J12)</f>
        <v>21. 10. 2016</v>
      </c>
      <c r="L78" s="40"/>
    </row>
    <row r="79" spans="2:12" s="1" customFormat="1" ht="6.95" customHeight="1">
      <c r="B79" s="40"/>
      <c r="L79" s="40"/>
    </row>
    <row r="80" spans="2:12" s="1" customFormat="1" ht="15">
      <c r="B80" s="40"/>
      <c r="C80" s="62" t="s">
        <v>31</v>
      </c>
      <c r="F80" s="148" t="str">
        <f>E15</f>
        <v>Kraj Vysočina, Jihlava, Žižkova 57/1882 PSČ 58733</v>
      </c>
      <c r="I80" s="149" t="s">
        <v>39</v>
      </c>
      <c r="J80" s="148" t="str">
        <f>E21</f>
        <v>AG Komplet s.r.o.</v>
      </c>
      <c r="L80" s="40"/>
    </row>
    <row r="81" spans="2:12" s="1" customFormat="1" ht="14.45" customHeight="1">
      <c r="B81" s="40"/>
      <c r="C81" s="62" t="s">
        <v>37</v>
      </c>
      <c r="F81" s="148" t="str">
        <f>IF(E18="","",E18)</f>
        <v/>
      </c>
      <c r="L81" s="40"/>
    </row>
    <row r="82" spans="2:12" s="1" customFormat="1" ht="10.35" customHeight="1">
      <c r="B82" s="40"/>
      <c r="L82" s="40"/>
    </row>
    <row r="83" spans="2:20" s="9" customFormat="1" ht="29.25" customHeight="1">
      <c r="B83" s="150"/>
      <c r="C83" s="151" t="s">
        <v>152</v>
      </c>
      <c r="D83" s="152" t="s">
        <v>64</v>
      </c>
      <c r="E83" s="152" t="s">
        <v>60</v>
      </c>
      <c r="F83" s="152" t="s">
        <v>153</v>
      </c>
      <c r="G83" s="152" t="s">
        <v>154</v>
      </c>
      <c r="H83" s="152" t="s">
        <v>155</v>
      </c>
      <c r="I83" s="153" t="s">
        <v>156</v>
      </c>
      <c r="J83" s="152" t="s">
        <v>121</v>
      </c>
      <c r="K83" s="154" t="s">
        <v>157</v>
      </c>
      <c r="L83" s="150"/>
      <c r="M83" s="72" t="s">
        <v>158</v>
      </c>
      <c r="N83" s="73" t="s">
        <v>49</v>
      </c>
      <c r="O83" s="73" t="s">
        <v>159</v>
      </c>
      <c r="P83" s="73" t="s">
        <v>160</v>
      </c>
      <c r="Q83" s="73" t="s">
        <v>161</v>
      </c>
      <c r="R83" s="73" t="s">
        <v>162</v>
      </c>
      <c r="S83" s="73" t="s">
        <v>163</v>
      </c>
      <c r="T83" s="74" t="s">
        <v>164</v>
      </c>
    </row>
    <row r="84" spans="2:63" s="1" customFormat="1" ht="29.25" customHeight="1">
      <c r="B84" s="40"/>
      <c r="C84" s="76" t="s">
        <v>122</v>
      </c>
      <c r="J84" s="155">
        <f>BK84</f>
        <v>0</v>
      </c>
      <c r="L84" s="40"/>
      <c r="M84" s="75"/>
      <c r="N84" s="67"/>
      <c r="O84" s="67"/>
      <c r="P84" s="156">
        <f>P85+P129</f>
        <v>0</v>
      </c>
      <c r="Q84" s="67"/>
      <c r="R84" s="156">
        <f>R85+R129</f>
        <v>83.49595556</v>
      </c>
      <c r="S84" s="67"/>
      <c r="T84" s="157">
        <f>T85+T129</f>
        <v>0</v>
      </c>
      <c r="AT84" s="23" t="s">
        <v>78</v>
      </c>
      <c r="AU84" s="23" t="s">
        <v>123</v>
      </c>
      <c r="BK84" s="158">
        <f>BK85+BK129</f>
        <v>0</v>
      </c>
    </row>
    <row r="85" spans="2:63" s="10" customFormat="1" ht="37.35" customHeight="1">
      <c r="B85" s="159"/>
      <c r="D85" s="160" t="s">
        <v>78</v>
      </c>
      <c r="E85" s="161" t="s">
        <v>165</v>
      </c>
      <c r="F85" s="161" t="s">
        <v>166</v>
      </c>
      <c r="I85" s="162"/>
      <c r="J85" s="163">
        <f>BK85</f>
        <v>0</v>
      </c>
      <c r="L85" s="159"/>
      <c r="M85" s="164"/>
      <c r="N85" s="165"/>
      <c r="O85" s="165"/>
      <c r="P85" s="166">
        <f>P86+P103+P119+P123+P127</f>
        <v>0</v>
      </c>
      <c r="Q85" s="165"/>
      <c r="R85" s="166">
        <f>R86+R103+R119+R123+R127</f>
        <v>83.315417</v>
      </c>
      <c r="S85" s="165"/>
      <c r="T85" s="167">
        <f>T86+T103+T119+T123+T127</f>
        <v>0</v>
      </c>
      <c r="AR85" s="160" t="s">
        <v>24</v>
      </c>
      <c r="AT85" s="168" t="s">
        <v>78</v>
      </c>
      <c r="AU85" s="168" t="s">
        <v>79</v>
      </c>
      <c r="AY85" s="160" t="s">
        <v>167</v>
      </c>
      <c r="BK85" s="169">
        <f>BK86+BK103+BK119+BK123+BK127</f>
        <v>0</v>
      </c>
    </row>
    <row r="86" spans="2:63" s="10" customFormat="1" ht="19.9" customHeight="1">
      <c r="B86" s="159"/>
      <c r="D86" s="170" t="s">
        <v>78</v>
      </c>
      <c r="E86" s="171" t="s">
        <v>24</v>
      </c>
      <c r="F86" s="171" t="s">
        <v>168</v>
      </c>
      <c r="I86" s="162"/>
      <c r="J86" s="172">
        <f>BK86</f>
        <v>0</v>
      </c>
      <c r="L86" s="159"/>
      <c r="M86" s="164"/>
      <c r="N86" s="165"/>
      <c r="O86" s="165"/>
      <c r="P86" s="166">
        <f>SUM(P87:P102)</f>
        <v>0</v>
      </c>
      <c r="Q86" s="165"/>
      <c r="R86" s="166">
        <f>SUM(R87:R102)</f>
        <v>0</v>
      </c>
      <c r="S86" s="165"/>
      <c r="T86" s="167">
        <f>SUM(T87:T102)</f>
        <v>0</v>
      </c>
      <c r="AR86" s="160" t="s">
        <v>24</v>
      </c>
      <c r="AT86" s="168" t="s">
        <v>78</v>
      </c>
      <c r="AU86" s="168" t="s">
        <v>24</v>
      </c>
      <c r="AY86" s="160" t="s">
        <v>167</v>
      </c>
      <c r="BK86" s="169">
        <f>SUM(BK87:BK102)</f>
        <v>0</v>
      </c>
    </row>
    <row r="87" spans="2:65" s="1" customFormat="1" ht="38.25" customHeight="1">
      <c r="B87" s="173"/>
      <c r="C87" s="174" t="s">
        <v>24</v>
      </c>
      <c r="D87" s="174" t="s">
        <v>169</v>
      </c>
      <c r="E87" s="175" t="s">
        <v>1256</v>
      </c>
      <c r="F87" s="176" t="s">
        <v>1257</v>
      </c>
      <c r="G87" s="177" t="s">
        <v>172</v>
      </c>
      <c r="H87" s="178">
        <v>5.738</v>
      </c>
      <c r="I87" s="179"/>
      <c r="J87" s="180">
        <f>ROUND(I87*H87,2)</f>
        <v>0</v>
      </c>
      <c r="K87" s="176" t="s">
        <v>173</v>
      </c>
      <c r="L87" s="40"/>
      <c r="M87" s="181" t="s">
        <v>5</v>
      </c>
      <c r="N87" s="182" t="s">
        <v>50</v>
      </c>
      <c r="O87" s="41"/>
      <c r="P87" s="183">
        <f>O87*H87</f>
        <v>0</v>
      </c>
      <c r="Q87" s="183">
        <v>0</v>
      </c>
      <c r="R87" s="183">
        <f>Q87*H87</f>
        <v>0</v>
      </c>
      <c r="S87" s="183">
        <v>0</v>
      </c>
      <c r="T87" s="184">
        <f>S87*H87</f>
        <v>0</v>
      </c>
      <c r="AR87" s="23" t="s">
        <v>174</v>
      </c>
      <c r="AT87" s="23" t="s">
        <v>169</v>
      </c>
      <c r="AU87" s="23" t="s">
        <v>88</v>
      </c>
      <c r="AY87" s="23" t="s">
        <v>167</v>
      </c>
      <c r="BE87" s="185">
        <f>IF(N87="základní",J87,0)</f>
        <v>0</v>
      </c>
      <c r="BF87" s="185">
        <f>IF(N87="snížená",J87,0)</f>
        <v>0</v>
      </c>
      <c r="BG87" s="185">
        <f>IF(N87="zákl. přenesená",J87,0)</f>
        <v>0</v>
      </c>
      <c r="BH87" s="185">
        <f>IF(N87="sníž. přenesená",J87,0)</f>
        <v>0</v>
      </c>
      <c r="BI87" s="185">
        <f>IF(N87="nulová",J87,0)</f>
        <v>0</v>
      </c>
      <c r="BJ87" s="23" t="s">
        <v>24</v>
      </c>
      <c r="BK87" s="185">
        <f>ROUND(I87*H87,2)</f>
        <v>0</v>
      </c>
      <c r="BL87" s="23" t="s">
        <v>174</v>
      </c>
      <c r="BM87" s="23" t="s">
        <v>1258</v>
      </c>
    </row>
    <row r="88" spans="2:51" s="11" customFormat="1" ht="13.5">
      <c r="B88" s="186"/>
      <c r="D88" s="187" t="s">
        <v>176</v>
      </c>
      <c r="E88" s="188" t="s">
        <v>5</v>
      </c>
      <c r="F88" s="189" t="s">
        <v>1259</v>
      </c>
      <c r="H88" s="190">
        <v>5.738</v>
      </c>
      <c r="I88" s="191"/>
      <c r="L88" s="186"/>
      <c r="M88" s="192"/>
      <c r="N88" s="193"/>
      <c r="O88" s="193"/>
      <c r="P88" s="193"/>
      <c r="Q88" s="193"/>
      <c r="R88" s="193"/>
      <c r="S88" s="193"/>
      <c r="T88" s="194"/>
      <c r="AT88" s="195" t="s">
        <v>176</v>
      </c>
      <c r="AU88" s="195" t="s">
        <v>88</v>
      </c>
      <c r="AV88" s="11" t="s">
        <v>88</v>
      </c>
      <c r="AW88" s="11" t="s">
        <v>43</v>
      </c>
      <c r="AX88" s="11" t="s">
        <v>24</v>
      </c>
      <c r="AY88" s="195" t="s">
        <v>167</v>
      </c>
    </row>
    <row r="89" spans="2:65" s="1" customFormat="1" ht="25.5" customHeight="1">
      <c r="B89" s="173"/>
      <c r="C89" s="174" t="s">
        <v>88</v>
      </c>
      <c r="D89" s="174" t="s">
        <v>169</v>
      </c>
      <c r="E89" s="175" t="s">
        <v>182</v>
      </c>
      <c r="F89" s="176" t="s">
        <v>183</v>
      </c>
      <c r="G89" s="177" t="s">
        <v>172</v>
      </c>
      <c r="H89" s="178">
        <v>28.688</v>
      </c>
      <c r="I89" s="179"/>
      <c r="J89" s="180">
        <f>ROUND(I89*H89,2)</f>
        <v>0</v>
      </c>
      <c r="K89" s="176" t="s">
        <v>173</v>
      </c>
      <c r="L89" s="40"/>
      <c r="M89" s="181" t="s">
        <v>5</v>
      </c>
      <c r="N89" s="182" t="s">
        <v>50</v>
      </c>
      <c r="O89" s="41"/>
      <c r="P89" s="183">
        <f>O89*H89</f>
        <v>0</v>
      </c>
      <c r="Q89" s="183">
        <v>0</v>
      </c>
      <c r="R89" s="183">
        <f>Q89*H89</f>
        <v>0</v>
      </c>
      <c r="S89" s="183">
        <v>0</v>
      </c>
      <c r="T89" s="184">
        <f>S89*H89</f>
        <v>0</v>
      </c>
      <c r="AR89" s="23" t="s">
        <v>174</v>
      </c>
      <c r="AT89" s="23" t="s">
        <v>169</v>
      </c>
      <c r="AU89" s="23" t="s">
        <v>88</v>
      </c>
      <c r="AY89" s="23" t="s">
        <v>167</v>
      </c>
      <c r="BE89" s="185">
        <f>IF(N89="základní",J89,0)</f>
        <v>0</v>
      </c>
      <c r="BF89" s="185">
        <f>IF(N89="snížená",J89,0)</f>
        <v>0</v>
      </c>
      <c r="BG89" s="185">
        <f>IF(N89="zákl. přenesená",J89,0)</f>
        <v>0</v>
      </c>
      <c r="BH89" s="185">
        <f>IF(N89="sníž. přenesená",J89,0)</f>
        <v>0</v>
      </c>
      <c r="BI89" s="185">
        <f>IF(N89="nulová",J89,0)</f>
        <v>0</v>
      </c>
      <c r="BJ89" s="23" t="s">
        <v>24</v>
      </c>
      <c r="BK89" s="185">
        <f>ROUND(I89*H89,2)</f>
        <v>0</v>
      </c>
      <c r="BL89" s="23" t="s">
        <v>174</v>
      </c>
      <c r="BM89" s="23" t="s">
        <v>1260</v>
      </c>
    </row>
    <row r="90" spans="2:51" s="11" customFormat="1" ht="13.5">
      <c r="B90" s="186"/>
      <c r="D90" s="187" t="s">
        <v>176</v>
      </c>
      <c r="E90" s="188" t="s">
        <v>5</v>
      </c>
      <c r="F90" s="189" t="s">
        <v>1261</v>
      </c>
      <c r="H90" s="190">
        <v>28.688</v>
      </c>
      <c r="I90" s="191"/>
      <c r="L90" s="186"/>
      <c r="M90" s="192"/>
      <c r="N90" s="193"/>
      <c r="O90" s="193"/>
      <c r="P90" s="193"/>
      <c r="Q90" s="193"/>
      <c r="R90" s="193"/>
      <c r="S90" s="193"/>
      <c r="T90" s="194"/>
      <c r="AT90" s="195" t="s">
        <v>176</v>
      </c>
      <c r="AU90" s="195" t="s">
        <v>88</v>
      </c>
      <c r="AV90" s="11" t="s">
        <v>88</v>
      </c>
      <c r="AW90" s="11" t="s">
        <v>43</v>
      </c>
      <c r="AX90" s="11" t="s">
        <v>24</v>
      </c>
      <c r="AY90" s="195" t="s">
        <v>167</v>
      </c>
    </row>
    <row r="91" spans="2:65" s="1" customFormat="1" ht="25.5" customHeight="1">
      <c r="B91" s="173"/>
      <c r="C91" s="174" t="s">
        <v>181</v>
      </c>
      <c r="D91" s="174" t="s">
        <v>169</v>
      </c>
      <c r="E91" s="175" t="s">
        <v>187</v>
      </c>
      <c r="F91" s="176" t="s">
        <v>188</v>
      </c>
      <c r="G91" s="177" t="s">
        <v>172</v>
      </c>
      <c r="H91" s="178">
        <v>28.688</v>
      </c>
      <c r="I91" s="179"/>
      <c r="J91" s="180">
        <f>ROUND(I91*H91,2)</f>
        <v>0</v>
      </c>
      <c r="K91" s="176" t="s">
        <v>173</v>
      </c>
      <c r="L91" s="40"/>
      <c r="M91" s="181" t="s">
        <v>5</v>
      </c>
      <c r="N91" s="182" t="s">
        <v>50</v>
      </c>
      <c r="O91" s="41"/>
      <c r="P91" s="183">
        <f>O91*H91</f>
        <v>0</v>
      </c>
      <c r="Q91" s="183">
        <v>0</v>
      </c>
      <c r="R91" s="183">
        <f>Q91*H91</f>
        <v>0</v>
      </c>
      <c r="S91" s="183">
        <v>0</v>
      </c>
      <c r="T91" s="184">
        <f>S91*H91</f>
        <v>0</v>
      </c>
      <c r="AR91" s="23" t="s">
        <v>174</v>
      </c>
      <c r="AT91" s="23" t="s">
        <v>169</v>
      </c>
      <c r="AU91" s="23" t="s">
        <v>88</v>
      </c>
      <c r="AY91" s="23" t="s">
        <v>167</v>
      </c>
      <c r="BE91" s="185">
        <f>IF(N91="základní",J91,0)</f>
        <v>0</v>
      </c>
      <c r="BF91" s="185">
        <f>IF(N91="snížená",J91,0)</f>
        <v>0</v>
      </c>
      <c r="BG91" s="185">
        <f>IF(N91="zákl. přenesená",J91,0)</f>
        <v>0</v>
      </c>
      <c r="BH91" s="185">
        <f>IF(N91="sníž. přenesená",J91,0)</f>
        <v>0</v>
      </c>
      <c r="BI91" s="185">
        <f>IF(N91="nulová",J91,0)</f>
        <v>0</v>
      </c>
      <c r="BJ91" s="23" t="s">
        <v>24</v>
      </c>
      <c r="BK91" s="185">
        <f>ROUND(I91*H91,2)</f>
        <v>0</v>
      </c>
      <c r="BL91" s="23" t="s">
        <v>174</v>
      </c>
      <c r="BM91" s="23" t="s">
        <v>1262</v>
      </c>
    </row>
    <row r="92" spans="2:65" s="1" customFormat="1" ht="25.5" customHeight="1">
      <c r="B92" s="173"/>
      <c r="C92" s="174" t="s">
        <v>174</v>
      </c>
      <c r="D92" s="174" t="s">
        <v>169</v>
      </c>
      <c r="E92" s="175" t="s">
        <v>1263</v>
      </c>
      <c r="F92" s="176" t="s">
        <v>1264</v>
      </c>
      <c r="G92" s="177" t="s">
        <v>172</v>
      </c>
      <c r="H92" s="178">
        <v>2</v>
      </c>
      <c r="I92" s="179"/>
      <c r="J92" s="180">
        <f>ROUND(I92*H92,2)</f>
        <v>0</v>
      </c>
      <c r="K92" s="176" t="s">
        <v>173</v>
      </c>
      <c r="L92" s="40"/>
      <c r="M92" s="181" t="s">
        <v>5</v>
      </c>
      <c r="N92" s="182" t="s">
        <v>50</v>
      </c>
      <c r="O92" s="41"/>
      <c r="P92" s="183">
        <f>O92*H92</f>
        <v>0</v>
      </c>
      <c r="Q92" s="183">
        <v>0</v>
      </c>
      <c r="R92" s="183">
        <f>Q92*H92</f>
        <v>0</v>
      </c>
      <c r="S92" s="183">
        <v>0</v>
      </c>
      <c r="T92" s="184">
        <f>S92*H92</f>
        <v>0</v>
      </c>
      <c r="AR92" s="23" t="s">
        <v>174</v>
      </c>
      <c r="AT92" s="23" t="s">
        <v>169</v>
      </c>
      <c r="AU92" s="23" t="s">
        <v>88</v>
      </c>
      <c r="AY92" s="23" t="s">
        <v>167</v>
      </c>
      <c r="BE92" s="185">
        <f>IF(N92="základní",J92,0)</f>
        <v>0</v>
      </c>
      <c r="BF92" s="185">
        <f>IF(N92="snížená",J92,0)</f>
        <v>0</v>
      </c>
      <c r="BG92" s="185">
        <f>IF(N92="zákl. přenesená",J92,0)</f>
        <v>0</v>
      </c>
      <c r="BH92" s="185">
        <f>IF(N92="sníž. přenesená",J92,0)</f>
        <v>0</v>
      </c>
      <c r="BI92" s="185">
        <f>IF(N92="nulová",J92,0)</f>
        <v>0</v>
      </c>
      <c r="BJ92" s="23" t="s">
        <v>24</v>
      </c>
      <c r="BK92" s="185">
        <f>ROUND(I92*H92,2)</f>
        <v>0</v>
      </c>
      <c r="BL92" s="23" t="s">
        <v>174</v>
      </c>
      <c r="BM92" s="23" t="s">
        <v>1265</v>
      </c>
    </row>
    <row r="93" spans="2:51" s="11" customFormat="1" ht="13.5">
      <c r="B93" s="186"/>
      <c r="D93" s="187" t="s">
        <v>176</v>
      </c>
      <c r="E93" s="188" t="s">
        <v>5</v>
      </c>
      <c r="F93" s="189" t="s">
        <v>1266</v>
      </c>
      <c r="H93" s="190">
        <v>2</v>
      </c>
      <c r="I93" s="191"/>
      <c r="L93" s="186"/>
      <c r="M93" s="192"/>
      <c r="N93" s="193"/>
      <c r="O93" s="193"/>
      <c r="P93" s="193"/>
      <c r="Q93" s="193"/>
      <c r="R93" s="193"/>
      <c r="S93" s="193"/>
      <c r="T93" s="194"/>
      <c r="AT93" s="195" t="s">
        <v>176</v>
      </c>
      <c r="AU93" s="195" t="s">
        <v>88</v>
      </c>
      <c r="AV93" s="11" t="s">
        <v>88</v>
      </c>
      <c r="AW93" s="11" t="s">
        <v>43</v>
      </c>
      <c r="AX93" s="11" t="s">
        <v>24</v>
      </c>
      <c r="AY93" s="195" t="s">
        <v>167</v>
      </c>
    </row>
    <row r="94" spans="2:65" s="1" customFormat="1" ht="38.25" customHeight="1">
      <c r="B94" s="173"/>
      <c r="C94" s="174" t="s">
        <v>190</v>
      </c>
      <c r="D94" s="174" t="s">
        <v>169</v>
      </c>
      <c r="E94" s="175" t="s">
        <v>1267</v>
      </c>
      <c r="F94" s="176" t="s">
        <v>1268</v>
      </c>
      <c r="G94" s="177" t="s">
        <v>172</v>
      </c>
      <c r="H94" s="178">
        <v>2</v>
      </c>
      <c r="I94" s="179"/>
      <c r="J94" s="180">
        <f aca="true" t="shared" si="0" ref="J94:J101">ROUND(I94*H94,2)</f>
        <v>0</v>
      </c>
      <c r="K94" s="176" t="s">
        <v>173</v>
      </c>
      <c r="L94" s="40"/>
      <c r="M94" s="181" t="s">
        <v>5</v>
      </c>
      <c r="N94" s="182" t="s">
        <v>50</v>
      </c>
      <c r="O94" s="41"/>
      <c r="P94" s="183">
        <f aca="true" t="shared" si="1" ref="P94:P101">O94*H94</f>
        <v>0</v>
      </c>
      <c r="Q94" s="183">
        <v>0</v>
      </c>
      <c r="R94" s="183">
        <f aca="true" t="shared" si="2" ref="R94:R101">Q94*H94</f>
        <v>0</v>
      </c>
      <c r="S94" s="183">
        <v>0</v>
      </c>
      <c r="T94" s="184">
        <f aca="true" t="shared" si="3" ref="T94:T101">S94*H94</f>
        <v>0</v>
      </c>
      <c r="AR94" s="23" t="s">
        <v>174</v>
      </c>
      <c r="AT94" s="23" t="s">
        <v>169</v>
      </c>
      <c r="AU94" s="23" t="s">
        <v>88</v>
      </c>
      <c r="AY94" s="23" t="s">
        <v>167</v>
      </c>
      <c r="BE94" s="185">
        <f aca="true" t="shared" si="4" ref="BE94:BE101">IF(N94="základní",J94,0)</f>
        <v>0</v>
      </c>
      <c r="BF94" s="185">
        <f aca="true" t="shared" si="5" ref="BF94:BF101">IF(N94="snížená",J94,0)</f>
        <v>0</v>
      </c>
      <c r="BG94" s="185">
        <f aca="true" t="shared" si="6" ref="BG94:BG101">IF(N94="zákl. přenesená",J94,0)</f>
        <v>0</v>
      </c>
      <c r="BH94" s="185">
        <f aca="true" t="shared" si="7" ref="BH94:BH101">IF(N94="sníž. přenesená",J94,0)</f>
        <v>0</v>
      </c>
      <c r="BI94" s="185">
        <f aca="true" t="shared" si="8" ref="BI94:BI101">IF(N94="nulová",J94,0)</f>
        <v>0</v>
      </c>
      <c r="BJ94" s="23" t="s">
        <v>24</v>
      </c>
      <c r="BK94" s="185">
        <f aca="true" t="shared" si="9" ref="BK94:BK101">ROUND(I94*H94,2)</f>
        <v>0</v>
      </c>
      <c r="BL94" s="23" t="s">
        <v>174</v>
      </c>
      <c r="BM94" s="23" t="s">
        <v>1269</v>
      </c>
    </row>
    <row r="95" spans="2:65" s="1" customFormat="1" ht="38.25" customHeight="1">
      <c r="B95" s="173"/>
      <c r="C95" s="174" t="s">
        <v>194</v>
      </c>
      <c r="D95" s="174" t="s">
        <v>169</v>
      </c>
      <c r="E95" s="175" t="s">
        <v>1270</v>
      </c>
      <c r="F95" s="176" t="s">
        <v>1271</v>
      </c>
      <c r="G95" s="177" t="s">
        <v>172</v>
      </c>
      <c r="H95" s="178">
        <v>30.688</v>
      </c>
      <c r="I95" s="179"/>
      <c r="J95" s="180">
        <f t="shared" si="0"/>
        <v>0</v>
      </c>
      <c r="K95" s="176" t="s">
        <v>173</v>
      </c>
      <c r="L95" s="40"/>
      <c r="M95" s="181" t="s">
        <v>5</v>
      </c>
      <c r="N95" s="182" t="s">
        <v>50</v>
      </c>
      <c r="O95" s="41"/>
      <c r="P95" s="183">
        <f t="shared" si="1"/>
        <v>0</v>
      </c>
      <c r="Q95" s="183">
        <v>0</v>
      </c>
      <c r="R95" s="183">
        <f t="shared" si="2"/>
        <v>0</v>
      </c>
      <c r="S95" s="183">
        <v>0</v>
      </c>
      <c r="T95" s="184">
        <f t="shared" si="3"/>
        <v>0</v>
      </c>
      <c r="AR95" s="23" t="s">
        <v>174</v>
      </c>
      <c r="AT95" s="23" t="s">
        <v>169</v>
      </c>
      <c r="AU95" s="23" t="s">
        <v>88</v>
      </c>
      <c r="AY95" s="23" t="s">
        <v>167</v>
      </c>
      <c r="BE95" s="185">
        <f t="shared" si="4"/>
        <v>0</v>
      </c>
      <c r="BF95" s="185">
        <f t="shared" si="5"/>
        <v>0</v>
      </c>
      <c r="BG95" s="185">
        <f t="shared" si="6"/>
        <v>0</v>
      </c>
      <c r="BH95" s="185">
        <f t="shared" si="7"/>
        <v>0</v>
      </c>
      <c r="BI95" s="185">
        <f t="shared" si="8"/>
        <v>0</v>
      </c>
      <c r="BJ95" s="23" t="s">
        <v>24</v>
      </c>
      <c r="BK95" s="185">
        <f t="shared" si="9"/>
        <v>0</v>
      </c>
      <c r="BL95" s="23" t="s">
        <v>174</v>
      </c>
      <c r="BM95" s="23" t="s">
        <v>1272</v>
      </c>
    </row>
    <row r="96" spans="2:65" s="1" customFormat="1" ht="38.25" customHeight="1">
      <c r="B96" s="173"/>
      <c r="C96" s="174" t="s">
        <v>198</v>
      </c>
      <c r="D96" s="174" t="s">
        <v>169</v>
      </c>
      <c r="E96" s="175" t="s">
        <v>204</v>
      </c>
      <c r="F96" s="176" t="s">
        <v>205</v>
      </c>
      <c r="G96" s="177" t="s">
        <v>172</v>
      </c>
      <c r="H96" s="178">
        <v>36.688</v>
      </c>
      <c r="I96" s="179"/>
      <c r="J96" s="180">
        <f t="shared" si="0"/>
        <v>0</v>
      </c>
      <c r="K96" s="176" t="s">
        <v>173</v>
      </c>
      <c r="L96" s="40"/>
      <c r="M96" s="181" t="s">
        <v>5</v>
      </c>
      <c r="N96" s="182" t="s">
        <v>50</v>
      </c>
      <c r="O96" s="41"/>
      <c r="P96" s="183">
        <f t="shared" si="1"/>
        <v>0</v>
      </c>
      <c r="Q96" s="183">
        <v>0</v>
      </c>
      <c r="R96" s="183">
        <f t="shared" si="2"/>
        <v>0</v>
      </c>
      <c r="S96" s="183">
        <v>0</v>
      </c>
      <c r="T96" s="184">
        <f t="shared" si="3"/>
        <v>0</v>
      </c>
      <c r="AR96" s="23" t="s">
        <v>174</v>
      </c>
      <c r="AT96" s="23" t="s">
        <v>169</v>
      </c>
      <c r="AU96" s="23" t="s">
        <v>88</v>
      </c>
      <c r="AY96" s="23" t="s">
        <v>167</v>
      </c>
      <c r="BE96" s="185">
        <f t="shared" si="4"/>
        <v>0</v>
      </c>
      <c r="BF96" s="185">
        <f t="shared" si="5"/>
        <v>0</v>
      </c>
      <c r="BG96" s="185">
        <f t="shared" si="6"/>
        <v>0</v>
      </c>
      <c r="BH96" s="185">
        <f t="shared" si="7"/>
        <v>0</v>
      </c>
      <c r="BI96" s="185">
        <f t="shared" si="8"/>
        <v>0</v>
      </c>
      <c r="BJ96" s="23" t="s">
        <v>24</v>
      </c>
      <c r="BK96" s="185">
        <f t="shared" si="9"/>
        <v>0</v>
      </c>
      <c r="BL96" s="23" t="s">
        <v>174</v>
      </c>
      <c r="BM96" s="23" t="s">
        <v>1273</v>
      </c>
    </row>
    <row r="97" spans="2:65" s="1" customFormat="1" ht="25.5" customHeight="1">
      <c r="B97" s="173"/>
      <c r="C97" s="174" t="s">
        <v>203</v>
      </c>
      <c r="D97" s="174" t="s">
        <v>169</v>
      </c>
      <c r="E97" s="175" t="s">
        <v>209</v>
      </c>
      <c r="F97" s="176" t="s">
        <v>210</v>
      </c>
      <c r="G97" s="177" t="s">
        <v>172</v>
      </c>
      <c r="H97" s="178">
        <v>6</v>
      </c>
      <c r="I97" s="179"/>
      <c r="J97" s="180">
        <f t="shared" si="0"/>
        <v>0</v>
      </c>
      <c r="K97" s="176" t="s">
        <v>173</v>
      </c>
      <c r="L97" s="40"/>
      <c r="M97" s="181" t="s">
        <v>5</v>
      </c>
      <c r="N97" s="182" t="s">
        <v>50</v>
      </c>
      <c r="O97" s="41"/>
      <c r="P97" s="183">
        <f t="shared" si="1"/>
        <v>0</v>
      </c>
      <c r="Q97" s="183">
        <v>0</v>
      </c>
      <c r="R97" s="183">
        <f t="shared" si="2"/>
        <v>0</v>
      </c>
      <c r="S97" s="183">
        <v>0</v>
      </c>
      <c r="T97" s="184">
        <f t="shared" si="3"/>
        <v>0</v>
      </c>
      <c r="AR97" s="23" t="s">
        <v>174</v>
      </c>
      <c r="AT97" s="23" t="s">
        <v>169</v>
      </c>
      <c r="AU97" s="23" t="s">
        <v>88</v>
      </c>
      <c r="AY97" s="23" t="s">
        <v>167</v>
      </c>
      <c r="BE97" s="185">
        <f t="shared" si="4"/>
        <v>0</v>
      </c>
      <c r="BF97" s="185">
        <f t="shared" si="5"/>
        <v>0</v>
      </c>
      <c r="BG97" s="185">
        <f t="shared" si="6"/>
        <v>0</v>
      </c>
      <c r="BH97" s="185">
        <f t="shared" si="7"/>
        <v>0</v>
      </c>
      <c r="BI97" s="185">
        <f t="shared" si="8"/>
        <v>0</v>
      </c>
      <c r="BJ97" s="23" t="s">
        <v>24</v>
      </c>
      <c r="BK97" s="185">
        <f t="shared" si="9"/>
        <v>0</v>
      </c>
      <c r="BL97" s="23" t="s">
        <v>174</v>
      </c>
      <c r="BM97" s="23" t="s">
        <v>1274</v>
      </c>
    </row>
    <row r="98" spans="2:65" s="1" customFormat="1" ht="16.5" customHeight="1">
      <c r="B98" s="173"/>
      <c r="C98" s="174" t="s">
        <v>208</v>
      </c>
      <c r="D98" s="174" t="s">
        <v>169</v>
      </c>
      <c r="E98" s="175" t="s">
        <v>1275</v>
      </c>
      <c r="F98" s="176" t="s">
        <v>1276</v>
      </c>
      <c r="G98" s="177" t="s">
        <v>172</v>
      </c>
      <c r="H98" s="178">
        <v>30.688</v>
      </c>
      <c r="I98" s="179"/>
      <c r="J98" s="180">
        <f t="shared" si="0"/>
        <v>0</v>
      </c>
      <c r="K98" s="176" t="s">
        <v>173</v>
      </c>
      <c r="L98" s="40"/>
      <c r="M98" s="181" t="s">
        <v>5</v>
      </c>
      <c r="N98" s="182" t="s">
        <v>50</v>
      </c>
      <c r="O98" s="41"/>
      <c r="P98" s="183">
        <f t="shared" si="1"/>
        <v>0</v>
      </c>
      <c r="Q98" s="183">
        <v>0</v>
      </c>
      <c r="R98" s="183">
        <f t="shared" si="2"/>
        <v>0</v>
      </c>
      <c r="S98" s="183">
        <v>0</v>
      </c>
      <c r="T98" s="184">
        <f t="shared" si="3"/>
        <v>0</v>
      </c>
      <c r="AR98" s="23" t="s">
        <v>174</v>
      </c>
      <c r="AT98" s="23" t="s">
        <v>169</v>
      </c>
      <c r="AU98" s="23" t="s">
        <v>88</v>
      </c>
      <c r="AY98" s="23" t="s">
        <v>167</v>
      </c>
      <c r="BE98" s="185">
        <f t="shared" si="4"/>
        <v>0</v>
      </c>
      <c r="BF98" s="185">
        <f t="shared" si="5"/>
        <v>0</v>
      </c>
      <c r="BG98" s="185">
        <f t="shared" si="6"/>
        <v>0</v>
      </c>
      <c r="BH98" s="185">
        <f t="shared" si="7"/>
        <v>0</v>
      </c>
      <c r="BI98" s="185">
        <f t="shared" si="8"/>
        <v>0</v>
      </c>
      <c r="BJ98" s="23" t="s">
        <v>24</v>
      </c>
      <c r="BK98" s="185">
        <f t="shared" si="9"/>
        <v>0</v>
      </c>
      <c r="BL98" s="23" t="s">
        <v>174</v>
      </c>
      <c r="BM98" s="23" t="s">
        <v>1277</v>
      </c>
    </row>
    <row r="99" spans="2:65" s="1" customFormat="1" ht="25.5" customHeight="1">
      <c r="B99" s="173"/>
      <c r="C99" s="174" t="s">
        <v>29</v>
      </c>
      <c r="D99" s="174" t="s">
        <v>169</v>
      </c>
      <c r="E99" s="175" t="s">
        <v>212</v>
      </c>
      <c r="F99" s="176" t="s">
        <v>213</v>
      </c>
      <c r="G99" s="177" t="s">
        <v>172</v>
      </c>
      <c r="H99" s="178">
        <v>4.5</v>
      </c>
      <c r="I99" s="179"/>
      <c r="J99" s="180">
        <f t="shared" si="0"/>
        <v>0</v>
      </c>
      <c r="K99" s="176" t="s">
        <v>173</v>
      </c>
      <c r="L99" s="40"/>
      <c r="M99" s="181" t="s">
        <v>5</v>
      </c>
      <c r="N99" s="182" t="s">
        <v>50</v>
      </c>
      <c r="O99" s="41"/>
      <c r="P99" s="183">
        <f t="shared" si="1"/>
        <v>0</v>
      </c>
      <c r="Q99" s="183">
        <v>0</v>
      </c>
      <c r="R99" s="183">
        <f t="shared" si="2"/>
        <v>0</v>
      </c>
      <c r="S99" s="183">
        <v>0</v>
      </c>
      <c r="T99" s="184">
        <f t="shared" si="3"/>
        <v>0</v>
      </c>
      <c r="AR99" s="23" t="s">
        <v>174</v>
      </c>
      <c r="AT99" s="23" t="s">
        <v>169</v>
      </c>
      <c r="AU99" s="23" t="s">
        <v>88</v>
      </c>
      <c r="AY99" s="23" t="s">
        <v>167</v>
      </c>
      <c r="BE99" s="185">
        <f t="shared" si="4"/>
        <v>0</v>
      </c>
      <c r="BF99" s="185">
        <f t="shared" si="5"/>
        <v>0</v>
      </c>
      <c r="BG99" s="185">
        <f t="shared" si="6"/>
        <v>0</v>
      </c>
      <c r="BH99" s="185">
        <f t="shared" si="7"/>
        <v>0</v>
      </c>
      <c r="BI99" s="185">
        <f t="shared" si="8"/>
        <v>0</v>
      </c>
      <c r="BJ99" s="23" t="s">
        <v>24</v>
      </c>
      <c r="BK99" s="185">
        <f t="shared" si="9"/>
        <v>0</v>
      </c>
      <c r="BL99" s="23" t="s">
        <v>174</v>
      </c>
      <c r="BM99" s="23" t="s">
        <v>1278</v>
      </c>
    </row>
    <row r="100" spans="2:65" s="1" customFormat="1" ht="25.5" customHeight="1">
      <c r="B100" s="173"/>
      <c r="C100" s="174" t="s">
        <v>216</v>
      </c>
      <c r="D100" s="174" t="s">
        <v>169</v>
      </c>
      <c r="E100" s="175" t="s">
        <v>1279</v>
      </c>
      <c r="F100" s="176" t="s">
        <v>1280</v>
      </c>
      <c r="G100" s="177" t="s">
        <v>231</v>
      </c>
      <c r="H100" s="178">
        <v>12.6</v>
      </c>
      <c r="I100" s="179"/>
      <c r="J100" s="180">
        <f t="shared" si="0"/>
        <v>0</v>
      </c>
      <c r="K100" s="176" t="s">
        <v>173</v>
      </c>
      <c r="L100" s="40"/>
      <c r="M100" s="181" t="s">
        <v>5</v>
      </c>
      <c r="N100" s="182" t="s">
        <v>50</v>
      </c>
      <c r="O100" s="41"/>
      <c r="P100" s="183">
        <f t="shared" si="1"/>
        <v>0</v>
      </c>
      <c r="Q100" s="183">
        <v>0</v>
      </c>
      <c r="R100" s="183">
        <f t="shared" si="2"/>
        <v>0</v>
      </c>
      <c r="S100" s="183">
        <v>0</v>
      </c>
      <c r="T100" s="184">
        <f t="shared" si="3"/>
        <v>0</v>
      </c>
      <c r="AR100" s="23" t="s">
        <v>174</v>
      </c>
      <c r="AT100" s="23" t="s">
        <v>169</v>
      </c>
      <c r="AU100" s="23" t="s">
        <v>88</v>
      </c>
      <c r="AY100" s="23" t="s">
        <v>167</v>
      </c>
      <c r="BE100" s="185">
        <f t="shared" si="4"/>
        <v>0</v>
      </c>
      <c r="BF100" s="185">
        <f t="shared" si="5"/>
        <v>0</v>
      </c>
      <c r="BG100" s="185">
        <f t="shared" si="6"/>
        <v>0</v>
      </c>
      <c r="BH100" s="185">
        <f t="shared" si="7"/>
        <v>0</v>
      </c>
      <c r="BI100" s="185">
        <f t="shared" si="8"/>
        <v>0</v>
      </c>
      <c r="BJ100" s="23" t="s">
        <v>24</v>
      </c>
      <c r="BK100" s="185">
        <f t="shared" si="9"/>
        <v>0</v>
      </c>
      <c r="BL100" s="23" t="s">
        <v>174</v>
      </c>
      <c r="BM100" s="23" t="s">
        <v>1281</v>
      </c>
    </row>
    <row r="101" spans="2:65" s="1" customFormat="1" ht="25.5" customHeight="1">
      <c r="B101" s="173"/>
      <c r="C101" s="174" t="s">
        <v>221</v>
      </c>
      <c r="D101" s="174" t="s">
        <v>169</v>
      </c>
      <c r="E101" s="175" t="s">
        <v>229</v>
      </c>
      <c r="F101" s="176" t="s">
        <v>230</v>
      </c>
      <c r="G101" s="177" t="s">
        <v>231</v>
      </c>
      <c r="H101" s="178">
        <v>32</v>
      </c>
      <c r="I101" s="179"/>
      <c r="J101" s="180">
        <f t="shared" si="0"/>
        <v>0</v>
      </c>
      <c r="K101" s="176" t="s">
        <v>173</v>
      </c>
      <c r="L101" s="40"/>
      <c r="M101" s="181" t="s">
        <v>5</v>
      </c>
      <c r="N101" s="182" t="s">
        <v>50</v>
      </c>
      <c r="O101" s="41"/>
      <c r="P101" s="183">
        <f t="shared" si="1"/>
        <v>0</v>
      </c>
      <c r="Q101" s="183">
        <v>0</v>
      </c>
      <c r="R101" s="183">
        <f t="shared" si="2"/>
        <v>0</v>
      </c>
      <c r="S101" s="183">
        <v>0</v>
      </c>
      <c r="T101" s="184">
        <f t="shared" si="3"/>
        <v>0</v>
      </c>
      <c r="AR101" s="23" t="s">
        <v>174</v>
      </c>
      <c r="AT101" s="23" t="s">
        <v>169</v>
      </c>
      <c r="AU101" s="23" t="s">
        <v>88</v>
      </c>
      <c r="AY101" s="23" t="s">
        <v>167</v>
      </c>
      <c r="BE101" s="185">
        <f t="shared" si="4"/>
        <v>0</v>
      </c>
      <c r="BF101" s="185">
        <f t="shared" si="5"/>
        <v>0</v>
      </c>
      <c r="BG101" s="185">
        <f t="shared" si="6"/>
        <v>0</v>
      </c>
      <c r="BH101" s="185">
        <f t="shared" si="7"/>
        <v>0</v>
      </c>
      <c r="BI101" s="185">
        <f t="shared" si="8"/>
        <v>0</v>
      </c>
      <c r="BJ101" s="23" t="s">
        <v>24</v>
      </c>
      <c r="BK101" s="185">
        <f t="shared" si="9"/>
        <v>0</v>
      </c>
      <c r="BL101" s="23" t="s">
        <v>174</v>
      </c>
      <c r="BM101" s="23" t="s">
        <v>1282</v>
      </c>
    </row>
    <row r="102" spans="2:51" s="11" customFormat="1" ht="13.5">
      <c r="B102" s="186"/>
      <c r="D102" s="196" t="s">
        <v>176</v>
      </c>
      <c r="E102" s="195" t="s">
        <v>5</v>
      </c>
      <c r="F102" s="197" t="s">
        <v>1283</v>
      </c>
      <c r="H102" s="198">
        <v>32</v>
      </c>
      <c r="I102" s="191"/>
      <c r="L102" s="186"/>
      <c r="M102" s="192"/>
      <c r="N102" s="193"/>
      <c r="O102" s="193"/>
      <c r="P102" s="193"/>
      <c r="Q102" s="193"/>
      <c r="R102" s="193"/>
      <c r="S102" s="193"/>
      <c r="T102" s="194"/>
      <c r="AT102" s="195" t="s">
        <v>176</v>
      </c>
      <c r="AU102" s="195" t="s">
        <v>88</v>
      </c>
      <c r="AV102" s="11" t="s">
        <v>88</v>
      </c>
      <c r="AW102" s="11" t="s">
        <v>43</v>
      </c>
      <c r="AX102" s="11" t="s">
        <v>24</v>
      </c>
      <c r="AY102" s="195" t="s">
        <v>167</v>
      </c>
    </row>
    <row r="103" spans="2:63" s="10" customFormat="1" ht="29.85" customHeight="1">
      <c r="B103" s="159"/>
      <c r="D103" s="170" t="s">
        <v>78</v>
      </c>
      <c r="E103" s="171" t="s">
        <v>88</v>
      </c>
      <c r="F103" s="171" t="s">
        <v>234</v>
      </c>
      <c r="I103" s="162"/>
      <c r="J103" s="172">
        <f>BK103</f>
        <v>0</v>
      </c>
      <c r="L103" s="159"/>
      <c r="M103" s="164"/>
      <c r="N103" s="165"/>
      <c r="O103" s="165"/>
      <c r="P103" s="166">
        <f>SUM(P104:P118)</f>
        <v>0</v>
      </c>
      <c r="Q103" s="165"/>
      <c r="R103" s="166">
        <f>SUM(R104:R118)</f>
        <v>81.412639</v>
      </c>
      <c r="S103" s="165"/>
      <c r="T103" s="167">
        <f>SUM(T104:T118)</f>
        <v>0</v>
      </c>
      <c r="AR103" s="160" t="s">
        <v>24</v>
      </c>
      <c r="AT103" s="168" t="s">
        <v>78</v>
      </c>
      <c r="AU103" s="168" t="s">
        <v>24</v>
      </c>
      <c r="AY103" s="160" t="s">
        <v>167</v>
      </c>
      <c r="BK103" s="169">
        <f>SUM(BK104:BK118)</f>
        <v>0</v>
      </c>
    </row>
    <row r="104" spans="2:65" s="1" customFormat="1" ht="25.5" customHeight="1">
      <c r="B104" s="173"/>
      <c r="C104" s="174" t="s">
        <v>228</v>
      </c>
      <c r="D104" s="174" t="s">
        <v>169</v>
      </c>
      <c r="E104" s="175" t="s">
        <v>1284</v>
      </c>
      <c r="F104" s="176" t="s">
        <v>1285</v>
      </c>
      <c r="G104" s="177" t="s">
        <v>172</v>
      </c>
      <c r="H104" s="178">
        <v>8</v>
      </c>
      <c r="I104" s="179"/>
      <c r="J104" s="180">
        <f>ROUND(I104*H104,2)</f>
        <v>0</v>
      </c>
      <c r="K104" s="176" t="s">
        <v>173</v>
      </c>
      <c r="L104" s="40"/>
      <c r="M104" s="181" t="s">
        <v>5</v>
      </c>
      <c r="N104" s="182" t="s">
        <v>50</v>
      </c>
      <c r="O104" s="41"/>
      <c r="P104" s="183">
        <f>O104*H104</f>
        <v>0</v>
      </c>
      <c r="Q104" s="183">
        <v>2.16</v>
      </c>
      <c r="R104" s="183">
        <f>Q104*H104</f>
        <v>17.28</v>
      </c>
      <c r="S104" s="183">
        <v>0</v>
      </c>
      <c r="T104" s="184">
        <f>S104*H104</f>
        <v>0</v>
      </c>
      <c r="AR104" s="23" t="s">
        <v>174</v>
      </c>
      <c r="AT104" s="23" t="s">
        <v>169</v>
      </c>
      <c r="AU104" s="23" t="s">
        <v>88</v>
      </c>
      <c r="AY104" s="23" t="s">
        <v>167</v>
      </c>
      <c r="BE104" s="185">
        <f>IF(N104="základní",J104,0)</f>
        <v>0</v>
      </c>
      <c r="BF104" s="185">
        <f>IF(N104="snížená",J104,0)</f>
        <v>0</v>
      </c>
      <c r="BG104" s="185">
        <f>IF(N104="zákl. přenesená",J104,0)</f>
        <v>0</v>
      </c>
      <c r="BH104" s="185">
        <f>IF(N104="sníž. přenesená",J104,0)</f>
        <v>0</v>
      </c>
      <c r="BI104" s="185">
        <f>IF(N104="nulová",J104,0)</f>
        <v>0</v>
      </c>
      <c r="BJ104" s="23" t="s">
        <v>24</v>
      </c>
      <c r="BK104" s="185">
        <f>ROUND(I104*H104,2)</f>
        <v>0</v>
      </c>
      <c r="BL104" s="23" t="s">
        <v>174</v>
      </c>
      <c r="BM104" s="23" t="s">
        <v>1286</v>
      </c>
    </row>
    <row r="105" spans="2:51" s="11" customFormat="1" ht="13.5">
      <c r="B105" s="186"/>
      <c r="D105" s="187" t="s">
        <v>176</v>
      </c>
      <c r="E105" s="188" t="s">
        <v>5</v>
      </c>
      <c r="F105" s="189" t="s">
        <v>1287</v>
      </c>
      <c r="H105" s="190">
        <v>8</v>
      </c>
      <c r="I105" s="191"/>
      <c r="L105" s="186"/>
      <c r="M105" s="192"/>
      <c r="N105" s="193"/>
      <c r="O105" s="193"/>
      <c r="P105" s="193"/>
      <c r="Q105" s="193"/>
      <c r="R105" s="193"/>
      <c r="S105" s="193"/>
      <c r="T105" s="194"/>
      <c r="AT105" s="195" t="s">
        <v>176</v>
      </c>
      <c r="AU105" s="195" t="s">
        <v>88</v>
      </c>
      <c r="AV105" s="11" t="s">
        <v>88</v>
      </c>
      <c r="AW105" s="11" t="s">
        <v>43</v>
      </c>
      <c r="AX105" s="11" t="s">
        <v>24</v>
      </c>
      <c r="AY105" s="195" t="s">
        <v>167</v>
      </c>
    </row>
    <row r="106" spans="2:65" s="1" customFormat="1" ht="25.5" customHeight="1">
      <c r="B106" s="173"/>
      <c r="C106" s="174" t="s">
        <v>235</v>
      </c>
      <c r="D106" s="174" t="s">
        <v>169</v>
      </c>
      <c r="E106" s="175" t="s">
        <v>236</v>
      </c>
      <c r="F106" s="176" t="s">
        <v>237</v>
      </c>
      <c r="G106" s="177" t="s">
        <v>172</v>
      </c>
      <c r="H106" s="178">
        <v>4.8</v>
      </c>
      <c r="I106" s="179"/>
      <c r="J106" s="180">
        <f>ROUND(I106*H106,2)</f>
        <v>0</v>
      </c>
      <c r="K106" s="176" t="s">
        <v>173</v>
      </c>
      <c r="L106" s="40"/>
      <c r="M106" s="181" t="s">
        <v>5</v>
      </c>
      <c r="N106" s="182" t="s">
        <v>50</v>
      </c>
      <c r="O106" s="41"/>
      <c r="P106" s="183">
        <f>O106*H106</f>
        <v>0</v>
      </c>
      <c r="Q106" s="183">
        <v>1.98</v>
      </c>
      <c r="R106" s="183">
        <f>Q106*H106</f>
        <v>9.504</v>
      </c>
      <c r="S106" s="183">
        <v>0</v>
      </c>
      <c r="T106" s="184">
        <f>S106*H106</f>
        <v>0</v>
      </c>
      <c r="AR106" s="23" t="s">
        <v>174</v>
      </c>
      <c r="AT106" s="23" t="s">
        <v>169</v>
      </c>
      <c r="AU106" s="23" t="s">
        <v>88</v>
      </c>
      <c r="AY106" s="23" t="s">
        <v>167</v>
      </c>
      <c r="BE106" s="185">
        <f>IF(N106="základní",J106,0)</f>
        <v>0</v>
      </c>
      <c r="BF106" s="185">
        <f>IF(N106="snížená",J106,0)</f>
        <v>0</v>
      </c>
      <c r="BG106" s="185">
        <f>IF(N106="zákl. přenesená",J106,0)</f>
        <v>0</v>
      </c>
      <c r="BH106" s="185">
        <f>IF(N106="sníž. přenesená",J106,0)</f>
        <v>0</v>
      </c>
      <c r="BI106" s="185">
        <f>IF(N106="nulová",J106,0)</f>
        <v>0</v>
      </c>
      <c r="BJ106" s="23" t="s">
        <v>24</v>
      </c>
      <c r="BK106" s="185">
        <f>ROUND(I106*H106,2)</f>
        <v>0</v>
      </c>
      <c r="BL106" s="23" t="s">
        <v>174</v>
      </c>
      <c r="BM106" s="23" t="s">
        <v>1288</v>
      </c>
    </row>
    <row r="107" spans="2:51" s="11" customFormat="1" ht="13.5">
      <c r="B107" s="186"/>
      <c r="D107" s="187" t="s">
        <v>176</v>
      </c>
      <c r="E107" s="188" t="s">
        <v>5</v>
      </c>
      <c r="F107" s="189" t="s">
        <v>1289</v>
      </c>
      <c r="H107" s="190">
        <v>4.8</v>
      </c>
      <c r="I107" s="191"/>
      <c r="L107" s="186"/>
      <c r="M107" s="192"/>
      <c r="N107" s="193"/>
      <c r="O107" s="193"/>
      <c r="P107" s="193"/>
      <c r="Q107" s="193"/>
      <c r="R107" s="193"/>
      <c r="S107" s="193"/>
      <c r="T107" s="194"/>
      <c r="AT107" s="195" t="s">
        <v>176</v>
      </c>
      <c r="AU107" s="195" t="s">
        <v>88</v>
      </c>
      <c r="AV107" s="11" t="s">
        <v>88</v>
      </c>
      <c r="AW107" s="11" t="s">
        <v>43</v>
      </c>
      <c r="AX107" s="11" t="s">
        <v>24</v>
      </c>
      <c r="AY107" s="195" t="s">
        <v>167</v>
      </c>
    </row>
    <row r="108" spans="2:65" s="1" customFormat="1" ht="25.5" customHeight="1">
      <c r="B108" s="173"/>
      <c r="C108" s="174" t="s">
        <v>11</v>
      </c>
      <c r="D108" s="174" t="s">
        <v>169</v>
      </c>
      <c r="E108" s="175" t="s">
        <v>240</v>
      </c>
      <c r="F108" s="176" t="s">
        <v>241</v>
      </c>
      <c r="G108" s="177" t="s">
        <v>172</v>
      </c>
      <c r="H108" s="178">
        <v>3.2</v>
      </c>
      <c r="I108" s="179"/>
      <c r="J108" s="180">
        <f>ROUND(I108*H108,2)</f>
        <v>0</v>
      </c>
      <c r="K108" s="176" t="s">
        <v>173</v>
      </c>
      <c r="L108" s="40"/>
      <c r="M108" s="181" t="s">
        <v>5</v>
      </c>
      <c r="N108" s="182" t="s">
        <v>50</v>
      </c>
      <c r="O108" s="41"/>
      <c r="P108" s="183">
        <f>O108*H108</f>
        <v>0</v>
      </c>
      <c r="Q108" s="183">
        <v>2.25634</v>
      </c>
      <c r="R108" s="183">
        <f>Q108*H108</f>
        <v>7.220288</v>
      </c>
      <c r="S108" s="183">
        <v>0</v>
      </c>
      <c r="T108" s="184">
        <f>S108*H108</f>
        <v>0</v>
      </c>
      <c r="AR108" s="23" t="s">
        <v>174</v>
      </c>
      <c r="AT108" s="23" t="s">
        <v>169</v>
      </c>
      <c r="AU108" s="23" t="s">
        <v>88</v>
      </c>
      <c r="AY108" s="23" t="s">
        <v>167</v>
      </c>
      <c r="BE108" s="185">
        <f>IF(N108="základní",J108,0)</f>
        <v>0</v>
      </c>
      <c r="BF108" s="185">
        <f>IF(N108="snížená",J108,0)</f>
        <v>0</v>
      </c>
      <c r="BG108" s="185">
        <f>IF(N108="zákl. přenesená",J108,0)</f>
        <v>0</v>
      </c>
      <c r="BH108" s="185">
        <f>IF(N108="sníž. přenesená",J108,0)</f>
        <v>0</v>
      </c>
      <c r="BI108" s="185">
        <f>IF(N108="nulová",J108,0)</f>
        <v>0</v>
      </c>
      <c r="BJ108" s="23" t="s">
        <v>24</v>
      </c>
      <c r="BK108" s="185">
        <f>ROUND(I108*H108,2)</f>
        <v>0</v>
      </c>
      <c r="BL108" s="23" t="s">
        <v>174</v>
      </c>
      <c r="BM108" s="23" t="s">
        <v>1290</v>
      </c>
    </row>
    <row r="109" spans="2:51" s="11" customFormat="1" ht="13.5">
      <c r="B109" s="186"/>
      <c r="D109" s="187" t="s">
        <v>176</v>
      </c>
      <c r="E109" s="188" t="s">
        <v>5</v>
      </c>
      <c r="F109" s="189" t="s">
        <v>1291</v>
      </c>
      <c r="H109" s="190">
        <v>3.2</v>
      </c>
      <c r="I109" s="191"/>
      <c r="L109" s="186"/>
      <c r="M109" s="192"/>
      <c r="N109" s="193"/>
      <c r="O109" s="193"/>
      <c r="P109" s="193"/>
      <c r="Q109" s="193"/>
      <c r="R109" s="193"/>
      <c r="S109" s="193"/>
      <c r="T109" s="194"/>
      <c r="AT109" s="195" t="s">
        <v>176</v>
      </c>
      <c r="AU109" s="195" t="s">
        <v>88</v>
      </c>
      <c r="AV109" s="11" t="s">
        <v>88</v>
      </c>
      <c r="AW109" s="11" t="s">
        <v>43</v>
      </c>
      <c r="AX109" s="11" t="s">
        <v>24</v>
      </c>
      <c r="AY109" s="195" t="s">
        <v>167</v>
      </c>
    </row>
    <row r="110" spans="2:65" s="1" customFormat="1" ht="25.5" customHeight="1">
      <c r="B110" s="173"/>
      <c r="C110" s="174" t="s">
        <v>244</v>
      </c>
      <c r="D110" s="174" t="s">
        <v>169</v>
      </c>
      <c r="E110" s="175" t="s">
        <v>245</v>
      </c>
      <c r="F110" s="176" t="s">
        <v>246</v>
      </c>
      <c r="G110" s="177" t="s">
        <v>172</v>
      </c>
      <c r="H110" s="178">
        <v>7</v>
      </c>
      <c r="I110" s="179"/>
      <c r="J110" s="180">
        <f>ROUND(I110*H110,2)</f>
        <v>0</v>
      </c>
      <c r="K110" s="176" t="s">
        <v>173</v>
      </c>
      <c r="L110" s="40"/>
      <c r="M110" s="181" t="s">
        <v>5</v>
      </c>
      <c r="N110" s="182" t="s">
        <v>50</v>
      </c>
      <c r="O110" s="41"/>
      <c r="P110" s="183">
        <f>O110*H110</f>
        <v>0</v>
      </c>
      <c r="Q110" s="183">
        <v>2.45329</v>
      </c>
      <c r="R110" s="183">
        <f>Q110*H110</f>
        <v>17.17303</v>
      </c>
      <c r="S110" s="183">
        <v>0</v>
      </c>
      <c r="T110" s="184">
        <f>S110*H110</f>
        <v>0</v>
      </c>
      <c r="AR110" s="23" t="s">
        <v>174</v>
      </c>
      <c r="AT110" s="23" t="s">
        <v>169</v>
      </c>
      <c r="AU110" s="23" t="s">
        <v>88</v>
      </c>
      <c r="AY110" s="23" t="s">
        <v>167</v>
      </c>
      <c r="BE110" s="185">
        <f>IF(N110="základní",J110,0)</f>
        <v>0</v>
      </c>
      <c r="BF110" s="185">
        <f>IF(N110="snížená",J110,0)</f>
        <v>0</v>
      </c>
      <c r="BG110" s="185">
        <f>IF(N110="zákl. přenesená",J110,0)</f>
        <v>0</v>
      </c>
      <c r="BH110" s="185">
        <f>IF(N110="sníž. přenesená",J110,0)</f>
        <v>0</v>
      </c>
      <c r="BI110" s="185">
        <f>IF(N110="nulová",J110,0)</f>
        <v>0</v>
      </c>
      <c r="BJ110" s="23" t="s">
        <v>24</v>
      </c>
      <c r="BK110" s="185">
        <f>ROUND(I110*H110,2)</f>
        <v>0</v>
      </c>
      <c r="BL110" s="23" t="s">
        <v>174</v>
      </c>
      <c r="BM110" s="23" t="s">
        <v>1292</v>
      </c>
    </row>
    <row r="111" spans="2:51" s="11" customFormat="1" ht="13.5">
      <c r="B111" s="186"/>
      <c r="D111" s="187" t="s">
        <v>176</v>
      </c>
      <c r="E111" s="188" t="s">
        <v>5</v>
      </c>
      <c r="F111" s="189" t="s">
        <v>1293</v>
      </c>
      <c r="H111" s="190">
        <v>7</v>
      </c>
      <c r="I111" s="191"/>
      <c r="L111" s="186"/>
      <c r="M111" s="192"/>
      <c r="N111" s="193"/>
      <c r="O111" s="193"/>
      <c r="P111" s="193"/>
      <c r="Q111" s="193"/>
      <c r="R111" s="193"/>
      <c r="S111" s="193"/>
      <c r="T111" s="194"/>
      <c r="AT111" s="195" t="s">
        <v>176</v>
      </c>
      <c r="AU111" s="195" t="s">
        <v>88</v>
      </c>
      <c r="AV111" s="11" t="s">
        <v>88</v>
      </c>
      <c r="AW111" s="11" t="s">
        <v>43</v>
      </c>
      <c r="AX111" s="11" t="s">
        <v>24</v>
      </c>
      <c r="AY111" s="195" t="s">
        <v>167</v>
      </c>
    </row>
    <row r="112" spans="2:65" s="1" customFormat="1" ht="16.5" customHeight="1">
      <c r="B112" s="173"/>
      <c r="C112" s="174" t="s">
        <v>249</v>
      </c>
      <c r="D112" s="174" t="s">
        <v>169</v>
      </c>
      <c r="E112" s="175" t="s">
        <v>1294</v>
      </c>
      <c r="F112" s="176" t="s">
        <v>1295</v>
      </c>
      <c r="G112" s="177" t="s">
        <v>225</v>
      </c>
      <c r="H112" s="178">
        <v>0.35</v>
      </c>
      <c r="I112" s="179"/>
      <c r="J112" s="180">
        <f>ROUND(I112*H112,2)</f>
        <v>0</v>
      </c>
      <c r="K112" s="176" t="s">
        <v>173</v>
      </c>
      <c r="L112" s="40"/>
      <c r="M112" s="181" t="s">
        <v>5</v>
      </c>
      <c r="N112" s="182" t="s">
        <v>50</v>
      </c>
      <c r="O112" s="41"/>
      <c r="P112" s="183">
        <f>O112*H112</f>
        <v>0</v>
      </c>
      <c r="Q112" s="183">
        <v>1.05306</v>
      </c>
      <c r="R112" s="183">
        <f>Q112*H112</f>
        <v>0.36857100000000004</v>
      </c>
      <c r="S112" s="183">
        <v>0</v>
      </c>
      <c r="T112" s="184">
        <f>S112*H112</f>
        <v>0</v>
      </c>
      <c r="AR112" s="23" t="s">
        <v>174</v>
      </c>
      <c r="AT112" s="23" t="s">
        <v>169</v>
      </c>
      <c r="AU112" s="23" t="s">
        <v>88</v>
      </c>
      <c r="AY112" s="23" t="s">
        <v>167</v>
      </c>
      <c r="BE112" s="185">
        <f>IF(N112="základní",J112,0)</f>
        <v>0</v>
      </c>
      <c r="BF112" s="185">
        <f>IF(N112="snížená",J112,0)</f>
        <v>0</v>
      </c>
      <c r="BG112" s="185">
        <f>IF(N112="zákl. přenesená",J112,0)</f>
        <v>0</v>
      </c>
      <c r="BH112" s="185">
        <f>IF(N112="sníž. přenesená",J112,0)</f>
        <v>0</v>
      </c>
      <c r="BI112" s="185">
        <f>IF(N112="nulová",J112,0)</f>
        <v>0</v>
      </c>
      <c r="BJ112" s="23" t="s">
        <v>24</v>
      </c>
      <c r="BK112" s="185">
        <f>ROUND(I112*H112,2)</f>
        <v>0</v>
      </c>
      <c r="BL112" s="23" t="s">
        <v>174</v>
      </c>
      <c r="BM112" s="23" t="s">
        <v>1296</v>
      </c>
    </row>
    <row r="113" spans="2:51" s="11" customFormat="1" ht="13.5">
      <c r="B113" s="186"/>
      <c r="D113" s="187" t="s">
        <v>176</v>
      </c>
      <c r="E113" s="188" t="s">
        <v>5</v>
      </c>
      <c r="F113" s="189" t="s">
        <v>1297</v>
      </c>
      <c r="H113" s="190">
        <v>0.35</v>
      </c>
      <c r="I113" s="191"/>
      <c r="L113" s="186"/>
      <c r="M113" s="192"/>
      <c r="N113" s="193"/>
      <c r="O113" s="193"/>
      <c r="P113" s="193"/>
      <c r="Q113" s="193"/>
      <c r="R113" s="193"/>
      <c r="S113" s="193"/>
      <c r="T113" s="194"/>
      <c r="AT113" s="195" t="s">
        <v>176</v>
      </c>
      <c r="AU113" s="195" t="s">
        <v>88</v>
      </c>
      <c r="AV113" s="11" t="s">
        <v>88</v>
      </c>
      <c r="AW113" s="11" t="s">
        <v>43</v>
      </c>
      <c r="AX113" s="11" t="s">
        <v>24</v>
      </c>
      <c r="AY113" s="195" t="s">
        <v>167</v>
      </c>
    </row>
    <row r="114" spans="2:65" s="1" customFormat="1" ht="25.5" customHeight="1">
      <c r="B114" s="173"/>
      <c r="C114" s="174" t="s">
        <v>256</v>
      </c>
      <c r="D114" s="174" t="s">
        <v>169</v>
      </c>
      <c r="E114" s="175" t="s">
        <v>257</v>
      </c>
      <c r="F114" s="176" t="s">
        <v>258</v>
      </c>
      <c r="G114" s="177" t="s">
        <v>172</v>
      </c>
      <c r="H114" s="178">
        <v>12.15</v>
      </c>
      <c r="I114" s="179"/>
      <c r="J114" s="180">
        <f>ROUND(I114*H114,2)</f>
        <v>0</v>
      </c>
      <c r="K114" s="176" t="s">
        <v>173</v>
      </c>
      <c r="L114" s="40"/>
      <c r="M114" s="181" t="s">
        <v>5</v>
      </c>
      <c r="N114" s="182" t="s">
        <v>50</v>
      </c>
      <c r="O114" s="41"/>
      <c r="P114" s="183">
        <f>O114*H114</f>
        <v>0</v>
      </c>
      <c r="Q114" s="183">
        <v>2.45329</v>
      </c>
      <c r="R114" s="183">
        <f>Q114*H114</f>
        <v>29.8074735</v>
      </c>
      <c r="S114" s="183">
        <v>0</v>
      </c>
      <c r="T114" s="184">
        <f>S114*H114</f>
        <v>0</v>
      </c>
      <c r="AR114" s="23" t="s">
        <v>174</v>
      </c>
      <c r="AT114" s="23" t="s">
        <v>169</v>
      </c>
      <c r="AU114" s="23" t="s">
        <v>88</v>
      </c>
      <c r="AY114" s="23" t="s">
        <v>167</v>
      </c>
      <c r="BE114" s="185">
        <f>IF(N114="základní",J114,0)</f>
        <v>0</v>
      </c>
      <c r="BF114" s="185">
        <f>IF(N114="snížená",J114,0)</f>
        <v>0</v>
      </c>
      <c r="BG114" s="185">
        <f>IF(N114="zákl. přenesená",J114,0)</f>
        <v>0</v>
      </c>
      <c r="BH114" s="185">
        <f>IF(N114="sníž. přenesená",J114,0)</f>
        <v>0</v>
      </c>
      <c r="BI114" s="185">
        <f>IF(N114="nulová",J114,0)</f>
        <v>0</v>
      </c>
      <c r="BJ114" s="23" t="s">
        <v>24</v>
      </c>
      <c r="BK114" s="185">
        <f>ROUND(I114*H114,2)</f>
        <v>0</v>
      </c>
      <c r="BL114" s="23" t="s">
        <v>174</v>
      </c>
      <c r="BM114" s="23" t="s">
        <v>1298</v>
      </c>
    </row>
    <row r="115" spans="2:51" s="11" customFormat="1" ht="13.5">
      <c r="B115" s="186"/>
      <c r="D115" s="187" t="s">
        <v>176</v>
      </c>
      <c r="E115" s="188" t="s">
        <v>5</v>
      </c>
      <c r="F115" s="189" t="s">
        <v>1299</v>
      </c>
      <c r="H115" s="190">
        <v>12.15</v>
      </c>
      <c r="I115" s="191"/>
      <c r="L115" s="186"/>
      <c r="M115" s="192"/>
      <c r="N115" s="193"/>
      <c r="O115" s="193"/>
      <c r="P115" s="193"/>
      <c r="Q115" s="193"/>
      <c r="R115" s="193"/>
      <c r="S115" s="193"/>
      <c r="T115" s="194"/>
      <c r="AT115" s="195" t="s">
        <v>176</v>
      </c>
      <c r="AU115" s="195" t="s">
        <v>88</v>
      </c>
      <c r="AV115" s="11" t="s">
        <v>88</v>
      </c>
      <c r="AW115" s="11" t="s">
        <v>43</v>
      </c>
      <c r="AX115" s="11" t="s">
        <v>24</v>
      </c>
      <c r="AY115" s="195" t="s">
        <v>167</v>
      </c>
    </row>
    <row r="116" spans="2:65" s="1" customFormat="1" ht="38.25" customHeight="1">
      <c r="B116" s="173"/>
      <c r="C116" s="174" t="s">
        <v>261</v>
      </c>
      <c r="D116" s="174" t="s">
        <v>169</v>
      </c>
      <c r="E116" s="175" t="s">
        <v>267</v>
      </c>
      <c r="F116" s="176" t="s">
        <v>268</v>
      </c>
      <c r="G116" s="177" t="s">
        <v>231</v>
      </c>
      <c r="H116" s="178">
        <v>57.55</v>
      </c>
      <c r="I116" s="179"/>
      <c r="J116" s="180">
        <f>ROUND(I116*H116,2)</f>
        <v>0</v>
      </c>
      <c r="K116" s="176" t="s">
        <v>173</v>
      </c>
      <c r="L116" s="40"/>
      <c r="M116" s="181" t="s">
        <v>5</v>
      </c>
      <c r="N116" s="182" t="s">
        <v>50</v>
      </c>
      <c r="O116" s="41"/>
      <c r="P116" s="183">
        <f>O116*H116</f>
        <v>0</v>
      </c>
      <c r="Q116" s="183">
        <v>0.00103</v>
      </c>
      <c r="R116" s="183">
        <f>Q116*H116</f>
        <v>0.0592765</v>
      </c>
      <c r="S116" s="183">
        <v>0</v>
      </c>
      <c r="T116" s="184">
        <f>S116*H116</f>
        <v>0</v>
      </c>
      <c r="AR116" s="23" t="s">
        <v>174</v>
      </c>
      <c r="AT116" s="23" t="s">
        <v>169</v>
      </c>
      <c r="AU116" s="23" t="s">
        <v>88</v>
      </c>
      <c r="AY116" s="23" t="s">
        <v>167</v>
      </c>
      <c r="BE116" s="185">
        <f>IF(N116="základní",J116,0)</f>
        <v>0</v>
      </c>
      <c r="BF116" s="185">
        <f>IF(N116="snížená",J116,0)</f>
        <v>0</v>
      </c>
      <c r="BG116" s="185">
        <f>IF(N116="zákl. přenesená",J116,0)</f>
        <v>0</v>
      </c>
      <c r="BH116" s="185">
        <f>IF(N116="sníž. přenesená",J116,0)</f>
        <v>0</v>
      </c>
      <c r="BI116" s="185">
        <f>IF(N116="nulová",J116,0)</f>
        <v>0</v>
      </c>
      <c r="BJ116" s="23" t="s">
        <v>24</v>
      </c>
      <c r="BK116" s="185">
        <f>ROUND(I116*H116,2)</f>
        <v>0</v>
      </c>
      <c r="BL116" s="23" t="s">
        <v>174</v>
      </c>
      <c r="BM116" s="23" t="s">
        <v>1300</v>
      </c>
    </row>
    <row r="117" spans="2:51" s="11" customFormat="1" ht="13.5">
      <c r="B117" s="186"/>
      <c r="D117" s="187" t="s">
        <v>176</v>
      </c>
      <c r="E117" s="188" t="s">
        <v>5</v>
      </c>
      <c r="F117" s="189" t="s">
        <v>1301</v>
      </c>
      <c r="H117" s="190">
        <v>57.55</v>
      </c>
      <c r="I117" s="191"/>
      <c r="L117" s="186"/>
      <c r="M117" s="192"/>
      <c r="N117" s="193"/>
      <c r="O117" s="193"/>
      <c r="P117" s="193"/>
      <c r="Q117" s="193"/>
      <c r="R117" s="193"/>
      <c r="S117" s="193"/>
      <c r="T117" s="194"/>
      <c r="AT117" s="195" t="s">
        <v>176</v>
      </c>
      <c r="AU117" s="195" t="s">
        <v>88</v>
      </c>
      <c r="AV117" s="11" t="s">
        <v>88</v>
      </c>
      <c r="AW117" s="11" t="s">
        <v>43</v>
      </c>
      <c r="AX117" s="11" t="s">
        <v>24</v>
      </c>
      <c r="AY117" s="195" t="s">
        <v>167</v>
      </c>
    </row>
    <row r="118" spans="2:65" s="1" customFormat="1" ht="38.25" customHeight="1">
      <c r="B118" s="173"/>
      <c r="C118" s="174" t="s">
        <v>266</v>
      </c>
      <c r="D118" s="174" t="s">
        <v>169</v>
      </c>
      <c r="E118" s="175" t="s">
        <v>271</v>
      </c>
      <c r="F118" s="176" t="s">
        <v>272</v>
      </c>
      <c r="G118" s="177" t="s">
        <v>231</v>
      </c>
      <c r="H118" s="178">
        <v>57.55</v>
      </c>
      <c r="I118" s="179"/>
      <c r="J118" s="180">
        <f>ROUND(I118*H118,2)</f>
        <v>0</v>
      </c>
      <c r="K118" s="176" t="s">
        <v>173</v>
      </c>
      <c r="L118" s="40"/>
      <c r="M118" s="181" t="s">
        <v>5</v>
      </c>
      <c r="N118" s="182" t="s">
        <v>50</v>
      </c>
      <c r="O118" s="41"/>
      <c r="P118" s="183">
        <f>O118*H118</f>
        <v>0</v>
      </c>
      <c r="Q118" s="183">
        <v>0</v>
      </c>
      <c r="R118" s="183">
        <f>Q118*H118</f>
        <v>0</v>
      </c>
      <c r="S118" s="183">
        <v>0</v>
      </c>
      <c r="T118" s="184">
        <f>S118*H118</f>
        <v>0</v>
      </c>
      <c r="AR118" s="23" t="s">
        <v>174</v>
      </c>
      <c r="AT118" s="23" t="s">
        <v>169</v>
      </c>
      <c r="AU118" s="23" t="s">
        <v>88</v>
      </c>
      <c r="AY118" s="23" t="s">
        <v>167</v>
      </c>
      <c r="BE118" s="185">
        <f>IF(N118="základní",J118,0)</f>
        <v>0</v>
      </c>
      <c r="BF118" s="185">
        <f>IF(N118="snížená",J118,0)</f>
        <v>0</v>
      </c>
      <c r="BG118" s="185">
        <f>IF(N118="zákl. přenesená",J118,0)</f>
        <v>0</v>
      </c>
      <c r="BH118" s="185">
        <f>IF(N118="sníž. přenesená",J118,0)</f>
        <v>0</v>
      </c>
      <c r="BI118" s="185">
        <f>IF(N118="nulová",J118,0)</f>
        <v>0</v>
      </c>
      <c r="BJ118" s="23" t="s">
        <v>24</v>
      </c>
      <c r="BK118" s="185">
        <f>ROUND(I118*H118,2)</f>
        <v>0</v>
      </c>
      <c r="BL118" s="23" t="s">
        <v>174</v>
      </c>
      <c r="BM118" s="23" t="s">
        <v>1302</v>
      </c>
    </row>
    <row r="119" spans="2:63" s="10" customFormat="1" ht="29.85" customHeight="1">
      <c r="B119" s="159"/>
      <c r="D119" s="170" t="s">
        <v>78</v>
      </c>
      <c r="E119" s="171" t="s">
        <v>181</v>
      </c>
      <c r="F119" s="171" t="s">
        <v>284</v>
      </c>
      <c r="I119" s="162"/>
      <c r="J119" s="172">
        <f>BK119</f>
        <v>0</v>
      </c>
      <c r="L119" s="159"/>
      <c r="M119" s="164"/>
      <c r="N119" s="165"/>
      <c r="O119" s="165"/>
      <c r="P119" s="166">
        <f>SUM(P120:P122)</f>
        <v>0</v>
      </c>
      <c r="Q119" s="165"/>
      <c r="R119" s="166">
        <f>SUM(R120:R122)</f>
        <v>1.829838</v>
      </c>
      <c r="S119" s="165"/>
      <c r="T119" s="167">
        <f>SUM(T120:T122)</f>
        <v>0</v>
      </c>
      <c r="AR119" s="160" t="s">
        <v>24</v>
      </c>
      <c r="AT119" s="168" t="s">
        <v>78</v>
      </c>
      <c r="AU119" s="168" t="s">
        <v>24</v>
      </c>
      <c r="AY119" s="160" t="s">
        <v>167</v>
      </c>
      <c r="BK119" s="169">
        <f>SUM(BK120:BK122)</f>
        <v>0</v>
      </c>
    </row>
    <row r="120" spans="2:65" s="1" customFormat="1" ht="51" customHeight="1">
      <c r="B120" s="173"/>
      <c r="C120" s="174" t="s">
        <v>10</v>
      </c>
      <c r="D120" s="174" t="s">
        <v>169</v>
      </c>
      <c r="E120" s="175" t="s">
        <v>1303</v>
      </c>
      <c r="F120" s="176" t="s">
        <v>1304</v>
      </c>
      <c r="G120" s="177" t="s">
        <v>231</v>
      </c>
      <c r="H120" s="178">
        <v>2.76</v>
      </c>
      <c r="I120" s="179"/>
      <c r="J120" s="180">
        <f>ROUND(I120*H120,2)</f>
        <v>0</v>
      </c>
      <c r="K120" s="176" t="s">
        <v>173</v>
      </c>
      <c r="L120" s="40"/>
      <c r="M120" s="181" t="s">
        <v>5</v>
      </c>
      <c r="N120" s="182" t="s">
        <v>50</v>
      </c>
      <c r="O120" s="41"/>
      <c r="P120" s="183">
        <f>O120*H120</f>
        <v>0</v>
      </c>
      <c r="Q120" s="183">
        <v>0.2933</v>
      </c>
      <c r="R120" s="183">
        <f>Q120*H120</f>
        <v>0.809508</v>
      </c>
      <c r="S120" s="183">
        <v>0</v>
      </c>
      <c r="T120" s="184">
        <f>S120*H120</f>
        <v>0</v>
      </c>
      <c r="AR120" s="23" t="s">
        <v>174</v>
      </c>
      <c r="AT120" s="23" t="s">
        <v>169</v>
      </c>
      <c r="AU120" s="23" t="s">
        <v>88</v>
      </c>
      <c r="AY120" s="23" t="s">
        <v>167</v>
      </c>
      <c r="BE120" s="185">
        <f>IF(N120="základní",J120,0)</f>
        <v>0</v>
      </c>
      <c r="BF120" s="185">
        <f>IF(N120="snížená",J120,0)</f>
        <v>0</v>
      </c>
      <c r="BG120" s="185">
        <f>IF(N120="zákl. přenesená",J120,0)</f>
        <v>0</v>
      </c>
      <c r="BH120" s="185">
        <f>IF(N120="sníž. přenesená",J120,0)</f>
        <v>0</v>
      </c>
      <c r="BI120" s="185">
        <f>IF(N120="nulová",J120,0)</f>
        <v>0</v>
      </c>
      <c r="BJ120" s="23" t="s">
        <v>24</v>
      </c>
      <c r="BK120" s="185">
        <f>ROUND(I120*H120,2)</f>
        <v>0</v>
      </c>
      <c r="BL120" s="23" t="s">
        <v>174</v>
      </c>
      <c r="BM120" s="23" t="s">
        <v>1305</v>
      </c>
    </row>
    <row r="121" spans="2:51" s="11" customFormat="1" ht="13.5">
      <c r="B121" s="186"/>
      <c r="D121" s="187" t="s">
        <v>176</v>
      </c>
      <c r="E121" s="188" t="s">
        <v>5</v>
      </c>
      <c r="F121" s="189" t="s">
        <v>1306</v>
      </c>
      <c r="H121" s="190">
        <v>2.76</v>
      </c>
      <c r="I121" s="191"/>
      <c r="L121" s="186"/>
      <c r="M121" s="192"/>
      <c r="N121" s="193"/>
      <c r="O121" s="193"/>
      <c r="P121" s="193"/>
      <c r="Q121" s="193"/>
      <c r="R121" s="193"/>
      <c r="S121" s="193"/>
      <c r="T121" s="194"/>
      <c r="AT121" s="195" t="s">
        <v>176</v>
      </c>
      <c r="AU121" s="195" t="s">
        <v>88</v>
      </c>
      <c r="AV121" s="11" t="s">
        <v>88</v>
      </c>
      <c r="AW121" s="11" t="s">
        <v>43</v>
      </c>
      <c r="AX121" s="11" t="s">
        <v>24</v>
      </c>
      <c r="AY121" s="195" t="s">
        <v>167</v>
      </c>
    </row>
    <row r="122" spans="2:65" s="1" customFormat="1" ht="63.75" customHeight="1">
      <c r="B122" s="173"/>
      <c r="C122" s="174" t="s">
        <v>274</v>
      </c>
      <c r="D122" s="174" t="s">
        <v>169</v>
      </c>
      <c r="E122" s="175" t="s">
        <v>1307</v>
      </c>
      <c r="F122" s="176" t="s">
        <v>1308</v>
      </c>
      <c r="G122" s="177" t="s">
        <v>318</v>
      </c>
      <c r="H122" s="178">
        <v>1</v>
      </c>
      <c r="I122" s="179"/>
      <c r="J122" s="180">
        <f>ROUND(I122*H122,2)</f>
        <v>0</v>
      </c>
      <c r="K122" s="176" t="s">
        <v>173</v>
      </c>
      <c r="L122" s="40"/>
      <c r="M122" s="181" t="s">
        <v>5</v>
      </c>
      <c r="N122" s="182" t="s">
        <v>50</v>
      </c>
      <c r="O122" s="41"/>
      <c r="P122" s="183">
        <f>O122*H122</f>
        <v>0</v>
      </c>
      <c r="Q122" s="183">
        <v>1.02033</v>
      </c>
      <c r="R122" s="183">
        <f>Q122*H122</f>
        <v>1.02033</v>
      </c>
      <c r="S122" s="183">
        <v>0</v>
      </c>
      <c r="T122" s="184">
        <f>S122*H122</f>
        <v>0</v>
      </c>
      <c r="AR122" s="23" t="s">
        <v>174</v>
      </c>
      <c r="AT122" s="23" t="s">
        <v>169</v>
      </c>
      <c r="AU122" s="23" t="s">
        <v>88</v>
      </c>
      <c r="AY122" s="23" t="s">
        <v>167</v>
      </c>
      <c r="BE122" s="185">
        <f>IF(N122="základní",J122,0)</f>
        <v>0</v>
      </c>
      <c r="BF122" s="185">
        <f>IF(N122="snížená",J122,0)</f>
        <v>0</v>
      </c>
      <c r="BG122" s="185">
        <f>IF(N122="zákl. přenesená",J122,0)</f>
        <v>0</v>
      </c>
      <c r="BH122" s="185">
        <f>IF(N122="sníž. přenesená",J122,0)</f>
        <v>0</v>
      </c>
      <c r="BI122" s="185">
        <f>IF(N122="nulová",J122,0)</f>
        <v>0</v>
      </c>
      <c r="BJ122" s="23" t="s">
        <v>24</v>
      </c>
      <c r="BK122" s="185">
        <f>ROUND(I122*H122,2)</f>
        <v>0</v>
      </c>
      <c r="BL122" s="23" t="s">
        <v>174</v>
      </c>
      <c r="BM122" s="23" t="s">
        <v>1309</v>
      </c>
    </row>
    <row r="123" spans="2:63" s="10" customFormat="1" ht="29.85" customHeight="1">
      <c r="B123" s="159"/>
      <c r="D123" s="170" t="s">
        <v>78</v>
      </c>
      <c r="E123" s="171" t="s">
        <v>203</v>
      </c>
      <c r="F123" s="171" t="s">
        <v>1310</v>
      </c>
      <c r="I123" s="162"/>
      <c r="J123" s="172">
        <f>BK123</f>
        <v>0</v>
      </c>
      <c r="L123" s="159"/>
      <c r="M123" s="164"/>
      <c r="N123" s="165"/>
      <c r="O123" s="165"/>
      <c r="P123" s="166">
        <f>SUM(P124:P126)</f>
        <v>0</v>
      </c>
      <c r="Q123" s="165"/>
      <c r="R123" s="166">
        <f>SUM(R124:R126)</f>
        <v>0.07294</v>
      </c>
      <c r="S123" s="165"/>
      <c r="T123" s="167">
        <f>SUM(T124:T126)</f>
        <v>0</v>
      </c>
      <c r="AR123" s="160" t="s">
        <v>24</v>
      </c>
      <c r="AT123" s="168" t="s">
        <v>78</v>
      </c>
      <c r="AU123" s="168" t="s">
        <v>24</v>
      </c>
      <c r="AY123" s="160" t="s">
        <v>167</v>
      </c>
      <c r="BK123" s="169">
        <f>SUM(BK124:BK126)</f>
        <v>0</v>
      </c>
    </row>
    <row r="124" spans="2:65" s="1" customFormat="1" ht="25.5" customHeight="1">
      <c r="B124" s="173"/>
      <c r="C124" s="174" t="s">
        <v>279</v>
      </c>
      <c r="D124" s="174" t="s">
        <v>169</v>
      </c>
      <c r="E124" s="175" t="s">
        <v>1311</v>
      </c>
      <c r="F124" s="176" t="s">
        <v>1312</v>
      </c>
      <c r="G124" s="177" t="s">
        <v>358</v>
      </c>
      <c r="H124" s="178">
        <v>4</v>
      </c>
      <c r="I124" s="179"/>
      <c r="J124" s="180">
        <f>ROUND(I124*H124,2)</f>
        <v>0</v>
      </c>
      <c r="K124" s="176" t="s">
        <v>173</v>
      </c>
      <c r="L124" s="40"/>
      <c r="M124" s="181" t="s">
        <v>5</v>
      </c>
      <c r="N124" s="182" t="s">
        <v>50</v>
      </c>
      <c r="O124" s="41"/>
      <c r="P124" s="183">
        <f>O124*H124</f>
        <v>0</v>
      </c>
      <c r="Q124" s="183">
        <v>0.00273</v>
      </c>
      <c r="R124" s="183">
        <f>Q124*H124</f>
        <v>0.01092</v>
      </c>
      <c r="S124" s="183">
        <v>0</v>
      </c>
      <c r="T124" s="184">
        <f>S124*H124</f>
        <v>0</v>
      </c>
      <c r="AR124" s="23" t="s">
        <v>174</v>
      </c>
      <c r="AT124" s="23" t="s">
        <v>169</v>
      </c>
      <c r="AU124" s="23" t="s">
        <v>88</v>
      </c>
      <c r="AY124" s="23" t="s">
        <v>167</v>
      </c>
      <c r="BE124" s="185">
        <f>IF(N124="základní",J124,0)</f>
        <v>0</v>
      </c>
      <c r="BF124" s="185">
        <f>IF(N124="snížená",J124,0)</f>
        <v>0</v>
      </c>
      <c r="BG124" s="185">
        <f>IF(N124="zákl. přenesená",J124,0)</f>
        <v>0</v>
      </c>
      <c r="BH124" s="185">
        <f>IF(N124="sníž. přenesená",J124,0)</f>
        <v>0</v>
      </c>
      <c r="BI124" s="185">
        <f>IF(N124="nulová",J124,0)</f>
        <v>0</v>
      </c>
      <c r="BJ124" s="23" t="s">
        <v>24</v>
      </c>
      <c r="BK124" s="185">
        <f>ROUND(I124*H124,2)</f>
        <v>0</v>
      </c>
      <c r="BL124" s="23" t="s">
        <v>174</v>
      </c>
      <c r="BM124" s="23" t="s">
        <v>1313</v>
      </c>
    </row>
    <row r="125" spans="2:65" s="1" customFormat="1" ht="25.5" customHeight="1">
      <c r="B125" s="173"/>
      <c r="C125" s="174" t="s">
        <v>285</v>
      </c>
      <c r="D125" s="174" t="s">
        <v>169</v>
      </c>
      <c r="E125" s="175" t="s">
        <v>1314</v>
      </c>
      <c r="F125" s="176" t="s">
        <v>1315</v>
      </c>
      <c r="G125" s="177" t="s">
        <v>318</v>
      </c>
      <c r="H125" s="178">
        <v>1</v>
      </c>
      <c r="I125" s="179"/>
      <c r="J125" s="180">
        <f>ROUND(I125*H125,2)</f>
        <v>0</v>
      </c>
      <c r="K125" s="176" t="s">
        <v>173</v>
      </c>
      <c r="L125" s="40"/>
      <c r="M125" s="181" t="s">
        <v>5</v>
      </c>
      <c r="N125" s="182" t="s">
        <v>50</v>
      </c>
      <c r="O125" s="41"/>
      <c r="P125" s="183">
        <f>O125*H125</f>
        <v>0</v>
      </c>
      <c r="Q125" s="183">
        <v>0.00702</v>
      </c>
      <c r="R125" s="183">
        <f>Q125*H125</f>
        <v>0.00702</v>
      </c>
      <c r="S125" s="183">
        <v>0</v>
      </c>
      <c r="T125" s="184">
        <f>S125*H125</f>
        <v>0</v>
      </c>
      <c r="AR125" s="23" t="s">
        <v>174</v>
      </c>
      <c r="AT125" s="23" t="s">
        <v>169</v>
      </c>
      <c r="AU125" s="23" t="s">
        <v>88</v>
      </c>
      <c r="AY125" s="23" t="s">
        <v>167</v>
      </c>
      <c r="BE125" s="185">
        <f>IF(N125="základní",J125,0)</f>
        <v>0</v>
      </c>
      <c r="BF125" s="185">
        <f>IF(N125="snížená",J125,0)</f>
        <v>0</v>
      </c>
      <c r="BG125" s="185">
        <f>IF(N125="zákl. přenesená",J125,0)</f>
        <v>0</v>
      </c>
      <c r="BH125" s="185">
        <f>IF(N125="sníž. přenesená",J125,0)</f>
        <v>0</v>
      </c>
      <c r="BI125" s="185">
        <f>IF(N125="nulová",J125,0)</f>
        <v>0</v>
      </c>
      <c r="BJ125" s="23" t="s">
        <v>24</v>
      </c>
      <c r="BK125" s="185">
        <f>ROUND(I125*H125,2)</f>
        <v>0</v>
      </c>
      <c r="BL125" s="23" t="s">
        <v>174</v>
      </c>
      <c r="BM125" s="23" t="s">
        <v>1316</v>
      </c>
    </row>
    <row r="126" spans="2:65" s="1" customFormat="1" ht="16.5" customHeight="1">
      <c r="B126" s="173"/>
      <c r="C126" s="199" t="s">
        <v>289</v>
      </c>
      <c r="D126" s="199" t="s">
        <v>222</v>
      </c>
      <c r="E126" s="200" t="s">
        <v>1317</v>
      </c>
      <c r="F126" s="201" t="s">
        <v>1318</v>
      </c>
      <c r="G126" s="202" t="s">
        <v>318</v>
      </c>
      <c r="H126" s="203">
        <v>1</v>
      </c>
      <c r="I126" s="204"/>
      <c r="J126" s="205">
        <f>ROUND(I126*H126,2)</f>
        <v>0</v>
      </c>
      <c r="K126" s="201" t="s">
        <v>173</v>
      </c>
      <c r="L126" s="206"/>
      <c r="M126" s="207" t="s">
        <v>5</v>
      </c>
      <c r="N126" s="208" t="s">
        <v>50</v>
      </c>
      <c r="O126" s="41"/>
      <c r="P126" s="183">
        <f>O126*H126</f>
        <v>0</v>
      </c>
      <c r="Q126" s="183">
        <v>0.055</v>
      </c>
      <c r="R126" s="183">
        <f>Q126*H126</f>
        <v>0.055</v>
      </c>
      <c r="S126" s="183">
        <v>0</v>
      </c>
      <c r="T126" s="184">
        <f>S126*H126</f>
        <v>0</v>
      </c>
      <c r="AR126" s="23" t="s">
        <v>203</v>
      </c>
      <c r="AT126" s="23" t="s">
        <v>222</v>
      </c>
      <c r="AU126" s="23" t="s">
        <v>88</v>
      </c>
      <c r="AY126" s="23" t="s">
        <v>167</v>
      </c>
      <c r="BE126" s="185">
        <f>IF(N126="základní",J126,0)</f>
        <v>0</v>
      </c>
      <c r="BF126" s="185">
        <f>IF(N126="snížená",J126,0)</f>
        <v>0</v>
      </c>
      <c r="BG126" s="185">
        <f>IF(N126="zákl. přenesená",J126,0)</f>
        <v>0</v>
      </c>
      <c r="BH126" s="185">
        <f>IF(N126="sníž. přenesená",J126,0)</f>
        <v>0</v>
      </c>
      <c r="BI126" s="185">
        <f>IF(N126="nulová",J126,0)</f>
        <v>0</v>
      </c>
      <c r="BJ126" s="23" t="s">
        <v>24</v>
      </c>
      <c r="BK126" s="185">
        <f>ROUND(I126*H126,2)</f>
        <v>0</v>
      </c>
      <c r="BL126" s="23" t="s">
        <v>174</v>
      </c>
      <c r="BM126" s="23" t="s">
        <v>1319</v>
      </c>
    </row>
    <row r="127" spans="2:63" s="10" customFormat="1" ht="29.85" customHeight="1">
      <c r="B127" s="159"/>
      <c r="D127" s="170" t="s">
        <v>78</v>
      </c>
      <c r="E127" s="171" t="s">
        <v>665</v>
      </c>
      <c r="F127" s="171" t="s">
        <v>666</v>
      </c>
      <c r="I127" s="162"/>
      <c r="J127" s="172">
        <f>BK127</f>
        <v>0</v>
      </c>
      <c r="L127" s="159"/>
      <c r="M127" s="164"/>
      <c r="N127" s="165"/>
      <c r="O127" s="165"/>
      <c r="P127" s="166">
        <f>P128</f>
        <v>0</v>
      </c>
      <c r="Q127" s="165"/>
      <c r="R127" s="166">
        <f>R128</f>
        <v>0</v>
      </c>
      <c r="S127" s="165"/>
      <c r="T127" s="167">
        <f>T128</f>
        <v>0</v>
      </c>
      <c r="AR127" s="160" t="s">
        <v>24</v>
      </c>
      <c r="AT127" s="168" t="s">
        <v>78</v>
      </c>
      <c r="AU127" s="168" t="s">
        <v>24</v>
      </c>
      <c r="AY127" s="160" t="s">
        <v>167</v>
      </c>
      <c r="BK127" s="169">
        <f>BK128</f>
        <v>0</v>
      </c>
    </row>
    <row r="128" spans="2:65" s="1" customFormat="1" ht="38.25" customHeight="1">
      <c r="B128" s="173"/>
      <c r="C128" s="174" t="s">
        <v>294</v>
      </c>
      <c r="D128" s="174" t="s">
        <v>169</v>
      </c>
      <c r="E128" s="175" t="s">
        <v>1320</v>
      </c>
      <c r="F128" s="176" t="s">
        <v>1321</v>
      </c>
      <c r="G128" s="177" t="s">
        <v>225</v>
      </c>
      <c r="H128" s="178">
        <v>83.315</v>
      </c>
      <c r="I128" s="179"/>
      <c r="J128" s="180">
        <f>ROUND(I128*H128,2)</f>
        <v>0</v>
      </c>
      <c r="K128" s="176" t="s">
        <v>173</v>
      </c>
      <c r="L128" s="40"/>
      <c r="M128" s="181" t="s">
        <v>5</v>
      </c>
      <c r="N128" s="182" t="s">
        <v>50</v>
      </c>
      <c r="O128" s="41"/>
      <c r="P128" s="183">
        <f>O128*H128</f>
        <v>0</v>
      </c>
      <c r="Q128" s="183">
        <v>0</v>
      </c>
      <c r="R128" s="183">
        <f>Q128*H128</f>
        <v>0</v>
      </c>
      <c r="S128" s="183">
        <v>0</v>
      </c>
      <c r="T128" s="184">
        <f>S128*H128</f>
        <v>0</v>
      </c>
      <c r="AR128" s="23" t="s">
        <v>174</v>
      </c>
      <c r="AT128" s="23" t="s">
        <v>169</v>
      </c>
      <c r="AU128" s="23" t="s">
        <v>88</v>
      </c>
      <c r="AY128" s="23" t="s">
        <v>167</v>
      </c>
      <c r="BE128" s="185">
        <f>IF(N128="základní",J128,0)</f>
        <v>0</v>
      </c>
      <c r="BF128" s="185">
        <f>IF(N128="snížená",J128,0)</f>
        <v>0</v>
      </c>
      <c r="BG128" s="185">
        <f>IF(N128="zákl. přenesená",J128,0)</f>
        <v>0</v>
      </c>
      <c r="BH128" s="185">
        <f>IF(N128="sníž. přenesená",J128,0)</f>
        <v>0</v>
      </c>
      <c r="BI128" s="185">
        <f>IF(N128="nulová",J128,0)</f>
        <v>0</v>
      </c>
      <c r="BJ128" s="23" t="s">
        <v>24</v>
      </c>
      <c r="BK128" s="185">
        <f>ROUND(I128*H128,2)</f>
        <v>0</v>
      </c>
      <c r="BL128" s="23" t="s">
        <v>174</v>
      </c>
      <c r="BM128" s="23" t="s">
        <v>1322</v>
      </c>
    </row>
    <row r="129" spans="2:63" s="10" customFormat="1" ht="37.35" customHeight="1">
      <c r="B129" s="159"/>
      <c r="D129" s="160" t="s">
        <v>78</v>
      </c>
      <c r="E129" s="161" t="s">
        <v>671</v>
      </c>
      <c r="F129" s="161" t="s">
        <v>672</v>
      </c>
      <c r="I129" s="162"/>
      <c r="J129" s="163">
        <f>BK129</f>
        <v>0</v>
      </c>
      <c r="L129" s="159"/>
      <c r="M129" s="164"/>
      <c r="N129" s="165"/>
      <c r="O129" s="165"/>
      <c r="P129" s="166">
        <f>P130</f>
        <v>0</v>
      </c>
      <c r="Q129" s="165"/>
      <c r="R129" s="166">
        <f>R130</f>
        <v>0.18053856000000001</v>
      </c>
      <c r="S129" s="165"/>
      <c r="T129" s="167">
        <f>T130</f>
        <v>0</v>
      </c>
      <c r="AR129" s="160" t="s">
        <v>88</v>
      </c>
      <c r="AT129" s="168" t="s">
        <v>78</v>
      </c>
      <c r="AU129" s="168" t="s">
        <v>79</v>
      </c>
      <c r="AY129" s="160" t="s">
        <v>167</v>
      </c>
      <c r="BK129" s="169">
        <f>BK130</f>
        <v>0</v>
      </c>
    </row>
    <row r="130" spans="2:63" s="10" customFormat="1" ht="19.9" customHeight="1">
      <c r="B130" s="159"/>
      <c r="D130" s="170" t="s">
        <v>78</v>
      </c>
      <c r="E130" s="171" t="s">
        <v>673</v>
      </c>
      <c r="F130" s="171" t="s">
        <v>674</v>
      </c>
      <c r="I130" s="162"/>
      <c r="J130" s="172">
        <f>BK130</f>
        <v>0</v>
      </c>
      <c r="L130" s="159"/>
      <c r="M130" s="164"/>
      <c r="N130" s="165"/>
      <c r="O130" s="165"/>
      <c r="P130" s="166">
        <f>SUM(P131:P145)</f>
        <v>0</v>
      </c>
      <c r="Q130" s="165"/>
      <c r="R130" s="166">
        <f>SUM(R131:R145)</f>
        <v>0.18053856000000001</v>
      </c>
      <c r="S130" s="165"/>
      <c r="T130" s="167">
        <f>SUM(T131:T145)</f>
        <v>0</v>
      </c>
      <c r="AR130" s="160" t="s">
        <v>88</v>
      </c>
      <c r="AT130" s="168" t="s">
        <v>78</v>
      </c>
      <c r="AU130" s="168" t="s">
        <v>24</v>
      </c>
      <c r="AY130" s="160" t="s">
        <v>167</v>
      </c>
      <c r="BK130" s="169">
        <f>SUM(BK131:BK145)</f>
        <v>0</v>
      </c>
    </row>
    <row r="131" spans="2:65" s="1" customFormat="1" ht="25.5" customHeight="1">
      <c r="B131" s="173"/>
      <c r="C131" s="174" t="s">
        <v>298</v>
      </c>
      <c r="D131" s="174" t="s">
        <v>169</v>
      </c>
      <c r="E131" s="175" t="s">
        <v>676</v>
      </c>
      <c r="F131" s="176" t="s">
        <v>677</v>
      </c>
      <c r="G131" s="177" t="s">
        <v>231</v>
      </c>
      <c r="H131" s="178">
        <v>32</v>
      </c>
      <c r="I131" s="179"/>
      <c r="J131" s="180">
        <f>ROUND(I131*H131,2)</f>
        <v>0</v>
      </c>
      <c r="K131" s="176" t="s">
        <v>173</v>
      </c>
      <c r="L131" s="40"/>
      <c r="M131" s="181" t="s">
        <v>5</v>
      </c>
      <c r="N131" s="182" t="s">
        <v>50</v>
      </c>
      <c r="O131" s="41"/>
      <c r="P131" s="183">
        <f>O131*H131</f>
        <v>0</v>
      </c>
      <c r="Q131" s="183">
        <v>0</v>
      </c>
      <c r="R131" s="183">
        <f>Q131*H131</f>
        <v>0</v>
      </c>
      <c r="S131" s="183">
        <v>0</v>
      </c>
      <c r="T131" s="184">
        <f>S131*H131</f>
        <v>0</v>
      </c>
      <c r="AR131" s="23" t="s">
        <v>244</v>
      </c>
      <c r="AT131" s="23" t="s">
        <v>169</v>
      </c>
      <c r="AU131" s="23" t="s">
        <v>88</v>
      </c>
      <c r="AY131" s="23" t="s">
        <v>167</v>
      </c>
      <c r="BE131" s="185">
        <f>IF(N131="základní",J131,0)</f>
        <v>0</v>
      </c>
      <c r="BF131" s="185">
        <f>IF(N131="snížená",J131,0)</f>
        <v>0</v>
      </c>
      <c r="BG131" s="185">
        <f>IF(N131="zákl. přenesená",J131,0)</f>
        <v>0</v>
      </c>
      <c r="BH131" s="185">
        <f>IF(N131="sníž. přenesená",J131,0)</f>
        <v>0</v>
      </c>
      <c r="BI131" s="185">
        <f>IF(N131="nulová",J131,0)</f>
        <v>0</v>
      </c>
      <c r="BJ131" s="23" t="s">
        <v>24</v>
      </c>
      <c r="BK131" s="185">
        <f>ROUND(I131*H131,2)</f>
        <v>0</v>
      </c>
      <c r="BL131" s="23" t="s">
        <v>244</v>
      </c>
      <c r="BM131" s="23" t="s">
        <v>1323</v>
      </c>
    </row>
    <row r="132" spans="2:65" s="1" customFormat="1" ht="16.5" customHeight="1">
      <c r="B132" s="173"/>
      <c r="C132" s="199" t="s">
        <v>303</v>
      </c>
      <c r="D132" s="199" t="s">
        <v>222</v>
      </c>
      <c r="E132" s="200" t="s">
        <v>686</v>
      </c>
      <c r="F132" s="201" t="s">
        <v>687</v>
      </c>
      <c r="G132" s="202" t="s">
        <v>225</v>
      </c>
      <c r="H132" s="203">
        <v>0.01</v>
      </c>
      <c r="I132" s="204"/>
      <c r="J132" s="205">
        <f>ROUND(I132*H132,2)</f>
        <v>0</v>
      </c>
      <c r="K132" s="201" t="s">
        <v>173</v>
      </c>
      <c r="L132" s="206"/>
      <c r="M132" s="207" t="s">
        <v>5</v>
      </c>
      <c r="N132" s="208" t="s">
        <v>50</v>
      </c>
      <c r="O132" s="41"/>
      <c r="P132" s="183">
        <f>O132*H132</f>
        <v>0</v>
      </c>
      <c r="Q132" s="183">
        <v>1</v>
      </c>
      <c r="R132" s="183">
        <f>Q132*H132</f>
        <v>0.01</v>
      </c>
      <c r="S132" s="183">
        <v>0</v>
      </c>
      <c r="T132" s="184">
        <f>S132*H132</f>
        <v>0</v>
      </c>
      <c r="AR132" s="23" t="s">
        <v>320</v>
      </c>
      <c r="AT132" s="23" t="s">
        <v>222</v>
      </c>
      <c r="AU132" s="23" t="s">
        <v>88</v>
      </c>
      <c r="AY132" s="23" t="s">
        <v>167</v>
      </c>
      <c r="BE132" s="185">
        <f>IF(N132="základní",J132,0)</f>
        <v>0</v>
      </c>
      <c r="BF132" s="185">
        <f>IF(N132="snížená",J132,0)</f>
        <v>0</v>
      </c>
      <c r="BG132" s="185">
        <f>IF(N132="zákl. přenesená",J132,0)</f>
        <v>0</v>
      </c>
      <c r="BH132" s="185">
        <f>IF(N132="sníž. přenesená",J132,0)</f>
        <v>0</v>
      </c>
      <c r="BI132" s="185">
        <f>IF(N132="nulová",J132,0)</f>
        <v>0</v>
      </c>
      <c r="BJ132" s="23" t="s">
        <v>24</v>
      </c>
      <c r="BK132" s="185">
        <f>ROUND(I132*H132,2)</f>
        <v>0</v>
      </c>
      <c r="BL132" s="23" t="s">
        <v>244</v>
      </c>
      <c r="BM132" s="23" t="s">
        <v>1324</v>
      </c>
    </row>
    <row r="133" spans="2:47" s="1" customFormat="1" ht="27">
      <c r="B133" s="40"/>
      <c r="D133" s="196" t="s">
        <v>435</v>
      </c>
      <c r="F133" s="221" t="s">
        <v>689</v>
      </c>
      <c r="I133" s="219"/>
      <c r="L133" s="40"/>
      <c r="M133" s="220"/>
      <c r="N133" s="41"/>
      <c r="O133" s="41"/>
      <c r="P133" s="41"/>
      <c r="Q133" s="41"/>
      <c r="R133" s="41"/>
      <c r="S133" s="41"/>
      <c r="T133" s="69"/>
      <c r="AT133" s="23" t="s">
        <v>435</v>
      </c>
      <c r="AU133" s="23" t="s">
        <v>88</v>
      </c>
    </row>
    <row r="134" spans="2:51" s="11" customFormat="1" ht="13.5">
      <c r="B134" s="186"/>
      <c r="D134" s="187" t="s">
        <v>176</v>
      </c>
      <c r="F134" s="189" t="s">
        <v>1325</v>
      </c>
      <c r="H134" s="190">
        <v>0.01</v>
      </c>
      <c r="I134" s="191"/>
      <c r="L134" s="186"/>
      <c r="M134" s="192"/>
      <c r="N134" s="193"/>
      <c r="O134" s="193"/>
      <c r="P134" s="193"/>
      <c r="Q134" s="193"/>
      <c r="R134" s="193"/>
      <c r="S134" s="193"/>
      <c r="T134" s="194"/>
      <c r="AT134" s="195" t="s">
        <v>176</v>
      </c>
      <c r="AU134" s="195" t="s">
        <v>88</v>
      </c>
      <c r="AV134" s="11" t="s">
        <v>88</v>
      </c>
      <c r="AW134" s="11" t="s">
        <v>6</v>
      </c>
      <c r="AX134" s="11" t="s">
        <v>24</v>
      </c>
      <c r="AY134" s="195" t="s">
        <v>167</v>
      </c>
    </row>
    <row r="135" spans="2:65" s="1" customFormat="1" ht="25.5" customHeight="1">
      <c r="B135" s="173"/>
      <c r="C135" s="174" t="s">
        <v>308</v>
      </c>
      <c r="D135" s="174" t="s">
        <v>169</v>
      </c>
      <c r="E135" s="175" t="s">
        <v>681</v>
      </c>
      <c r="F135" s="176" t="s">
        <v>682</v>
      </c>
      <c r="G135" s="177" t="s">
        <v>231</v>
      </c>
      <c r="H135" s="178">
        <v>2.76</v>
      </c>
      <c r="I135" s="179"/>
      <c r="J135" s="180">
        <f>ROUND(I135*H135,2)</f>
        <v>0</v>
      </c>
      <c r="K135" s="176" t="s">
        <v>173</v>
      </c>
      <c r="L135" s="40"/>
      <c r="M135" s="181" t="s">
        <v>5</v>
      </c>
      <c r="N135" s="182" t="s">
        <v>50</v>
      </c>
      <c r="O135" s="41"/>
      <c r="P135" s="183">
        <f>O135*H135</f>
        <v>0</v>
      </c>
      <c r="Q135" s="183">
        <v>0</v>
      </c>
      <c r="R135" s="183">
        <f>Q135*H135</f>
        <v>0</v>
      </c>
      <c r="S135" s="183">
        <v>0</v>
      </c>
      <c r="T135" s="184">
        <f>S135*H135</f>
        <v>0</v>
      </c>
      <c r="AR135" s="23" t="s">
        <v>244</v>
      </c>
      <c r="AT135" s="23" t="s">
        <v>169</v>
      </c>
      <c r="AU135" s="23" t="s">
        <v>88</v>
      </c>
      <c r="AY135" s="23" t="s">
        <v>167</v>
      </c>
      <c r="BE135" s="185">
        <f>IF(N135="základní",J135,0)</f>
        <v>0</v>
      </c>
      <c r="BF135" s="185">
        <f>IF(N135="snížená",J135,0)</f>
        <v>0</v>
      </c>
      <c r="BG135" s="185">
        <f>IF(N135="zákl. přenesená",J135,0)</f>
        <v>0</v>
      </c>
      <c r="BH135" s="185">
        <f>IF(N135="sníž. přenesená",J135,0)</f>
        <v>0</v>
      </c>
      <c r="BI135" s="185">
        <f>IF(N135="nulová",J135,0)</f>
        <v>0</v>
      </c>
      <c r="BJ135" s="23" t="s">
        <v>24</v>
      </c>
      <c r="BK135" s="185">
        <f>ROUND(I135*H135,2)</f>
        <v>0</v>
      </c>
      <c r="BL135" s="23" t="s">
        <v>244</v>
      </c>
      <c r="BM135" s="23" t="s">
        <v>1326</v>
      </c>
    </row>
    <row r="136" spans="2:65" s="1" customFormat="1" ht="16.5" customHeight="1">
      <c r="B136" s="173"/>
      <c r="C136" s="199" t="s">
        <v>312</v>
      </c>
      <c r="D136" s="199" t="s">
        <v>222</v>
      </c>
      <c r="E136" s="200" t="s">
        <v>686</v>
      </c>
      <c r="F136" s="201" t="s">
        <v>687</v>
      </c>
      <c r="G136" s="202" t="s">
        <v>225</v>
      </c>
      <c r="H136" s="203">
        <v>0.001</v>
      </c>
      <c r="I136" s="204"/>
      <c r="J136" s="205">
        <f>ROUND(I136*H136,2)</f>
        <v>0</v>
      </c>
      <c r="K136" s="201" t="s">
        <v>173</v>
      </c>
      <c r="L136" s="206"/>
      <c r="M136" s="207" t="s">
        <v>5</v>
      </c>
      <c r="N136" s="208" t="s">
        <v>50</v>
      </c>
      <c r="O136" s="41"/>
      <c r="P136" s="183">
        <f>O136*H136</f>
        <v>0</v>
      </c>
      <c r="Q136" s="183">
        <v>1</v>
      </c>
      <c r="R136" s="183">
        <f>Q136*H136</f>
        <v>0.001</v>
      </c>
      <c r="S136" s="183">
        <v>0</v>
      </c>
      <c r="T136" s="184">
        <f>S136*H136</f>
        <v>0</v>
      </c>
      <c r="AR136" s="23" t="s">
        <v>320</v>
      </c>
      <c r="AT136" s="23" t="s">
        <v>222</v>
      </c>
      <c r="AU136" s="23" t="s">
        <v>88</v>
      </c>
      <c r="AY136" s="23" t="s">
        <v>167</v>
      </c>
      <c r="BE136" s="185">
        <f>IF(N136="základní",J136,0)</f>
        <v>0</v>
      </c>
      <c r="BF136" s="185">
        <f>IF(N136="snížená",J136,0)</f>
        <v>0</v>
      </c>
      <c r="BG136" s="185">
        <f>IF(N136="zákl. přenesená",J136,0)</f>
        <v>0</v>
      </c>
      <c r="BH136" s="185">
        <f>IF(N136="sníž. přenesená",J136,0)</f>
        <v>0</v>
      </c>
      <c r="BI136" s="185">
        <f>IF(N136="nulová",J136,0)</f>
        <v>0</v>
      </c>
      <c r="BJ136" s="23" t="s">
        <v>24</v>
      </c>
      <c r="BK136" s="185">
        <f>ROUND(I136*H136,2)</f>
        <v>0</v>
      </c>
      <c r="BL136" s="23" t="s">
        <v>244</v>
      </c>
      <c r="BM136" s="23" t="s">
        <v>1327</v>
      </c>
    </row>
    <row r="137" spans="2:47" s="1" customFormat="1" ht="27">
      <c r="B137" s="40"/>
      <c r="D137" s="196" t="s">
        <v>435</v>
      </c>
      <c r="F137" s="221" t="s">
        <v>689</v>
      </c>
      <c r="I137" s="219"/>
      <c r="L137" s="40"/>
      <c r="M137" s="220"/>
      <c r="N137" s="41"/>
      <c r="O137" s="41"/>
      <c r="P137" s="41"/>
      <c r="Q137" s="41"/>
      <c r="R137" s="41"/>
      <c r="S137" s="41"/>
      <c r="T137" s="69"/>
      <c r="AT137" s="23" t="s">
        <v>435</v>
      </c>
      <c r="AU137" s="23" t="s">
        <v>88</v>
      </c>
    </row>
    <row r="138" spans="2:51" s="11" customFormat="1" ht="13.5">
      <c r="B138" s="186"/>
      <c r="D138" s="187" t="s">
        <v>176</v>
      </c>
      <c r="F138" s="189" t="s">
        <v>1328</v>
      </c>
      <c r="H138" s="190">
        <v>0.001</v>
      </c>
      <c r="I138" s="191"/>
      <c r="L138" s="186"/>
      <c r="M138" s="192"/>
      <c r="N138" s="193"/>
      <c r="O138" s="193"/>
      <c r="P138" s="193"/>
      <c r="Q138" s="193"/>
      <c r="R138" s="193"/>
      <c r="S138" s="193"/>
      <c r="T138" s="194"/>
      <c r="AT138" s="195" t="s">
        <v>176</v>
      </c>
      <c r="AU138" s="195" t="s">
        <v>88</v>
      </c>
      <c r="AV138" s="11" t="s">
        <v>88</v>
      </c>
      <c r="AW138" s="11" t="s">
        <v>6</v>
      </c>
      <c r="AX138" s="11" t="s">
        <v>24</v>
      </c>
      <c r="AY138" s="195" t="s">
        <v>167</v>
      </c>
    </row>
    <row r="139" spans="2:65" s="1" customFormat="1" ht="25.5" customHeight="1">
      <c r="B139" s="173"/>
      <c r="C139" s="174" t="s">
        <v>316</v>
      </c>
      <c r="D139" s="174" t="s">
        <v>169</v>
      </c>
      <c r="E139" s="175" t="s">
        <v>693</v>
      </c>
      <c r="F139" s="176" t="s">
        <v>694</v>
      </c>
      <c r="G139" s="177" t="s">
        <v>231</v>
      </c>
      <c r="H139" s="178">
        <v>32</v>
      </c>
      <c r="I139" s="179"/>
      <c r="J139" s="180">
        <f>ROUND(I139*H139,2)</f>
        <v>0</v>
      </c>
      <c r="K139" s="176" t="s">
        <v>173</v>
      </c>
      <c r="L139" s="40"/>
      <c r="M139" s="181" t="s">
        <v>5</v>
      </c>
      <c r="N139" s="182" t="s">
        <v>50</v>
      </c>
      <c r="O139" s="41"/>
      <c r="P139" s="183">
        <f>O139*H139</f>
        <v>0</v>
      </c>
      <c r="Q139" s="183">
        <v>0.0004</v>
      </c>
      <c r="R139" s="183">
        <f>Q139*H139</f>
        <v>0.0128</v>
      </c>
      <c r="S139" s="183">
        <v>0</v>
      </c>
      <c r="T139" s="184">
        <f>S139*H139</f>
        <v>0</v>
      </c>
      <c r="AR139" s="23" t="s">
        <v>244</v>
      </c>
      <c r="AT139" s="23" t="s">
        <v>169</v>
      </c>
      <c r="AU139" s="23" t="s">
        <v>88</v>
      </c>
      <c r="AY139" s="23" t="s">
        <v>167</v>
      </c>
      <c r="BE139" s="185">
        <f>IF(N139="základní",J139,0)</f>
        <v>0</v>
      </c>
      <c r="BF139" s="185">
        <f>IF(N139="snížená",J139,0)</f>
        <v>0</v>
      </c>
      <c r="BG139" s="185">
        <f>IF(N139="zákl. přenesená",J139,0)</f>
        <v>0</v>
      </c>
      <c r="BH139" s="185">
        <f>IF(N139="sníž. přenesená",J139,0)</f>
        <v>0</v>
      </c>
      <c r="BI139" s="185">
        <f>IF(N139="nulová",J139,0)</f>
        <v>0</v>
      </c>
      <c r="BJ139" s="23" t="s">
        <v>24</v>
      </c>
      <c r="BK139" s="185">
        <f>ROUND(I139*H139,2)</f>
        <v>0</v>
      </c>
      <c r="BL139" s="23" t="s">
        <v>244</v>
      </c>
      <c r="BM139" s="23" t="s">
        <v>1329</v>
      </c>
    </row>
    <row r="140" spans="2:65" s="1" customFormat="1" ht="16.5" customHeight="1">
      <c r="B140" s="173"/>
      <c r="C140" s="199" t="s">
        <v>320</v>
      </c>
      <c r="D140" s="199" t="s">
        <v>222</v>
      </c>
      <c r="E140" s="200" t="s">
        <v>1330</v>
      </c>
      <c r="F140" s="201" t="s">
        <v>1331</v>
      </c>
      <c r="G140" s="202" t="s">
        <v>231</v>
      </c>
      <c r="H140" s="203">
        <v>36.8</v>
      </c>
      <c r="I140" s="204"/>
      <c r="J140" s="205">
        <f>ROUND(I140*H140,2)</f>
        <v>0</v>
      </c>
      <c r="K140" s="201" t="s">
        <v>173</v>
      </c>
      <c r="L140" s="206"/>
      <c r="M140" s="207" t="s">
        <v>5</v>
      </c>
      <c r="N140" s="208" t="s">
        <v>50</v>
      </c>
      <c r="O140" s="41"/>
      <c r="P140" s="183">
        <f>O140*H140</f>
        <v>0</v>
      </c>
      <c r="Q140" s="183">
        <v>0.00388</v>
      </c>
      <c r="R140" s="183">
        <f>Q140*H140</f>
        <v>0.142784</v>
      </c>
      <c r="S140" s="183">
        <v>0</v>
      </c>
      <c r="T140" s="184">
        <f>S140*H140</f>
        <v>0</v>
      </c>
      <c r="AR140" s="23" t="s">
        <v>320</v>
      </c>
      <c r="AT140" s="23" t="s">
        <v>222</v>
      </c>
      <c r="AU140" s="23" t="s">
        <v>88</v>
      </c>
      <c r="AY140" s="23" t="s">
        <v>167</v>
      </c>
      <c r="BE140" s="185">
        <f>IF(N140="základní",J140,0)</f>
        <v>0</v>
      </c>
      <c r="BF140" s="185">
        <f>IF(N140="snížená",J140,0)</f>
        <v>0</v>
      </c>
      <c r="BG140" s="185">
        <f>IF(N140="zákl. přenesená",J140,0)</f>
        <v>0</v>
      </c>
      <c r="BH140" s="185">
        <f>IF(N140="sníž. přenesená",J140,0)</f>
        <v>0</v>
      </c>
      <c r="BI140" s="185">
        <f>IF(N140="nulová",J140,0)</f>
        <v>0</v>
      </c>
      <c r="BJ140" s="23" t="s">
        <v>24</v>
      </c>
      <c r="BK140" s="185">
        <f>ROUND(I140*H140,2)</f>
        <v>0</v>
      </c>
      <c r="BL140" s="23" t="s">
        <v>244</v>
      </c>
      <c r="BM140" s="23" t="s">
        <v>1332</v>
      </c>
    </row>
    <row r="141" spans="2:51" s="11" customFormat="1" ht="13.5">
      <c r="B141" s="186"/>
      <c r="D141" s="187" t="s">
        <v>176</v>
      </c>
      <c r="F141" s="189" t="s">
        <v>1333</v>
      </c>
      <c r="H141" s="190">
        <v>36.8</v>
      </c>
      <c r="I141" s="191"/>
      <c r="L141" s="186"/>
      <c r="M141" s="192"/>
      <c r="N141" s="193"/>
      <c r="O141" s="193"/>
      <c r="P141" s="193"/>
      <c r="Q141" s="193"/>
      <c r="R141" s="193"/>
      <c r="S141" s="193"/>
      <c r="T141" s="194"/>
      <c r="AT141" s="195" t="s">
        <v>176</v>
      </c>
      <c r="AU141" s="195" t="s">
        <v>88</v>
      </c>
      <c r="AV141" s="11" t="s">
        <v>88</v>
      </c>
      <c r="AW141" s="11" t="s">
        <v>6</v>
      </c>
      <c r="AX141" s="11" t="s">
        <v>24</v>
      </c>
      <c r="AY141" s="195" t="s">
        <v>167</v>
      </c>
    </row>
    <row r="142" spans="2:65" s="1" customFormat="1" ht="25.5" customHeight="1">
      <c r="B142" s="173"/>
      <c r="C142" s="174" t="s">
        <v>324</v>
      </c>
      <c r="D142" s="174" t="s">
        <v>169</v>
      </c>
      <c r="E142" s="175" t="s">
        <v>697</v>
      </c>
      <c r="F142" s="176" t="s">
        <v>698</v>
      </c>
      <c r="G142" s="177" t="s">
        <v>231</v>
      </c>
      <c r="H142" s="178">
        <v>2.76</v>
      </c>
      <c r="I142" s="179"/>
      <c r="J142" s="180">
        <f>ROUND(I142*H142,2)</f>
        <v>0</v>
      </c>
      <c r="K142" s="176" t="s">
        <v>173</v>
      </c>
      <c r="L142" s="40"/>
      <c r="M142" s="181" t="s">
        <v>5</v>
      </c>
      <c r="N142" s="182" t="s">
        <v>50</v>
      </c>
      <c r="O142" s="41"/>
      <c r="P142" s="183">
        <f>O142*H142</f>
        <v>0</v>
      </c>
      <c r="Q142" s="183">
        <v>0.0004</v>
      </c>
      <c r="R142" s="183">
        <f>Q142*H142</f>
        <v>0.001104</v>
      </c>
      <c r="S142" s="183">
        <v>0</v>
      </c>
      <c r="T142" s="184">
        <f>S142*H142</f>
        <v>0</v>
      </c>
      <c r="AR142" s="23" t="s">
        <v>244</v>
      </c>
      <c r="AT142" s="23" t="s">
        <v>169</v>
      </c>
      <c r="AU142" s="23" t="s">
        <v>88</v>
      </c>
      <c r="AY142" s="23" t="s">
        <v>167</v>
      </c>
      <c r="BE142" s="185">
        <f>IF(N142="základní",J142,0)</f>
        <v>0</v>
      </c>
      <c r="BF142" s="185">
        <f>IF(N142="snížená",J142,0)</f>
        <v>0</v>
      </c>
      <c r="BG142" s="185">
        <f>IF(N142="zákl. přenesená",J142,0)</f>
        <v>0</v>
      </c>
      <c r="BH142" s="185">
        <f>IF(N142="sníž. přenesená",J142,0)</f>
        <v>0</v>
      </c>
      <c r="BI142" s="185">
        <f>IF(N142="nulová",J142,0)</f>
        <v>0</v>
      </c>
      <c r="BJ142" s="23" t="s">
        <v>24</v>
      </c>
      <c r="BK142" s="185">
        <f>ROUND(I142*H142,2)</f>
        <v>0</v>
      </c>
      <c r="BL142" s="23" t="s">
        <v>244</v>
      </c>
      <c r="BM142" s="23" t="s">
        <v>1334</v>
      </c>
    </row>
    <row r="143" spans="2:65" s="1" customFormat="1" ht="16.5" customHeight="1">
      <c r="B143" s="173"/>
      <c r="C143" s="199" t="s">
        <v>327</v>
      </c>
      <c r="D143" s="199" t="s">
        <v>222</v>
      </c>
      <c r="E143" s="200" t="s">
        <v>1330</v>
      </c>
      <c r="F143" s="201" t="s">
        <v>1331</v>
      </c>
      <c r="G143" s="202" t="s">
        <v>231</v>
      </c>
      <c r="H143" s="203">
        <v>3.312</v>
      </c>
      <c r="I143" s="204"/>
      <c r="J143" s="205">
        <f>ROUND(I143*H143,2)</f>
        <v>0</v>
      </c>
      <c r="K143" s="201" t="s">
        <v>173</v>
      </c>
      <c r="L143" s="206"/>
      <c r="M143" s="207" t="s">
        <v>5</v>
      </c>
      <c r="N143" s="208" t="s">
        <v>50</v>
      </c>
      <c r="O143" s="41"/>
      <c r="P143" s="183">
        <f>O143*H143</f>
        <v>0</v>
      </c>
      <c r="Q143" s="183">
        <v>0.00388</v>
      </c>
      <c r="R143" s="183">
        <f>Q143*H143</f>
        <v>0.01285056</v>
      </c>
      <c r="S143" s="183">
        <v>0</v>
      </c>
      <c r="T143" s="184">
        <f>S143*H143</f>
        <v>0</v>
      </c>
      <c r="AR143" s="23" t="s">
        <v>320</v>
      </c>
      <c r="AT143" s="23" t="s">
        <v>222</v>
      </c>
      <c r="AU143" s="23" t="s">
        <v>88</v>
      </c>
      <c r="AY143" s="23" t="s">
        <v>167</v>
      </c>
      <c r="BE143" s="185">
        <f>IF(N143="základní",J143,0)</f>
        <v>0</v>
      </c>
      <c r="BF143" s="185">
        <f>IF(N143="snížená",J143,0)</f>
        <v>0</v>
      </c>
      <c r="BG143" s="185">
        <f>IF(N143="zákl. přenesená",J143,0)</f>
        <v>0</v>
      </c>
      <c r="BH143" s="185">
        <f>IF(N143="sníž. přenesená",J143,0)</f>
        <v>0</v>
      </c>
      <c r="BI143" s="185">
        <f>IF(N143="nulová",J143,0)</f>
        <v>0</v>
      </c>
      <c r="BJ143" s="23" t="s">
        <v>24</v>
      </c>
      <c r="BK143" s="185">
        <f>ROUND(I143*H143,2)</f>
        <v>0</v>
      </c>
      <c r="BL143" s="23" t="s">
        <v>244</v>
      </c>
      <c r="BM143" s="23" t="s">
        <v>1335</v>
      </c>
    </row>
    <row r="144" spans="2:51" s="11" customFormat="1" ht="13.5">
      <c r="B144" s="186"/>
      <c r="D144" s="187" t="s">
        <v>176</v>
      </c>
      <c r="F144" s="189" t="s">
        <v>1336</v>
      </c>
      <c r="H144" s="190">
        <v>3.312</v>
      </c>
      <c r="I144" s="191"/>
      <c r="L144" s="186"/>
      <c r="M144" s="192"/>
      <c r="N144" s="193"/>
      <c r="O144" s="193"/>
      <c r="P144" s="193"/>
      <c r="Q144" s="193"/>
      <c r="R144" s="193"/>
      <c r="S144" s="193"/>
      <c r="T144" s="194"/>
      <c r="AT144" s="195" t="s">
        <v>176</v>
      </c>
      <c r="AU144" s="195" t="s">
        <v>88</v>
      </c>
      <c r="AV144" s="11" t="s">
        <v>88</v>
      </c>
      <c r="AW144" s="11" t="s">
        <v>6</v>
      </c>
      <c r="AX144" s="11" t="s">
        <v>24</v>
      </c>
      <c r="AY144" s="195" t="s">
        <v>167</v>
      </c>
    </row>
    <row r="145" spans="2:65" s="1" customFormat="1" ht="38.25" customHeight="1">
      <c r="B145" s="173"/>
      <c r="C145" s="174" t="s">
        <v>330</v>
      </c>
      <c r="D145" s="174" t="s">
        <v>169</v>
      </c>
      <c r="E145" s="175" t="s">
        <v>707</v>
      </c>
      <c r="F145" s="176" t="s">
        <v>708</v>
      </c>
      <c r="G145" s="177" t="s">
        <v>709</v>
      </c>
      <c r="H145" s="222"/>
      <c r="I145" s="179"/>
      <c r="J145" s="180">
        <f>ROUND(I145*H145,2)</f>
        <v>0</v>
      </c>
      <c r="K145" s="176" t="s">
        <v>173</v>
      </c>
      <c r="L145" s="40"/>
      <c r="M145" s="181" t="s">
        <v>5</v>
      </c>
      <c r="N145" s="223" t="s">
        <v>50</v>
      </c>
      <c r="O145" s="224"/>
      <c r="P145" s="225">
        <f>O145*H145</f>
        <v>0</v>
      </c>
      <c r="Q145" s="225">
        <v>0</v>
      </c>
      <c r="R145" s="225">
        <f>Q145*H145</f>
        <v>0</v>
      </c>
      <c r="S145" s="225">
        <v>0</v>
      </c>
      <c r="T145" s="226">
        <f>S145*H145</f>
        <v>0</v>
      </c>
      <c r="AR145" s="23" t="s">
        <v>244</v>
      </c>
      <c r="AT145" s="23" t="s">
        <v>169</v>
      </c>
      <c r="AU145" s="23" t="s">
        <v>88</v>
      </c>
      <c r="AY145" s="23" t="s">
        <v>167</v>
      </c>
      <c r="BE145" s="185">
        <f>IF(N145="základní",J145,0)</f>
        <v>0</v>
      </c>
      <c r="BF145" s="185">
        <f>IF(N145="snížená",J145,0)</f>
        <v>0</v>
      </c>
      <c r="BG145" s="185">
        <f>IF(N145="zákl. přenesená",J145,0)</f>
        <v>0</v>
      </c>
      <c r="BH145" s="185">
        <f>IF(N145="sníž. přenesená",J145,0)</f>
        <v>0</v>
      </c>
      <c r="BI145" s="185">
        <f>IF(N145="nulová",J145,0)</f>
        <v>0</v>
      </c>
      <c r="BJ145" s="23" t="s">
        <v>24</v>
      </c>
      <c r="BK145" s="185">
        <f>ROUND(I145*H145,2)</f>
        <v>0</v>
      </c>
      <c r="BL145" s="23" t="s">
        <v>244</v>
      </c>
      <c r="BM145" s="23" t="s">
        <v>1337</v>
      </c>
    </row>
    <row r="146" spans="2:12" s="1" customFormat="1" ht="6.95" customHeight="1">
      <c r="B146" s="55"/>
      <c r="C146" s="56"/>
      <c r="D146" s="56"/>
      <c r="E146" s="56"/>
      <c r="F146" s="56"/>
      <c r="G146" s="56"/>
      <c r="H146" s="56"/>
      <c r="I146" s="126"/>
      <c r="J146" s="56"/>
      <c r="K146" s="56"/>
      <c r="L146" s="40"/>
    </row>
  </sheetData>
  <autoFilter ref="C83:K145"/>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94</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1338</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ROUND(J88,2)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ROUND(SUM(BE88:BE130),2)</f>
        <v>0</v>
      </c>
      <c r="G30" s="41"/>
      <c r="H30" s="41"/>
      <c r="I30" s="118">
        <v>0.21</v>
      </c>
      <c r="J30" s="117">
        <f>ROUND(ROUND((SUM(BE88:BE130)),2)*I30,2)</f>
        <v>0</v>
      </c>
      <c r="K30" s="44"/>
    </row>
    <row r="31" spans="2:11" s="1" customFormat="1" ht="14.45" customHeight="1">
      <c r="B31" s="40"/>
      <c r="C31" s="41"/>
      <c r="D31" s="41"/>
      <c r="E31" s="48" t="s">
        <v>51</v>
      </c>
      <c r="F31" s="117">
        <f>ROUND(SUM(BF88:BF130),2)</f>
        <v>0</v>
      </c>
      <c r="G31" s="41"/>
      <c r="H31" s="41"/>
      <c r="I31" s="118">
        <v>0.15</v>
      </c>
      <c r="J31" s="117">
        <f>ROUND(ROUND((SUM(BF88:BF130)),2)*I31,2)</f>
        <v>0</v>
      </c>
      <c r="K31" s="44"/>
    </row>
    <row r="32" spans="2:11" s="1" customFormat="1" ht="14.45" customHeight="1" hidden="1">
      <c r="B32" s="40"/>
      <c r="C32" s="41"/>
      <c r="D32" s="41"/>
      <c r="E32" s="48" t="s">
        <v>52</v>
      </c>
      <c r="F32" s="117">
        <f>ROUND(SUM(BG88:BG130),2)</f>
        <v>0</v>
      </c>
      <c r="G32" s="41"/>
      <c r="H32" s="41"/>
      <c r="I32" s="118">
        <v>0.21</v>
      </c>
      <c r="J32" s="117">
        <v>0</v>
      </c>
      <c r="K32" s="44"/>
    </row>
    <row r="33" spans="2:11" s="1" customFormat="1" ht="14.45" customHeight="1" hidden="1">
      <c r="B33" s="40"/>
      <c r="C33" s="41"/>
      <c r="D33" s="41"/>
      <c r="E33" s="48" t="s">
        <v>53</v>
      </c>
      <c r="F33" s="117">
        <f>ROUND(SUM(BH88:BH130),2)</f>
        <v>0</v>
      </c>
      <c r="G33" s="41"/>
      <c r="H33" s="41"/>
      <c r="I33" s="118">
        <v>0.15</v>
      </c>
      <c r="J33" s="117">
        <v>0</v>
      </c>
      <c r="K33" s="44"/>
    </row>
    <row r="34" spans="2:11" s="1" customFormat="1" ht="14.45" customHeight="1" hidden="1">
      <c r="B34" s="40"/>
      <c r="C34" s="41"/>
      <c r="D34" s="41"/>
      <c r="E34" s="48" t="s">
        <v>54</v>
      </c>
      <c r="F34" s="117">
        <f>ROUND(SUM(BI88:BI130),2)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2016-10-22/Hum3 - SO 03 -Skladovací jímka</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J88</f>
        <v>0</v>
      </c>
      <c r="K56" s="44"/>
      <c r="AU56" s="23" t="s">
        <v>123</v>
      </c>
    </row>
    <row r="57" spans="2:11" s="7" customFormat="1" ht="24.95" customHeight="1">
      <c r="B57" s="134"/>
      <c r="C57" s="135"/>
      <c r="D57" s="136" t="s">
        <v>124</v>
      </c>
      <c r="E57" s="137"/>
      <c r="F57" s="137"/>
      <c r="G57" s="137"/>
      <c r="H57" s="137"/>
      <c r="I57" s="138"/>
      <c r="J57" s="139">
        <f>J89</f>
        <v>0</v>
      </c>
      <c r="K57" s="140"/>
    </row>
    <row r="58" spans="2:11" s="8" customFormat="1" ht="19.9" customHeight="1">
      <c r="B58" s="141"/>
      <c r="C58" s="142"/>
      <c r="D58" s="143" t="s">
        <v>125</v>
      </c>
      <c r="E58" s="144"/>
      <c r="F58" s="144"/>
      <c r="G58" s="144"/>
      <c r="H58" s="144"/>
      <c r="I58" s="145"/>
      <c r="J58" s="146">
        <f>J90</f>
        <v>0</v>
      </c>
      <c r="K58" s="147"/>
    </row>
    <row r="59" spans="2:11" s="8" customFormat="1" ht="19.9" customHeight="1">
      <c r="B59" s="141"/>
      <c r="C59" s="142"/>
      <c r="D59" s="143" t="s">
        <v>126</v>
      </c>
      <c r="E59" s="144"/>
      <c r="F59" s="144"/>
      <c r="G59" s="144"/>
      <c r="H59" s="144"/>
      <c r="I59" s="145"/>
      <c r="J59" s="146">
        <f>J109</f>
        <v>0</v>
      </c>
      <c r="K59" s="147"/>
    </row>
    <row r="60" spans="2:11" s="8" customFormat="1" ht="19.9" customHeight="1">
      <c r="B60" s="141"/>
      <c r="C60" s="142"/>
      <c r="D60" s="143" t="s">
        <v>127</v>
      </c>
      <c r="E60" s="144"/>
      <c r="F60" s="144"/>
      <c r="G60" s="144"/>
      <c r="H60" s="144"/>
      <c r="I60" s="145"/>
      <c r="J60" s="146">
        <f>J114</f>
        <v>0</v>
      </c>
      <c r="K60" s="147"/>
    </row>
    <row r="61" spans="2:11" s="8" customFormat="1" ht="19.9" customHeight="1">
      <c r="B61" s="141"/>
      <c r="C61" s="142"/>
      <c r="D61" s="143" t="s">
        <v>130</v>
      </c>
      <c r="E61" s="144"/>
      <c r="F61" s="144"/>
      <c r="G61" s="144"/>
      <c r="H61" s="144"/>
      <c r="I61" s="145"/>
      <c r="J61" s="146">
        <f>J117</f>
        <v>0</v>
      </c>
      <c r="K61" s="147"/>
    </row>
    <row r="62" spans="2:11" s="8" customFormat="1" ht="19.9" customHeight="1">
      <c r="B62" s="141"/>
      <c r="C62" s="142"/>
      <c r="D62" s="143" t="s">
        <v>133</v>
      </c>
      <c r="E62" s="144"/>
      <c r="F62" s="144"/>
      <c r="G62" s="144"/>
      <c r="H62" s="144"/>
      <c r="I62" s="145"/>
      <c r="J62" s="146">
        <f>J119</f>
        <v>0</v>
      </c>
      <c r="K62" s="147"/>
    </row>
    <row r="63" spans="2:11" s="7" customFormat="1" ht="24.95" customHeight="1">
      <c r="B63" s="134"/>
      <c r="C63" s="135"/>
      <c r="D63" s="136" t="s">
        <v>134</v>
      </c>
      <c r="E63" s="137"/>
      <c r="F63" s="137"/>
      <c r="G63" s="137"/>
      <c r="H63" s="137"/>
      <c r="I63" s="138"/>
      <c r="J63" s="139">
        <f>J121</f>
        <v>0</v>
      </c>
      <c r="K63" s="140"/>
    </row>
    <row r="64" spans="2:11" s="8" customFormat="1" ht="19.9" customHeight="1">
      <c r="B64" s="141"/>
      <c r="C64" s="142"/>
      <c r="D64" s="143" t="s">
        <v>139</v>
      </c>
      <c r="E64" s="144"/>
      <c r="F64" s="144"/>
      <c r="G64" s="144"/>
      <c r="H64" s="144"/>
      <c r="I64" s="145"/>
      <c r="J64" s="146">
        <f>J122</f>
        <v>0</v>
      </c>
      <c r="K64" s="147"/>
    </row>
    <row r="65" spans="2:11" s="7" customFormat="1" ht="24.95" customHeight="1">
      <c r="B65" s="134"/>
      <c r="C65" s="135"/>
      <c r="D65" s="136" t="s">
        <v>149</v>
      </c>
      <c r="E65" s="137"/>
      <c r="F65" s="137"/>
      <c r="G65" s="137"/>
      <c r="H65" s="137"/>
      <c r="I65" s="138"/>
      <c r="J65" s="139">
        <f>J124</f>
        <v>0</v>
      </c>
      <c r="K65" s="140"/>
    </row>
    <row r="66" spans="2:11" s="8" customFormat="1" ht="19.9" customHeight="1">
      <c r="B66" s="141"/>
      <c r="C66" s="142"/>
      <c r="D66" s="143" t="s">
        <v>150</v>
      </c>
      <c r="E66" s="144"/>
      <c r="F66" s="144"/>
      <c r="G66" s="144"/>
      <c r="H66" s="144"/>
      <c r="I66" s="145"/>
      <c r="J66" s="146">
        <f>J125</f>
        <v>0</v>
      </c>
      <c r="K66" s="147"/>
    </row>
    <row r="67" spans="2:11" s="7" customFormat="1" ht="24.95" customHeight="1">
      <c r="B67" s="134"/>
      <c r="C67" s="135"/>
      <c r="D67" s="136" t="s">
        <v>1339</v>
      </c>
      <c r="E67" s="137"/>
      <c r="F67" s="137"/>
      <c r="G67" s="137"/>
      <c r="H67" s="137"/>
      <c r="I67" s="138"/>
      <c r="J67" s="139">
        <f>J127</f>
        <v>0</v>
      </c>
      <c r="K67" s="140"/>
    </row>
    <row r="68" spans="2:11" s="8" customFormat="1" ht="19.9" customHeight="1">
      <c r="B68" s="141"/>
      <c r="C68" s="142"/>
      <c r="D68" s="143" t="s">
        <v>1340</v>
      </c>
      <c r="E68" s="144"/>
      <c r="F68" s="144"/>
      <c r="G68" s="144"/>
      <c r="H68" s="144"/>
      <c r="I68" s="145"/>
      <c r="J68" s="146">
        <f>J128</f>
        <v>0</v>
      </c>
      <c r="K68" s="147"/>
    </row>
    <row r="69" spans="2:11" s="1" customFormat="1" ht="21.75" customHeight="1">
      <c r="B69" s="40"/>
      <c r="C69" s="41"/>
      <c r="D69" s="41"/>
      <c r="E69" s="41"/>
      <c r="F69" s="41"/>
      <c r="G69" s="41"/>
      <c r="H69" s="41"/>
      <c r="I69" s="105"/>
      <c r="J69" s="41"/>
      <c r="K69" s="44"/>
    </row>
    <row r="70" spans="2:11" s="1" customFormat="1" ht="6.95" customHeight="1">
      <c r="B70" s="55"/>
      <c r="C70" s="56"/>
      <c r="D70" s="56"/>
      <c r="E70" s="56"/>
      <c r="F70" s="56"/>
      <c r="G70" s="56"/>
      <c r="H70" s="56"/>
      <c r="I70" s="126"/>
      <c r="J70" s="56"/>
      <c r="K70" s="57"/>
    </row>
    <row r="74" spans="2:12" s="1" customFormat="1" ht="6.95" customHeight="1">
      <c r="B74" s="58"/>
      <c r="C74" s="59"/>
      <c r="D74" s="59"/>
      <c r="E74" s="59"/>
      <c r="F74" s="59"/>
      <c r="G74" s="59"/>
      <c r="H74" s="59"/>
      <c r="I74" s="127"/>
      <c r="J74" s="59"/>
      <c r="K74" s="59"/>
      <c r="L74" s="40"/>
    </row>
    <row r="75" spans="2:12" s="1" customFormat="1" ht="36.95" customHeight="1">
      <c r="B75" s="40"/>
      <c r="C75" s="60" t="s">
        <v>151</v>
      </c>
      <c r="L75" s="40"/>
    </row>
    <row r="76" spans="2:12" s="1" customFormat="1" ht="6.95" customHeight="1">
      <c r="B76" s="40"/>
      <c r="L76" s="40"/>
    </row>
    <row r="77" spans="2:12" s="1" customFormat="1" ht="14.45" customHeight="1">
      <c r="B77" s="40"/>
      <c r="C77" s="62" t="s">
        <v>19</v>
      </c>
      <c r="L77" s="40"/>
    </row>
    <row r="78" spans="2:12" s="1" customFormat="1" ht="16.5" customHeight="1">
      <c r="B78" s="40"/>
      <c r="E78" s="357" t="str">
        <f>E7</f>
        <v>Školní statek Humpolec - dostavba budov a areálu</v>
      </c>
      <c r="F78" s="358"/>
      <c r="G78" s="358"/>
      <c r="H78" s="358"/>
      <c r="L78" s="40"/>
    </row>
    <row r="79" spans="2:12" s="1" customFormat="1" ht="14.45" customHeight="1">
      <c r="B79" s="40"/>
      <c r="C79" s="62" t="s">
        <v>117</v>
      </c>
      <c r="L79" s="40"/>
    </row>
    <row r="80" spans="2:12" s="1" customFormat="1" ht="17.25" customHeight="1">
      <c r="B80" s="40"/>
      <c r="E80" s="326" t="str">
        <f>E9</f>
        <v>2016-10-22/Hum3 - SO 03 -Skladovací jímka</v>
      </c>
      <c r="F80" s="359"/>
      <c r="G80" s="359"/>
      <c r="H80" s="359"/>
      <c r="L80" s="40"/>
    </row>
    <row r="81" spans="2:12" s="1" customFormat="1" ht="6.95" customHeight="1">
      <c r="B81" s="40"/>
      <c r="L81" s="40"/>
    </row>
    <row r="82" spans="2:12" s="1" customFormat="1" ht="18" customHeight="1">
      <c r="B82" s="40"/>
      <c r="C82" s="62" t="s">
        <v>25</v>
      </c>
      <c r="F82" s="148" t="str">
        <f>F12</f>
        <v>Humpolec</v>
      </c>
      <c r="I82" s="149" t="s">
        <v>27</v>
      </c>
      <c r="J82" s="66" t="str">
        <f>IF(J12="","",J12)</f>
        <v>21. 10. 2016</v>
      </c>
      <c r="L82" s="40"/>
    </row>
    <row r="83" spans="2:12" s="1" customFormat="1" ht="6.95" customHeight="1">
      <c r="B83" s="40"/>
      <c r="L83" s="40"/>
    </row>
    <row r="84" spans="2:12" s="1" customFormat="1" ht="15">
      <c r="B84" s="40"/>
      <c r="C84" s="62" t="s">
        <v>31</v>
      </c>
      <c r="F84" s="148" t="str">
        <f>E15</f>
        <v>Kraj Vysočina, Jihlava, Žižkova 57/1882 PSČ 58733</v>
      </c>
      <c r="I84" s="149" t="s">
        <v>39</v>
      </c>
      <c r="J84" s="148" t="str">
        <f>E21</f>
        <v>AG Komplet s.r.o.</v>
      </c>
      <c r="L84" s="40"/>
    </row>
    <row r="85" spans="2:12" s="1" customFormat="1" ht="14.45" customHeight="1">
      <c r="B85" s="40"/>
      <c r="C85" s="62" t="s">
        <v>37</v>
      </c>
      <c r="F85" s="148" t="str">
        <f>IF(E18="","",E18)</f>
        <v/>
      </c>
      <c r="L85" s="40"/>
    </row>
    <row r="86" spans="2:12" s="1" customFormat="1" ht="10.35" customHeight="1">
      <c r="B86" s="40"/>
      <c r="L86" s="40"/>
    </row>
    <row r="87" spans="2:20" s="9" customFormat="1" ht="29.25" customHeight="1">
      <c r="B87" s="150"/>
      <c r="C87" s="151" t="s">
        <v>152</v>
      </c>
      <c r="D87" s="152" t="s">
        <v>64</v>
      </c>
      <c r="E87" s="152" t="s">
        <v>60</v>
      </c>
      <c r="F87" s="152" t="s">
        <v>153</v>
      </c>
      <c r="G87" s="152" t="s">
        <v>154</v>
      </c>
      <c r="H87" s="152" t="s">
        <v>155</v>
      </c>
      <c r="I87" s="153" t="s">
        <v>156</v>
      </c>
      <c r="J87" s="152" t="s">
        <v>121</v>
      </c>
      <c r="K87" s="154" t="s">
        <v>157</v>
      </c>
      <c r="L87" s="150"/>
      <c r="M87" s="72" t="s">
        <v>158</v>
      </c>
      <c r="N87" s="73" t="s">
        <v>49</v>
      </c>
      <c r="O87" s="73" t="s">
        <v>159</v>
      </c>
      <c r="P87" s="73" t="s">
        <v>160</v>
      </c>
      <c r="Q87" s="73" t="s">
        <v>161</v>
      </c>
      <c r="R87" s="73" t="s">
        <v>162</v>
      </c>
      <c r="S87" s="73" t="s">
        <v>163</v>
      </c>
      <c r="T87" s="74" t="s">
        <v>164</v>
      </c>
    </row>
    <row r="88" spans="2:63" s="1" customFormat="1" ht="29.25" customHeight="1">
      <c r="B88" s="40"/>
      <c r="C88" s="76" t="s">
        <v>122</v>
      </c>
      <c r="J88" s="155">
        <f>BK88</f>
        <v>0</v>
      </c>
      <c r="L88" s="40"/>
      <c r="M88" s="75"/>
      <c r="N88" s="67"/>
      <c r="O88" s="67"/>
      <c r="P88" s="156">
        <f>P89+P121+P124+P127</f>
        <v>0</v>
      </c>
      <c r="Q88" s="67"/>
      <c r="R88" s="156">
        <f>R89+R121+R124+R127</f>
        <v>160.51029692</v>
      </c>
      <c r="S88" s="67"/>
      <c r="T88" s="157">
        <f>T89+T121+T124+T127</f>
        <v>0</v>
      </c>
      <c r="AT88" s="23" t="s">
        <v>78</v>
      </c>
      <c r="AU88" s="23" t="s">
        <v>123</v>
      </c>
      <c r="BK88" s="158">
        <f>BK89+BK121+BK124+BK127</f>
        <v>0</v>
      </c>
    </row>
    <row r="89" spans="2:63" s="10" customFormat="1" ht="37.35" customHeight="1">
      <c r="B89" s="159"/>
      <c r="D89" s="160" t="s">
        <v>78</v>
      </c>
      <c r="E89" s="161" t="s">
        <v>165</v>
      </c>
      <c r="F89" s="161" t="s">
        <v>166</v>
      </c>
      <c r="I89" s="162"/>
      <c r="J89" s="163">
        <f>BK89</f>
        <v>0</v>
      </c>
      <c r="L89" s="159"/>
      <c r="M89" s="164"/>
      <c r="N89" s="165"/>
      <c r="O89" s="165"/>
      <c r="P89" s="166">
        <f>P90+P109+P114+P117+P119</f>
        <v>0</v>
      </c>
      <c r="Q89" s="165"/>
      <c r="R89" s="166">
        <f>R90+R109+R114+R117+R119</f>
        <v>160.51029692</v>
      </c>
      <c r="S89" s="165"/>
      <c r="T89" s="167">
        <f>T90+T109+T114+T117+T119</f>
        <v>0</v>
      </c>
      <c r="AR89" s="160" t="s">
        <v>24</v>
      </c>
      <c r="AT89" s="168" t="s">
        <v>78</v>
      </c>
      <c r="AU89" s="168" t="s">
        <v>79</v>
      </c>
      <c r="AY89" s="160" t="s">
        <v>167</v>
      </c>
      <c r="BK89" s="169">
        <f>BK90+BK109+BK114+BK117+BK119</f>
        <v>0</v>
      </c>
    </row>
    <row r="90" spans="2:63" s="10" customFormat="1" ht="19.9" customHeight="1">
      <c r="B90" s="159"/>
      <c r="D90" s="170" t="s">
        <v>78</v>
      </c>
      <c r="E90" s="171" t="s">
        <v>24</v>
      </c>
      <c r="F90" s="171" t="s">
        <v>168</v>
      </c>
      <c r="I90" s="162"/>
      <c r="J90" s="172">
        <f>BK90</f>
        <v>0</v>
      </c>
      <c r="L90" s="159"/>
      <c r="M90" s="164"/>
      <c r="N90" s="165"/>
      <c r="O90" s="165"/>
      <c r="P90" s="166">
        <f>SUM(P91:P108)</f>
        <v>0</v>
      </c>
      <c r="Q90" s="165"/>
      <c r="R90" s="166">
        <f>SUM(R91:R108)</f>
        <v>0</v>
      </c>
      <c r="S90" s="165"/>
      <c r="T90" s="167">
        <f>SUM(T91:T108)</f>
        <v>0</v>
      </c>
      <c r="AR90" s="160" t="s">
        <v>24</v>
      </c>
      <c r="AT90" s="168" t="s">
        <v>78</v>
      </c>
      <c r="AU90" s="168" t="s">
        <v>24</v>
      </c>
      <c r="AY90" s="160" t="s">
        <v>167</v>
      </c>
      <c r="BK90" s="169">
        <f>SUM(BK91:BK108)</f>
        <v>0</v>
      </c>
    </row>
    <row r="91" spans="2:65" s="1" customFormat="1" ht="38.25" customHeight="1">
      <c r="B91" s="173"/>
      <c r="C91" s="174" t="s">
        <v>24</v>
      </c>
      <c r="D91" s="174" t="s">
        <v>169</v>
      </c>
      <c r="E91" s="175" t="s">
        <v>1256</v>
      </c>
      <c r="F91" s="176" t="s">
        <v>1257</v>
      </c>
      <c r="G91" s="177" t="s">
        <v>172</v>
      </c>
      <c r="H91" s="178">
        <v>56.991</v>
      </c>
      <c r="I91" s="179"/>
      <c r="J91" s="180">
        <f>ROUND(I91*H91,2)</f>
        <v>0</v>
      </c>
      <c r="K91" s="176" t="s">
        <v>173</v>
      </c>
      <c r="L91" s="40"/>
      <c r="M91" s="181" t="s">
        <v>5</v>
      </c>
      <c r="N91" s="182" t="s">
        <v>50</v>
      </c>
      <c r="O91" s="41"/>
      <c r="P91" s="183">
        <f>O91*H91</f>
        <v>0</v>
      </c>
      <c r="Q91" s="183">
        <v>0</v>
      </c>
      <c r="R91" s="183">
        <f>Q91*H91</f>
        <v>0</v>
      </c>
      <c r="S91" s="183">
        <v>0</v>
      </c>
      <c r="T91" s="184">
        <f>S91*H91</f>
        <v>0</v>
      </c>
      <c r="AR91" s="23" t="s">
        <v>174</v>
      </c>
      <c r="AT91" s="23" t="s">
        <v>169</v>
      </c>
      <c r="AU91" s="23" t="s">
        <v>88</v>
      </c>
      <c r="AY91" s="23" t="s">
        <v>167</v>
      </c>
      <c r="BE91" s="185">
        <f>IF(N91="základní",J91,0)</f>
        <v>0</v>
      </c>
      <c r="BF91" s="185">
        <f>IF(N91="snížená",J91,0)</f>
        <v>0</v>
      </c>
      <c r="BG91" s="185">
        <f>IF(N91="zákl. přenesená",J91,0)</f>
        <v>0</v>
      </c>
      <c r="BH91" s="185">
        <f>IF(N91="sníž. přenesená",J91,0)</f>
        <v>0</v>
      </c>
      <c r="BI91" s="185">
        <f>IF(N91="nulová",J91,0)</f>
        <v>0</v>
      </c>
      <c r="BJ91" s="23" t="s">
        <v>24</v>
      </c>
      <c r="BK91" s="185">
        <f>ROUND(I91*H91,2)</f>
        <v>0</v>
      </c>
      <c r="BL91" s="23" t="s">
        <v>174</v>
      </c>
      <c r="BM91" s="23" t="s">
        <v>1341</v>
      </c>
    </row>
    <row r="92" spans="2:51" s="11" customFormat="1" ht="13.5">
      <c r="B92" s="186"/>
      <c r="D92" s="187" t="s">
        <v>176</v>
      </c>
      <c r="E92" s="188" t="s">
        <v>5</v>
      </c>
      <c r="F92" s="189" t="s">
        <v>1342</v>
      </c>
      <c r="H92" s="190">
        <v>56.991</v>
      </c>
      <c r="I92" s="191"/>
      <c r="L92" s="186"/>
      <c r="M92" s="192"/>
      <c r="N92" s="193"/>
      <c r="O92" s="193"/>
      <c r="P92" s="193"/>
      <c r="Q92" s="193"/>
      <c r="R92" s="193"/>
      <c r="S92" s="193"/>
      <c r="T92" s="194"/>
      <c r="AT92" s="195" t="s">
        <v>176</v>
      </c>
      <c r="AU92" s="195" t="s">
        <v>88</v>
      </c>
      <c r="AV92" s="11" t="s">
        <v>88</v>
      </c>
      <c r="AW92" s="11" t="s">
        <v>43</v>
      </c>
      <c r="AX92" s="11" t="s">
        <v>24</v>
      </c>
      <c r="AY92" s="195" t="s">
        <v>167</v>
      </c>
    </row>
    <row r="93" spans="2:65" s="1" customFormat="1" ht="25.5" customHeight="1">
      <c r="B93" s="173"/>
      <c r="C93" s="174" t="s">
        <v>88</v>
      </c>
      <c r="D93" s="174" t="s">
        <v>169</v>
      </c>
      <c r="E93" s="175" t="s">
        <v>182</v>
      </c>
      <c r="F93" s="176" t="s">
        <v>183</v>
      </c>
      <c r="G93" s="177" t="s">
        <v>172</v>
      </c>
      <c r="H93" s="178">
        <v>495.963</v>
      </c>
      <c r="I93" s="179"/>
      <c r="J93" s="180">
        <f>ROUND(I93*H93,2)</f>
        <v>0</v>
      </c>
      <c r="K93" s="176" t="s">
        <v>173</v>
      </c>
      <c r="L93" s="40"/>
      <c r="M93" s="181" t="s">
        <v>5</v>
      </c>
      <c r="N93" s="182" t="s">
        <v>50</v>
      </c>
      <c r="O93" s="41"/>
      <c r="P93" s="183">
        <f>O93*H93</f>
        <v>0</v>
      </c>
      <c r="Q93" s="183">
        <v>0</v>
      </c>
      <c r="R93" s="183">
        <f>Q93*H93</f>
        <v>0</v>
      </c>
      <c r="S93" s="183">
        <v>0</v>
      </c>
      <c r="T93" s="184">
        <f>S93*H93</f>
        <v>0</v>
      </c>
      <c r="AR93" s="23" t="s">
        <v>174</v>
      </c>
      <c r="AT93" s="23" t="s">
        <v>169</v>
      </c>
      <c r="AU93" s="23" t="s">
        <v>88</v>
      </c>
      <c r="AY93" s="23" t="s">
        <v>167</v>
      </c>
      <c r="BE93" s="185">
        <f>IF(N93="základní",J93,0)</f>
        <v>0</v>
      </c>
      <c r="BF93" s="185">
        <f>IF(N93="snížená",J93,0)</f>
        <v>0</v>
      </c>
      <c r="BG93" s="185">
        <f>IF(N93="zákl. přenesená",J93,0)</f>
        <v>0</v>
      </c>
      <c r="BH93" s="185">
        <f>IF(N93="sníž. přenesená",J93,0)</f>
        <v>0</v>
      </c>
      <c r="BI93" s="185">
        <f>IF(N93="nulová",J93,0)</f>
        <v>0</v>
      </c>
      <c r="BJ93" s="23" t="s">
        <v>24</v>
      </c>
      <c r="BK93" s="185">
        <f>ROUND(I93*H93,2)</f>
        <v>0</v>
      </c>
      <c r="BL93" s="23" t="s">
        <v>174</v>
      </c>
      <c r="BM93" s="23" t="s">
        <v>1343</v>
      </c>
    </row>
    <row r="94" spans="2:51" s="11" customFormat="1" ht="13.5">
      <c r="B94" s="186"/>
      <c r="D94" s="187" t="s">
        <v>176</v>
      </c>
      <c r="E94" s="188" t="s">
        <v>5</v>
      </c>
      <c r="F94" s="189" t="s">
        <v>1344</v>
      </c>
      <c r="H94" s="190">
        <v>495.963</v>
      </c>
      <c r="I94" s="191"/>
      <c r="L94" s="186"/>
      <c r="M94" s="192"/>
      <c r="N94" s="193"/>
      <c r="O94" s="193"/>
      <c r="P94" s="193"/>
      <c r="Q94" s="193"/>
      <c r="R94" s="193"/>
      <c r="S94" s="193"/>
      <c r="T94" s="194"/>
      <c r="AT94" s="195" t="s">
        <v>176</v>
      </c>
      <c r="AU94" s="195" t="s">
        <v>88</v>
      </c>
      <c r="AV94" s="11" t="s">
        <v>88</v>
      </c>
      <c r="AW94" s="11" t="s">
        <v>43</v>
      </c>
      <c r="AX94" s="11" t="s">
        <v>24</v>
      </c>
      <c r="AY94" s="195" t="s">
        <v>167</v>
      </c>
    </row>
    <row r="95" spans="2:65" s="1" customFormat="1" ht="25.5" customHeight="1">
      <c r="B95" s="173"/>
      <c r="C95" s="174" t="s">
        <v>181</v>
      </c>
      <c r="D95" s="174" t="s">
        <v>169</v>
      </c>
      <c r="E95" s="175" t="s">
        <v>187</v>
      </c>
      <c r="F95" s="176" t="s">
        <v>188</v>
      </c>
      <c r="G95" s="177" t="s">
        <v>172</v>
      </c>
      <c r="H95" s="178">
        <v>495.963</v>
      </c>
      <c r="I95" s="179"/>
      <c r="J95" s="180">
        <f>ROUND(I95*H95,2)</f>
        <v>0</v>
      </c>
      <c r="K95" s="176" t="s">
        <v>173</v>
      </c>
      <c r="L95" s="40"/>
      <c r="M95" s="181" t="s">
        <v>5</v>
      </c>
      <c r="N95" s="182" t="s">
        <v>50</v>
      </c>
      <c r="O95" s="41"/>
      <c r="P95" s="183">
        <f>O95*H95</f>
        <v>0</v>
      </c>
      <c r="Q95" s="183">
        <v>0</v>
      </c>
      <c r="R95" s="183">
        <f>Q95*H95</f>
        <v>0</v>
      </c>
      <c r="S95" s="183">
        <v>0</v>
      </c>
      <c r="T95" s="184">
        <f>S95*H95</f>
        <v>0</v>
      </c>
      <c r="AR95" s="23" t="s">
        <v>174</v>
      </c>
      <c r="AT95" s="23" t="s">
        <v>169</v>
      </c>
      <c r="AU95" s="23" t="s">
        <v>88</v>
      </c>
      <c r="AY95" s="23" t="s">
        <v>167</v>
      </c>
      <c r="BE95" s="185">
        <f>IF(N95="základní",J95,0)</f>
        <v>0</v>
      </c>
      <c r="BF95" s="185">
        <f>IF(N95="snížená",J95,0)</f>
        <v>0</v>
      </c>
      <c r="BG95" s="185">
        <f>IF(N95="zákl. přenesená",J95,0)</f>
        <v>0</v>
      </c>
      <c r="BH95" s="185">
        <f>IF(N95="sníž. přenesená",J95,0)</f>
        <v>0</v>
      </c>
      <c r="BI95" s="185">
        <f>IF(N95="nulová",J95,0)</f>
        <v>0</v>
      </c>
      <c r="BJ95" s="23" t="s">
        <v>24</v>
      </c>
      <c r="BK95" s="185">
        <f>ROUND(I95*H95,2)</f>
        <v>0</v>
      </c>
      <c r="BL95" s="23" t="s">
        <v>174</v>
      </c>
      <c r="BM95" s="23" t="s">
        <v>1345</v>
      </c>
    </row>
    <row r="96" spans="2:51" s="11" customFormat="1" ht="13.5">
      <c r="B96" s="186"/>
      <c r="D96" s="187" t="s">
        <v>176</v>
      </c>
      <c r="E96" s="188" t="s">
        <v>5</v>
      </c>
      <c r="F96" s="189" t="s">
        <v>1346</v>
      </c>
      <c r="H96" s="190">
        <v>495.963</v>
      </c>
      <c r="I96" s="191"/>
      <c r="L96" s="186"/>
      <c r="M96" s="192"/>
      <c r="N96" s="193"/>
      <c r="O96" s="193"/>
      <c r="P96" s="193"/>
      <c r="Q96" s="193"/>
      <c r="R96" s="193"/>
      <c r="S96" s="193"/>
      <c r="T96" s="194"/>
      <c r="AT96" s="195" t="s">
        <v>176</v>
      </c>
      <c r="AU96" s="195" t="s">
        <v>88</v>
      </c>
      <c r="AV96" s="11" t="s">
        <v>88</v>
      </c>
      <c r="AW96" s="11" t="s">
        <v>43</v>
      </c>
      <c r="AX96" s="11" t="s">
        <v>24</v>
      </c>
      <c r="AY96" s="195" t="s">
        <v>167</v>
      </c>
    </row>
    <row r="97" spans="2:65" s="1" customFormat="1" ht="25.5" customHeight="1">
      <c r="B97" s="173"/>
      <c r="C97" s="174" t="s">
        <v>174</v>
      </c>
      <c r="D97" s="174" t="s">
        <v>169</v>
      </c>
      <c r="E97" s="175" t="s">
        <v>191</v>
      </c>
      <c r="F97" s="176" t="s">
        <v>192</v>
      </c>
      <c r="G97" s="177" t="s">
        <v>172</v>
      </c>
      <c r="H97" s="178">
        <v>495.963</v>
      </c>
      <c r="I97" s="179"/>
      <c r="J97" s="180">
        <f>ROUND(I97*H97,2)</f>
        <v>0</v>
      </c>
      <c r="K97" s="176" t="s">
        <v>173</v>
      </c>
      <c r="L97" s="40"/>
      <c r="M97" s="181" t="s">
        <v>5</v>
      </c>
      <c r="N97" s="182" t="s">
        <v>50</v>
      </c>
      <c r="O97" s="41"/>
      <c r="P97" s="183">
        <f>O97*H97</f>
        <v>0</v>
      </c>
      <c r="Q97" s="183">
        <v>0</v>
      </c>
      <c r="R97" s="183">
        <f>Q97*H97</f>
        <v>0</v>
      </c>
      <c r="S97" s="183">
        <v>0</v>
      </c>
      <c r="T97" s="184">
        <f>S97*H97</f>
        <v>0</v>
      </c>
      <c r="AR97" s="23" t="s">
        <v>174</v>
      </c>
      <c r="AT97" s="23" t="s">
        <v>169</v>
      </c>
      <c r="AU97" s="23" t="s">
        <v>88</v>
      </c>
      <c r="AY97" s="23" t="s">
        <v>167</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174</v>
      </c>
      <c r="BM97" s="23" t="s">
        <v>1347</v>
      </c>
    </row>
    <row r="98" spans="2:65" s="1" customFormat="1" ht="25.5" customHeight="1">
      <c r="B98" s="173"/>
      <c r="C98" s="174" t="s">
        <v>190</v>
      </c>
      <c r="D98" s="174" t="s">
        <v>169</v>
      </c>
      <c r="E98" s="175" t="s">
        <v>195</v>
      </c>
      <c r="F98" s="176" t="s">
        <v>196</v>
      </c>
      <c r="G98" s="177" t="s">
        <v>172</v>
      </c>
      <c r="H98" s="178">
        <v>495.963</v>
      </c>
      <c r="I98" s="179"/>
      <c r="J98" s="180">
        <f>ROUND(I98*H98,2)</f>
        <v>0</v>
      </c>
      <c r="K98" s="176" t="s">
        <v>173</v>
      </c>
      <c r="L98" s="40"/>
      <c r="M98" s="181" t="s">
        <v>5</v>
      </c>
      <c r="N98" s="182" t="s">
        <v>50</v>
      </c>
      <c r="O98" s="41"/>
      <c r="P98" s="183">
        <f>O98*H98</f>
        <v>0</v>
      </c>
      <c r="Q98" s="183">
        <v>0</v>
      </c>
      <c r="R98" s="183">
        <f>Q98*H98</f>
        <v>0</v>
      </c>
      <c r="S98" s="183">
        <v>0</v>
      </c>
      <c r="T98" s="184">
        <f>S98*H98</f>
        <v>0</v>
      </c>
      <c r="AR98" s="23" t="s">
        <v>174</v>
      </c>
      <c r="AT98" s="23" t="s">
        <v>169</v>
      </c>
      <c r="AU98" s="23" t="s">
        <v>88</v>
      </c>
      <c r="AY98" s="23" t="s">
        <v>167</v>
      </c>
      <c r="BE98" s="185">
        <f>IF(N98="základní",J98,0)</f>
        <v>0</v>
      </c>
      <c r="BF98" s="185">
        <f>IF(N98="snížená",J98,0)</f>
        <v>0</v>
      </c>
      <c r="BG98" s="185">
        <f>IF(N98="zákl. přenesená",J98,0)</f>
        <v>0</v>
      </c>
      <c r="BH98" s="185">
        <f>IF(N98="sníž. přenesená",J98,0)</f>
        <v>0</v>
      </c>
      <c r="BI98" s="185">
        <f>IF(N98="nulová",J98,0)</f>
        <v>0</v>
      </c>
      <c r="BJ98" s="23" t="s">
        <v>24</v>
      </c>
      <c r="BK98" s="185">
        <f>ROUND(I98*H98,2)</f>
        <v>0</v>
      </c>
      <c r="BL98" s="23" t="s">
        <v>174</v>
      </c>
      <c r="BM98" s="23" t="s">
        <v>1348</v>
      </c>
    </row>
    <row r="99" spans="2:65" s="1" customFormat="1" ht="38.25" customHeight="1">
      <c r="B99" s="173"/>
      <c r="C99" s="174" t="s">
        <v>194</v>
      </c>
      <c r="D99" s="174" t="s">
        <v>169</v>
      </c>
      <c r="E99" s="175" t="s">
        <v>1270</v>
      </c>
      <c r="F99" s="176" t="s">
        <v>1271</v>
      </c>
      <c r="G99" s="177" t="s">
        <v>172</v>
      </c>
      <c r="H99" s="178">
        <v>495.963</v>
      </c>
      <c r="I99" s="179"/>
      <c r="J99" s="180">
        <f>ROUND(I99*H99,2)</f>
        <v>0</v>
      </c>
      <c r="K99" s="176" t="s">
        <v>173</v>
      </c>
      <c r="L99" s="40"/>
      <c r="M99" s="181" t="s">
        <v>5</v>
      </c>
      <c r="N99" s="182" t="s">
        <v>50</v>
      </c>
      <c r="O99" s="41"/>
      <c r="P99" s="183">
        <f>O99*H99</f>
        <v>0</v>
      </c>
      <c r="Q99" s="183">
        <v>0</v>
      </c>
      <c r="R99" s="183">
        <f>Q99*H99</f>
        <v>0</v>
      </c>
      <c r="S99" s="183">
        <v>0</v>
      </c>
      <c r="T99" s="184">
        <f>S99*H99</f>
        <v>0</v>
      </c>
      <c r="AR99" s="23" t="s">
        <v>174</v>
      </c>
      <c r="AT99" s="23" t="s">
        <v>169</v>
      </c>
      <c r="AU99" s="23" t="s">
        <v>88</v>
      </c>
      <c r="AY99" s="23" t="s">
        <v>167</v>
      </c>
      <c r="BE99" s="185">
        <f>IF(N99="základní",J99,0)</f>
        <v>0</v>
      </c>
      <c r="BF99" s="185">
        <f>IF(N99="snížená",J99,0)</f>
        <v>0</v>
      </c>
      <c r="BG99" s="185">
        <f>IF(N99="zákl. přenesená",J99,0)</f>
        <v>0</v>
      </c>
      <c r="BH99" s="185">
        <f>IF(N99="sníž. přenesená",J99,0)</f>
        <v>0</v>
      </c>
      <c r="BI99" s="185">
        <f>IF(N99="nulová",J99,0)</f>
        <v>0</v>
      </c>
      <c r="BJ99" s="23" t="s">
        <v>24</v>
      </c>
      <c r="BK99" s="185">
        <f>ROUND(I99*H99,2)</f>
        <v>0</v>
      </c>
      <c r="BL99" s="23" t="s">
        <v>174</v>
      </c>
      <c r="BM99" s="23" t="s">
        <v>1349</v>
      </c>
    </row>
    <row r="100" spans="2:65" s="1" customFormat="1" ht="38.25" customHeight="1">
      <c r="B100" s="173"/>
      <c r="C100" s="174" t="s">
        <v>198</v>
      </c>
      <c r="D100" s="174" t="s">
        <v>169</v>
      </c>
      <c r="E100" s="175" t="s">
        <v>204</v>
      </c>
      <c r="F100" s="176" t="s">
        <v>205</v>
      </c>
      <c r="G100" s="177" t="s">
        <v>172</v>
      </c>
      <c r="H100" s="178">
        <v>1237.426</v>
      </c>
      <c r="I100" s="179"/>
      <c r="J100" s="180">
        <f>ROUND(I100*H100,2)</f>
        <v>0</v>
      </c>
      <c r="K100" s="176" t="s">
        <v>173</v>
      </c>
      <c r="L100" s="40"/>
      <c r="M100" s="181" t="s">
        <v>5</v>
      </c>
      <c r="N100" s="182" t="s">
        <v>50</v>
      </c>
      <c r="O100" s="41"/>
      <c r="P100" s="183">
        <f>O100*H100</f>
        <v>0</v>
      </c>
      <c r="Q100" s="183">
        <v>0</v>
      </c>
      <c r="R100" s="183">
        <f>Q100*H100</f>
        <v>0</v>
      </c>
      <c r="S100" s="183">
        <v>0</v>
      </c>
      <c r="T100" s="184">
        <f>S100*H100</f>
        <v>0</v>
      </c>
      <c r="AR100" s="23" t="s">
        <v>174</v>
      </c>
      <c r="AT100" s="23" t="s">
        <v>169</v>
      </c>
      <c r="AU100" s="23" t="s">
        <v>88</v>
      </c>
      <c r="AY100" s="23" t="s">
        <v>167</v>
      </c>
      <c r="BE100" s="185">
        <f>IF(N100="základní",J100,0)</f>
        <v>0</v>
      </c>
      <c r="BF100" s="185">
        <f>IF(N100="snížená",J100,0)</f>
        <v>0</v>
      </c>
      <c r="BG100" s="185">
        <f>IF(N100="zákl. přenesená",J100,0)</f>
        <v>0</v>
      </c>
      <c r="BH100" s="185">
        <f>IF(N100="sníž. přenesená",J100,0)</f>
        <v>0</v>
      </c>
      <c r="BI100" s="185">
        <f>IF(N100="nulová",J100,0)</f>
        <v>0</v>
      </c>
      <c r="BJ100" s="23" t="s">
        <v>24</v>
      </c>
      <c r="BK100" s="185">
        <f>ROUND(I100*H100,2)</f>
        <v>0</v>
      </c>
      <c r="BL100" s="23" t="s">
        <v>174</v>
      </c>
      <c r="BM100" s="23" t="s">
        <v>1350</v>
      </c>
    </row>
    <row r="101" spans="2:51" s="11" customFormat="1" ht="13.5">
      <c r="B101" s="186"/>
      <c r="D101" s="187" t="s">
        <v>176</v>
      </c>
      <c r="E101" s="188" t="s">
        <v>5</v>
      </c>
      <c r="F101" s="189" t="s">
        <v>1351</v>
      </c>
      <c r="H101" s="190">
        <v>1237.426</v>
      </c>
      <c r="I101" s="191"/>
      <c r="L101" s="186"/>
      <c r="M101" s="192"/>
      <c r="N101" s="193"/>
      <c r="O101" s="193"/>
      <c r="P101" s="193"/>
      <c r="Q101" s="193"/>
      <c r="R101" s="193"/>
      <c r="S101" s="193"/>
      <c r="T101" s="194"/>
      <c r="AT101" s="195" t="s">
        <v>176</v>
      </c>
      <c r="AU101" s="195" t="s">
        <v>88</v>
      </c>
      <c r="AV101" s="11" t="s">
        <v>88</v>
      </c>
      <c r="AW101" s="11" t="s">
        <v>43</v>
      </c>
      <c r="AX101" s="11" t="s">
        <v>24</v>
      </c>
      <c r="AY101" s="195" t="s">
        <v>167</v>
      </c>
    </row>
    <row r="102" spans="2:65" s="1" customFormat="1" ht="25.5" customHeight="1">
      <c r="B102" s="173"/>
      <c r="C102" s="174" t="s">
        <v>203</v>
      </c>
      <c r="D102" s="174" t="s">
        <v>169</v>
      </c>
      <c r="E102" s="175" t="s">
        <v>209</v>
      </c>
      <c r="F102" s="176" t="s">
        <v>210</v>
      </c>
      <c r="G102" s="177" t="s">
        <v>172</v>
      </c>
      <c r="H102" s="178">
        <v>245.5</v>
      </c>
      <c r="I102" s="179"/>
      <c r="J102" s="180">
        <f>ROUND(I102*H102,2)</f>
        <v>0</v>
      </c>
      <c r="K102" s="176" t="s">
        <v>173</v>
      </c>
      <c r="L102" s="40"/>
      <c r="M102" s="181" t="s">
        <v>5</v>
      </c>
      <c r="N102" s="182" t="s">
        <v>50</v>
      </c>
      <c r="O102" s="41"/>
      <c r="P102" s="183">
        <f>O102*H102</f>
        <v>0</v>
      </c>
      <c r="Q102" s="183">
        <v>0</v>
      </c>
      <c r="R102" s="183">
        <f>Q102*H102</f>
        <v>0</v>
      </c>
      <c r="S102" s="183">
        <v>0</v>
      </c>
      <c r="T102" s="184">
        <f>S102*H102</f>
        <v>0</v>
      </c>
      <c r="AR102" s="23" t="s">
        <v>174</v>
      </c>
      <c r="AT102" s="23" t="s">
        <v>169</v>
      </c>
      <c r="AU102" s="23" t="s">
        <v>88</v>
      </c>
      <c r="AY102" s="23" t="s">
        <v>167</v>
      </c>
      <c r="BE102" s="185">
        <f>IF(N102="základní",J102,0)</f>
        <v>0</v>
      </c>
      <c r="BF102" s="185">
        <f>IF(N102="snížená",J102,0)</f>
        <v>0</v>
      </c>
      <c r="BG102" s="185">
        <f>IF(N102="zákl. přenesená",J102,0)</f>
        <v>0</v>
      </c>
      <c r="BH102" s="185">
        <f>IF(N102="sníž. přenesená",J102,0)</f>
        <v>0</v>
      </c>
      <c r="BI102" s="185">
        <f>IF(N102="nulová",J102,0)</f>
        <v>0</v>
      </c>
      <c r="BJ102" s="23" t="s">
        <v>24</v>
      </c>
      <c r="BK102" s="185">
        <f>ROUND(I102*H102,2)</f>
        <v>0</v>
      </c>
      <c r="BL102" s="23" t="s">
        <v>174</v>
      </c>
      <c r="BM102" s="23" t="s">
        <v>1352</v>
      </c>
    </row>
    <row r="103" spans="2:65" s="1" customFormat="1" ht="16.5" customHeight="1">
      <c r="B103" s="173"/>
      <c r="C103" s="174" t="s">
        <v>208</v>
      </c>
      <c r="D103" s="174" t="s">
        <v>169</v>
      </c>
      <c r="E103" s="175" t="s">
        <v>1275</v>
      </c>
      <c r="F103" s="176" t="s">
        <v>1276</v>
      </c>
      <c r="G103" s="177" t="s">
        <v>172</v>
      </c>
      <c r="H103" s="178">
        <v>991</v>
      </c>
      <c r="I103" s="179"/>
      <c r="J103" s="180">
        <f>ROUND(I103*H103,2)</f>
        <v>0</v>
      </c>
      <c r="K103" s="176" t="s">
        <v>173</v>
      </c>
      <c r="L103" s="40"/>
      <c r="M103" s="181" t="s">
        <v>5</v>
      </c>
      <c r="N103" s="182" t="s">
        <v>50</v>
      </c>
      <c r="O103" s="41"/>
      <c r="P103" s="183">
        <f>O103*H103</f>
        <v>0</v>
      </c>
      <c r="Q103" s="183">
        <v>0</v>
      </c>
      <c r="R103" s="183">
        <f>Q103*H103</f>
        <v>0</v>
      </c>
      <c r="S103" s="183">
        <v>0</v>
      </c>
      <c r="T103" s="184">
        <f>S103*H103</f>
        <v>0</v>
      </c>
      <c r="AR103" s="23" t="s">
        <v>174</v>
      </c>
      <c r="AT103" s="23" t="s">
        <v>169</v>
      </c>
      <c r="AU103" s="23" t="s">
        <v>88</v>
      </c>
      <c r="AY103" s="23" t="s">
        <v>167</v>
      </c>
      <c r="BE103" s="185">
        <f>IF(N103="základní",J103,0)</f>
        <v>0</v>
      </c>
      <c r="BF103" s="185">
        <f>IF(N103="snížená",J103,0)</f>
        <v>0</v>
      </c>
      <c r="BG103" s="185">
        <f>IF(N103="zákl. přenesená",J103,0)</f>
        <v>0</v>
      </c>
      <c r="BH103" s="185">
        <f>IF(N103="sníž. přenesená",J103,0)</f>
        <v>0</v>
      </c>
      <c r="BI103" s="185">
        <f>IF(N103="nulová",J103,0)</f>
        <v>0</v>
      </c>
      <c r="BJ103" s="23" t="s">
        <v>24</v>
      </c>
      <c r="BK103" s="185">
        <f>ROUND(I103*H103,2)</f>
        <v>0</v>
      </c>
      <c r="BL103" s="23" t="s">
        <v>174</v>
      </c>
      <c r="BM103" s="23" t="s">
        <v>1353</v>
      </c>
    </row>
    <row r="104" spans="2:65" s="1" customFormat="1" ht="25.5" customHeight="1">
      <c r="B104" s="173"/>
      <c r="C104" s="174" t="s">
        <v>29</v>
      </c>
      <c r="D104" s="174" t="s">
        <v>169</v>
      </c>
      <c r="E104" s="175" t="s">
        <v>212</v>
      </c>
      <c r="F104" s="176" t="s">
        <v>213</v>
      </c>
      <c r="G104" s="177" t="s">
        <v>172</v>
      </c>
      <c r="H104" s="178">
        <v>245.5</v>
      </c>
      <c r="I104" s="179"/>
      <c r="J104" s="180">
        <f>ROUND(I104*H104,2)</f>
        <v>0</v>
      </c>
      <c r="K104" s="176" t="s">
        <v>173</v>
      </c>
      <c r="L104" s="40"/>
      <c r="M104" s="181" t="s">
        <v>5</v>
      </c>
      <c r="N104" s="182" t="s">
        <v>50</v>
      </c>
      <c r="O104" s="41"/>
      <c r="P104" s="183">
        <f>O104*H104</f>
        <v>0</v>
      </c>
      <c r="Q104" s="183">
        <v>0</v>
      </c>
      <c r="R104" s="183">
        <f>Q104*H104</f>
        <v>0</v>
      </c>
      <c r="S104" s="183">
        <v>0</v>
      </c>
      <c r="T104" s="184">
        <f>S104*H104</f>
        <v>0</v>
      </c>
      <c r="AR104" s="23" t="s">
        <v>174</v>
      </c>
      <c r="AT104" s="23" t="s">
        <v>169</v>
      </c>
      <c r="AU104" s="23" t="s">
        <v>88</v>
      </c>
      <c r="AY104" s="23" t="s">
        <v>167</v>
      </c>
      <c r="BE104" s="185">
        <f>IF(N104="základní",J104,0)</f>
        <v>0</v>
      </c>
      <c r="BF104" s="185">
        <f>IF(N104="snížená",J104,0)</f>
        <v>0</v>
      </c>
      <c r="BG104" s="185">
        <f>IF(N104="zákl. přenesená",J104,0)</f>
        <v>0</v>
      </c>
      <c r="BH104" s="185">
        <f>IF(N104="sníž. přenesená",J104,0)</f>
        <v>0</v>
      </c>
      <c r="BI104" s="185">
        <f>IF(N104="nulová",J104,0)</f>
        <v>0</v>
      </c>
      <c r="BJ104" s="23" t="s">
        <v>24</v>
      </c>
      <c r="BK104" s="185">
        <f>ROUND(I104*H104,2)</f>
        <v>0</v>
      </c>
      <c r="BL104" s="23" t="s">
        <v>174</v>
      </c>
      <c r="BM104" s="23" t="s">
        <v>1354</v>
      </c>
    </row>
    <row r="105" spans="2:65" s="1" customFormat="1" ht="25.5" customHeight="1">
      <c r="B105" s="173"/>
      <c r="C105" s="174" t="s">
        <v>216</v>
      </c>
      <c r="D105" s="174" t="s">
        <v>169</v>
      </c>
      <c r="E105" s="175" t="s">
        <v>1279</v>
      </c>
      <c r="F105" s="176" t="s">
        <v>1280</v>
      </c>
      <c r="G105" s="177" t="s">
        <v>231</v>
      </c>
      <c r="H105" s="178">
        <v>94.106</v>
      </c>
      <c r="I105" s="179"/>
      <c r="J105" s="180">
        <f>ROUND(I105*H105,2)</f>
        <v>0</v>
      </c>
      <c r="K105" s="176" t="s">
        <v>173</v>
      </c>
      <c r="L105" s="40"/>
      <c r="M105" s="181" t="s">
        <v>5</v>
      </c>
      <c r="N105" s="182" t="s">
        <v>50</v>
      </c>
      <c r="O105" s="41"/>
      <c r="P105" s="183">
        <f>O105*H105</f>
        <v>0</v>
      </c>
      <c r="Q105" s="183">
        <v>0</v>
      </c>
      <c r="R105" s="183">
        <f>Q105*H105</f>
        <v>0</v>
      </c>
      <c r="S105" s="183">
        <v>0</v>
      </c>
      <c r="T105" s="184">
        <f>S105*H105</f>
        <v>0</v>
      </c>
      <c r="AR105" s="23" t="s">
        <v>174</v>
      </c>
      <c r="AT105" s="23" t="s">
        <v>169</v>
      </c>
      <c r="AU105" s="23" t="s">
        <v>88</v>
      </c>
      <c r="AY105" s="23" t="s">
        <v>167</v>
      </c>
      <c r="BE105" s="185">
        <f>IF(N105="základní",J105,0)</f>
        <v>0</v>
      </c>
      <c r="BF105" s="185">
        <f>IF(N105="snížená",J105,0)</f>
        <v>0</v>
      </c>
      <c r="BG105" s="185">
        <f>IF(N105="zákl. přenesená",J105,0)</f>
        <v>0</v>
      </c>
      <c r="BH105" s="185">
        <f>IF(N105="sníž. přenesená",J105,0)</f>
        <v>0</v>
      </c>
      <c r="BI105" s="185">
        <f>IF(N105="nulová",J105,0)</f>
        <v>0</v>
      </c>
      <c r="BJ105" s="23" t="s">
        <v>24</v>
      </c>
      <c r="BK105" s="185">
        <f>ROUND(I105*H105,2)</f>
        <v>0</v>
      </c>
      <c r="BL105" s="23" t="s">
        <v>174</v>
      </c>
      <c r="BM105" s="23" t="s">
        <v>1355</v>
      </c>
    </row>
    <row r="106" spans="2:51" s="11" customFormat="1" ht="13.5">
      <c r="B106" s="186"/>
      <c r="D106" s="187" t="s">
        <v>176</v>
      </c>
      <c r="E106" s="188" t="s">
        <v>5</v>
      </c>
      <c r="F106" s="189" t="s">
        <v>1356</v>
      </c>
      <c r="H106" s="190">
        <v>94.106</v>
      </c>
      <c r="I106" s="191"/>
      <c r="L106" s="186"/>
      <c r="M106" s="192"/>
      <c r="N106" s="193"/>
      <c r="O106" s="193"/>
      <c r="P106" s="193"/>
      <c r="Q106" s="193"/>
      <c r="R106" s="193"/>
      <c r="S106" s="193"/>
      <c r="T106" s="194"/>
      <c r="AT106" s="195" t="s">
        <v>176</v>
      </c>
      <c r="AU106" s="195" t="s">
        <v>88</v>
      </c>
      <c r="AV106" s="11" t="s">
        <v>88</v>
      </c>
      <c r="AW106" s="11" t="s">
        <v>43</v>
      </c>
      <c r="AX106" s="11" t="s">
        <v>24</v>
      </c>
      <c r="AY106" s="195" t="s">
        <v>167</v>
      </c>
    </row>
    <row r="107" spans="2:65" s="1" customFormat="1" ht="25.5" customHeight="1">
      <c r="B107" s="173"/>
      <c r="C107" s="174" t="s">
        <v>221</v>
      </c>
      <c r="D107" s="174" t="s">
        <v>169</v>
      </c>
      <c r="E107" s="175" t="s">
        <v>229</v>
      </c>
      <c r="F107" s="176" t="s">
        <v>230</v>
      </c>
      <c r="G107" s="177" t="s">
        <v>231</v>
      </c>
      <c r="H107" s="178">
        <v>254.34</v>
      </c>
      <c r="I107" s="179"/>
      <c r="J107" s="180">
        <f>ROUND(I107*H107,2)</f>
        <v>0</v>
      </c>
      <c r="K107" s="176" t="s">
        <v>173</v>
      </c>
      <c r="L107" s="40"/>
      <c r="M107" s="181" t="s">
        <v>5</v>
      </c>
      <c r="N107" s="182" t="s">
        <v>50</v>
      </c>
      <c r="O107" s="41"/>
      <c r="P107" s="183">
        <f>O107*H107</f>
        <v>0</v>
      </c>
      <c r="Q107" s="183">
        <v>0</v>
      </c>
      <c r="R107" s="183">
        <f>Q107*H107</f>
        <v>0</v>
      </c>
      <c r="S107" s="183">
        <v>0</v>
      </c>
      <c r="T107" s="184">
        <f>S107*H107</f>
        <v>0</v>
      </c>
      <c r="AR107" s="23" t="s">
        <v>174</v>
      </c>
      <c r="AT107" s="23" t="s">
        <v>169</v>
      </c>
      <c r="AU107" s="23" t="s">
        <v>88</v>
      </c>
      <c r="AY107" s="23" t="s">
        <v>167</v>
      </c>
      <c r="BE107" s="185">
        <f>IF(N107="základní",J107,0)</f>
        <v>0</v>
      </c>
      <c r="BF107" s="185">
        <f>IF(N107="snížená",J107,0)</f>
        <v>0</v>
      </c>
      <c r="BG107" s="185">
        <f>IF(N107="zákl. přenesená",J107,0)</f>
        <v>0</v>
      </c>
      <c r="BH107" s="185">
        <f>IF(N107="sníž. přenesená",J107,0)</f>
        <v>0</v>
      </c>
      <c r="BI107" s="185">
        <f>IF(N107="nulová",J107,0)</f>
        <v>0</v>
      </c>
      <c r="BJ107" s="23" t="s">
        <v>24</v>
      </c>
      <c r="BK107" s="185">
        <f>ROUND(I107*H107,2)</f>
        <v>0</v>
      </c>
      <c r="BL107" s="23" t="s">
        <v>174</v>
      </c>
      <c r="BM107" s="23" t="s">
        <v>1357</v>
      </c>
    </row>
    <row r="108" spans="2:51" s="11" customFormat="1" ht="13.5">
      <c r="B108" s="186"/>
      <c r="D108" s="196" t="s">
        <v>176</v>
      </c>
      <c r="E108" s="195" t="s">
        <v>5</v>
      </c>
      <c r="F108" s="197" t="s">
        <v>1358</v>
      </c>
      <c r="H108" s="198">
        <v>254.34</v>
      </c>
      <c r="I108" s="191"/>
      <c r="L108" s="186"/>
      <c r="M108" s="192"/>
      <c r="N108" s="193"/>
      <c r="O108" s="193"/>
      <c r="P108" s="193"/>
      <c r="Q108" s="193"/>
      <c r="R108" s="193"/>
      <c r="S108" s="193"/>
      <c r="T108" s="194"/>
      <c r="AT108" s="195" t="s">
        <v>176</v>
      </c>
      <c r="AU108" s="195" t="s">
        <v>88</v>
      </c>
      <c r="AV108" s="11" t="s">
        <v>88</v>
      </c>
      <c r="AW108" s="11" t="s">
        <v>43</v>
      </c>
      <c r="AX108" s="11" t="s">
        <v>24</v>
      </c>
      <c r="AY108" s="195" t="s">
        <v>167</v>
      </c>
    </row>
    <row r="109" spans="2:63" s="10" customFormat="1" ht="29.85" customHeight="1">
      <c r="B109" s="159"/>
      <c r="D109" s="170" t="s">
        <v>78</v>
      </c>
      <c r="E109" s="171" t="s">
        <v>88</v>
      </c>
      <c r="F109" s="171" t="s">
        <v>234</v>
      </c>
      <c r="I109" s="162"/>
      <c r="J109" s="172">
        <f>BK109</f>
        <v>0</v>
      </c>
      <c r="L109" s="159"/>
      <c r="M109" s="164"/>
      <c r="N109" s="165"/>
      <c r="O109" s="165"/>
      <c r="P109" s="166">
        <f>SUM(P110:P113)</f>
        <v>0</v>
      </c>
      <c r="Q109" s="165"/>
      <c r="R109" s="166">
        <f>SUM(R110:R113)</f>
        <v>127.21826641999999</v>
      </c>
      <c r="S109" s="165"/>
      <c r="T109" s="167">
        <f>SUM(T110:T113)</f>
        <v>0</v>
      </c>
      <c r="AR109" s="160" t="s">
        <v>24</v>
      </c>
      <c r="AT109" s="168" t="s">
        <v>78</v>
      </c>
      <c r="AU109" s="168" t="s">
        <v>24</v>
      </c>
      <c r="AY109" s="160" t="s">
        <v>167</v>
      </c>
      <c r="BK109" s="169">
        <f>SUM(BK110:BK113)</f>
        <v>0</v>
      </c>
    </row>
    <row r="110" spans="2:65" s="1" customFormat="1" ht="25.5" customHeight="1">
      <c r="B110" s="173"/>
      <c r="C110" s="174" t="s">
        <v>228</v>
      </c>
      <c r="D110" s="174" t="s">
        <v>169</v>
      </c>
      <c r="E110" s="175" t="s">
        <v>236</v>
      </c>
      <c r="F110" s="176" t="s">
        <v>237</v>
      </c>
      <c r="G110" s="177" t="s">
        <v>172</v>
      </c>
      <c r="H110" s="178">
        <v>40.192</v>
      </c>
      <c r="I110" s="179"/>
      <c r="J110" s="180">
        <f>ROUND(I110*H110,2)</f>
        <v>0</v>
      </c>
      <c r="K110" s="176" t="s">
        <v>173</v>
      </c>
      <c r="L110" s="40"/>
      <c r="M110" s="181" t="s">
        <v>5</v>
      </c>
      <c r="N110" s="182" t="s">
        <v>50</v>
      </c>
      <c r="O110" s="41"/>
      <c r="P110" s="183">
        <f>O110*H110</f>
        <v>0</v>
      </c>
      <c r="Q110" s="183">
        <v>1.98</v>
      </c>
      <c r="R110" s="183">
        <f>Q110*H110</f>
        <v>79.58016</v>
      </c>
      <c r="S110" s="183">
        <v>0</v>
      </c>
      <c r="T110" s="184">
        <f>S110*H110</f>
        <v>0</v>
      </c>
      <c r="AR110" s="23" t="s">
        <v>174</v>
      </c>
      <c r="AT110" s="23" t="s">
        <v>169</v>
      </c>
      <c r="AU110" s="23" t="s">
        <v>88</v>
      </c>
      <c r="AY110" s="23" t="s">
        <v>167</v>
      </c>
      <c r="BE110" s="185">
        <f>IF(N110="základní",J110,0)</f>
        <v>0</v>
      </c>
      <c r="BF110" s="185">
        <f>IF(N110="snížená",J110,0)</f>
        <v>0</v>
      </c>
      <c r="BG110" s="185">
        <f>IF(N110="zákl. přenesená",J110,0)</f>
        <v>0</v>
      </c>
      <c r="BH110" s="185">
        <f>IF(N110="sníž. přenesená",J110,0)</f>
        <v>0</v>
      </c>
      <c r="BI110" s="185">
        <f>IF(N110="nulová",J110,0)</f>
        <v>0</v>
      </c>
      <c r="BJ110" s="23" t="s">
        <v>24</v>
      </c>
      <c r="BK110" s="185">
        <f>ROUND(I110*H110,2)</f>
        <v>0</v>
      </c>
      <c r="BL110" s="23" t="s">
        <v>174</v>
      </c>
      <c r="BM110" s="23" t="s">
        <v>1359</v>
      </c>
    </row>
    <row r="111" spans="2:51" s="11" customFormat="1" ht="13.5">
      <c r="B111" s="186"/>
      <c r="D111" s="187" t="s">
        <v>176</v>
      </c>
      <c r="E111" s="188" t="s">
        <v>5</v>
      </c>
      <c r="F111" s="189" t="s">
        <v>1360</v>
      </c>
      <c r="H111" s="190">
        <v>40.192</v>
      </c>
      <c r="I111" s="191"/>
      <c r="L111" s="186"/>
      <c r="M111" s="192"/>
      <c r="N111" s="193"/>
      <c r="O111" s="193"/>
      <c r="P111" s="193"/>
      <c r="Q111" s="193"/>
      <c r="R111" s="193"/>
      <c r="S111" s="193"/>
      <c r="T111" s="194"/>
      <c r="AT111" s="195" t="s">
        <v>176</v>
      </c>
      <c r="AU111" s="195" t="s">
        <v>88</v>
      </c>
      <c r="AV111" s="11" t="s">
        <v>88</v>
      </c>
      <c r="AW111" s="11" t="s">
        <v>43</v>
      </c>
      <c r="AX111" s="11" t="s">
        <v>24</v>
      </c>
      <c r="AY111" s="195" t="s">
        <v>167</v>
      </c>
    </row>
    <row r="112" spans="2:65" s="1" customFormat="1" ht="25.5" customHeight="1">
      <c r="B112" s="173"/>
      <c r="C112" s="174" t="s">
        <v>235</v>
      </c>
      <c r="D112" s="174" t="s">
        <v>169</v>
      </c>
      <c r="E112" s="175" t="s">
        <v>240</v>
      </c>
      <c r="F112" s="176" t="s">
        <v>241</v>
      </c>
      <c r="G112" s="177" t="s">
        <v>172</v>
      </c>
      <c r="H112" s="178">
        <v>21.113</v>
      </c>
      <c r="I112" s="179"/>
      <c r="J112" s="180">
        <f>ROUND(I112*H112,2)</f>
        <v>0</v>
      </c>
      <c r="K112" s="176" t="s">
        <v>173</v>
      </c>
      <c r="L112" s="40"/>
      <c r="M112" s="181" t="s">
        <v>5</v>
      </c>
      <c r="N112" s="182" t="s">
        <v>50</v>
      </c>
      <c r="O112" s="41"/>
      <c r="P112" s="183">
        <f>O112*H112</f>
        <v>0</v>
      </c>
      <c r="Q112" s="183">
        <v>2.25634</v>
      </c>
      <c r="R112" s="183">
        <f>Q112*H112</f>
        <v>47.63810641999999</v>
      </c>
      <c r="S112" s="183">
        <v>0</v>
      </c>
      <c r="T112" s="184">
        <f>S112*H112</f>
        <v>0</v>
      </c>
      <c r="AR112" s="23" t="s">
        <v>174</v>
      </c>
      <c r="AT112" s="23" t="s">
        <v>169</v>
      </c>
      <c r="AU112" s="23" t="s">
        <v>88</v>
      </c>
      <c r="AY112" s="23" t="s">
        <v>167</v>
      </c>
      <c r="BE112" s="185">
        <f>IF(N112="základní",J112,0)</f>
        <v>0</v>
      </c>
      <c r="BF112" s="185">
        <f>IF(N112="snížená",J112,0)</f>
        <v>0</v>
      </c>
      <c r="BG112" s="185">
        <f>IF(N112="zákl. přenesená",J112,0)</f>
        <v>0</v>
      </c>
      <c r="BH112" s="185">
        <f>IF(N112="sníž. přenesená",J112,0)</f>
        <v>0</v>
      </c>
      <c r="BI112" s="185">
        <f>IF(N112="nulová",J112,0)</f>
        <v>0</v>
      </c>
      <c r="BJ112" s="23" t="s">
        <v>24</v>
      </c>
      <c r="BK112" s="185">
        <f>ROUND(I112*H112,2)</f>
        <v>0</v>
      </c>
      <c r="BL112" s="23" t="s">
        <v>174</v>
      </c>
      <c r="BM112" s="23" t="s">
        <v>1361</v>
      </c>
    </row>
    <row r="113" spans="2:51" s="11" customFormat="1" ht="13.5">
      <c r="B113" s="186"/>
      <c r="D113" s="196" t="s">
        <v>176</v>
      </c>
      <c r="E113" s="195" t="s">
        <v>5</v>
      </c>
      <c r="F113" s="197" t="s">
        <v>1362</v>
      </c>
      <c r="H113" s="198">
        <v>21.113</v>
      </c>
      <c r="I113" s="191"/>
      <c r="L113" s="186"/>
      <c r="M113" s="192"/>
      <c r="N113" s="193"/>
      <c r="O113" s="193"/>
      <c r="P113" s="193"/>
      <c r="Q113" s="193"/>
      <c r="R113" s="193"/>
      <c r="S113" s="193"/>
      <c r="T113" s="194"/>
      <c r="AT113" s="195" t="s">
        <v>176</v>
      </c>
      <c r="AU113" s="195" t="s">
        <v>88</v>
      </c>
      <c r="AV113" s="11" t="s">
        <v>88</v>
      </c>
      <c r="AW113" s="11" t="s">
        <v>43</v>
      </c>
      <c r="AX113" s="11" t="s">
        <v>24</v>
      </c>
      <c r="AY113" s="195" t="s">
        <v>167</v>
      </c>
    </row>
    <row r="114" spans="2:63" s="10" customFormat="1" ht="29.85" customHeight="1">
      <c r="B114" s="159"/>
      <c r="D114" s="170" t="s">
        <v>78</v>
      </c>
      <c r="E114" s="171" t="s">
        <v>181</v>
      </c>
      <c r="F114" s="171" t="s">
        <v>284</v>
      </c>
      <c r="I114" s="162"/>
      <c r="J114" s="172">
        <f>BK114</f>
        <v>0</v>
      </c>
      <c r="L114" s="159"/>
      <c r="M114" s="164"/>
      <c r="N114" s="165"/>
      <c r="O114" s="165"/>
      <c r="P114" s="166">
        <f>SUM(P115:P116)</f>
        <v>0</v>
      </c>
      <c r="Q114" s="165"/>
      <c r="R114" s="166">
        <f>SUM(R115:R116)</f>
        <v>0.025143</v>
      </c>
      <c r="S114" s="165"/>
      <c r="T114" s="167">
        <f>SUM(T115:T116)</f>
        <v>0</v>
      </c>
      <c r="AR114" s="160" t="s">
        <v>24</v>
      </c>
      <c r="AT114" s="168" t="s">
        <v>78</v>
      </c>
      <c r="AU114" s="168" t="s">
        <v>24</v>
      </c>
      <c r="AY114" s="160" t="s">
        <v>167</v>
      </c>
      <c r="BK114" s="169">
        <f>SUM(BK115:BK116)</f>
        <v>0</v>
      </c>
    </row>
    <row r="115" spans="2:65" s="1" customFormat="1" ht="16.5" customHeight="1">
      <c r="B115" s="173"/>
      <c r="C115" s="174" t="s">
        <v>11</v>
      </c>
      <c r="D115" s="174" t="s">
        <v>169</v>
      </c>
      <c r="E115" s="175" t="s">
        <v>1363</v>
      </c>
      <c r="F115" s="176" t="s">
        <v>1364</v>
      </c>
      <c r="G115" s="177" t="s">
        <v>853</v>
      </c>
      <c r="H115" s="178">
        <v>1</v>
      </c>
      <c r="I115" s="179"/>
      <c r="J115" s="180">
        <f>ROUND(I115*H115,2)</f>
        <v>0</v>
      </c>
      <c r="K115" s="176" t="s">
        <v>5</v>
      </c>
      <c r="L115" s="40"/>
      <c r="M115" s="181" t="s">
        <v>5</v>
      </c>
      <c r="N115" s="182" t="s">
        <v>50</v>
      </c>
      <c r="O115" s="41"/>
      <c r="P115" s="183">
        <f>O115*H115</f>
        <v>0</v>
      </c>
      <c r="Q115" s="183">
        <v>0</v>
      </c>
      <c r="R115" s="183">
        <f>Q115*H115</f>
        <v>0</v>
      </c>
      <c r="S115" s="183">
        <v>0</v>
      </c>
      <c r="T115" s="184">
        <f>S115*H115</f>
        <v>0</v>
      </c>
      <c r="AR115" s="23" t="s">
        <v>174</v>
      </c>
      <c r="AT115" s="23" t="s">
        <v>169</v>
      </c>
      <c r="AU115" s="23" t="s">
        <v>88</v>
      </c>
      <c r="AY115" s="23" t="s">
        <v>167</v>
      </c>
      <c r="BE115" s="185">
        <f>IF(N115="základní",J115,0)</f>
        <v>0</v>
      </c>
      <c r="BF115" s="185">
        <f>IF(N115="snížená",J115,0)</f>
        <v>0</v>
      </c>
      <c r="BG115" s="185">
        <f>IF(N115="zákl. přenesená",J115,0)</f>
        <v>0</v>
      </c>
      <c r="BH115" s="185">
        <f>IF(N115="sníž. přenesená",J115,0)</f>
        <v>0</v>
      </c>
      <c r="BI115" s="185">
        <f>IF(N115="nulová",J115,0)</f>
        <v>0</v>
      </c>
      <c r="BJ115" s="23" t="s">
        <v>24</v>
      </c>
      <c r="BK115" s="185">
        <f>ROUND(I115*H115,2)</f>
        <v>0</v>
      </c>
      <c r="BL115" s="23" t="s">
        <v>174</v>
      </c>
      <c r="BM115" s="23" t="s">
        <v>1365</v>
      </c>
    </row>
    <row r="116" spans="2:65" s="1" customFormat="1" ht="38.25" customHeight="1">
      <c r="B116" s="173"/>
      <c r="C116" s="174" t="s">
        <v>244</v>
      </c>
      <c r="D116" s="174" t="s">
        <v>169</v>
      </c>
      <c r="E116" s="175" t="s">
        <v>1366</v>
      </c>
      <c r="F116" s="176" t="s">
        <v>1367</v>
      </c>
      <c r="G116" s="177" t="s">
        <v>172</v>
      </c>
      <c r="H116" s="178">
        <v>0.01</v>
      </c>
      <c r="I116" s="179"/>
      <c r="J116" s="180">
        <f>ROUND(I116*H116,2)</f>
        <v>0</v>
      </c>
      <c r="K116" s="176" t="s">
        <v>173</v>
      </c>
      <c r="L116" s="40"/>
      <c r="M116" s="181" t="s">
        <v>5</v>
      </c>
      <c r="N116" s="182" t="s">
        <v>50</v>
      </c>
      <c r="O116" s="41"/>
      <c r="P116" s="183">
        <f>O116*H116</f>
        <v>0</v>
      </c>
      <c r="Q116" s="183">
        <v>2.5143</v>
      </c>
      <c r="R116" s="183">
        <f>Q116*H116</f>
        <v>0.025143</v>
      </c>
      <c r="S116" s="183">
        <v>0</v>
      </c>
      <c r="T116" s="184">
        <f>S116*H116</f>
        <v>0</v>
      </c>
      <c r="AR116" s="23" t="s">
        <v>174</v>
      </c>
      <c r="AT116" s="23" t="s">
        <v>169</v>
      </c>
      <c r="AU116" s="23" t="s">
        <v>88</v>
      </c>
      <c r="AY116" s="23" t="s">
        <v>167</v>
      </c>
      <c r="BE116" s="185">
        <f>IF(N116="základní",J116,0)</f>
        <v>0</v>
      </c>
      <c r="BF116" s="185">
        <f>IF(N116="snížená",J116,0)</f>
        <v>0</v>
      </c>
      <c r="BG116" s="185">
        <f>IF(N116="zákl. přenesená",J116,0)</f>
        <v>0</v>
      </c>
      <c r="BH116" s="185">
        <f>IF(N116="sníž. přenesená",J116,0)</f>
        <v>0</v>
      </c>
      <c r="BI116" s="185">
        <f>IF(N116="nulová",J116,0)</f>
        <v>0</v>
      </c>
      <c r="BJ116" s="23" t="s">
        <v>24</v>
      </c>
      <c r="BK116" s="185">
        <f>ROUND(I116*H116,2)</f>
        <v>0</v>
      </c>
      <c r="BL116" s="23" t="s">
        <v>174</v>
      </c>
      <c r="BM116" s="23" t="s">
        <v>1368</v>
      </c>
    </row>
    <row r="117" spans="2:63" s="10" customFormat="1" ht="29.85" customHeight="1">
      <c r="B117" s="159"/>
      <c r="D117" s="170" t="s">
        <v>78</v>
      </c>
      <c r="E117" s="171" t="s">
        <v>194</v>
      </c>
      <c r="F117" s="171" t="s">
        <v>454</v>
      </c>
      <c r="I117" s="162"/>
      <c r="J117" s="172">
        <f>BK117</f>
        <v>0</v>
      </c>
      <c r="L117" s="159"/>
      <c r="M117" s="164"/>
      <c r="N117" s="165"/>
      <c r="O117" s="165"/>
      <c r="P117" s="166">
        <f>P118</f>
        <v>0</v>
      </c>
      <c r="Q117" s="165"/>
      <c r="R117" s="166">
        <f>R118</f>
        <v>33.2668875</v>
      </c>
      <c r="S117" s="165"/>
      <c r="T117" s="167">
        <f>T118</f>
        <v>0</v>
      </c>
      <c r="AR117" s="160" t="s">
        <v>24</v>
      </c>
      <c r="AT117" s="168" t="s">
        <v>78</v>
      </c>
      <c r="AU117" s="168" t="s">
        <v>24</v>
      </c>
      <c r="AY117" s="160" t="s">
        <v>167</v>
      </c>
      <c r="BK117" s="169">
        <f>BK118</f>
        <v>0</v>
      </c>
    </row>
    <row r="118" spans="2:65" s="1" customFormat="1" ht="25.5" customHeight="1">
      <c r="B118" s="173"/>
      <c r="C118" s="174" t="s">
        <v>249</v>
      </c>
      <c r="D118" s="174" t="s">
        <v>169</v>
      </c>
      <c r="E118" s="175" t="s">
        <v>1369</v>
      </c>
      <c r="F118" s="176" t="s">
        <v>1370</v>
      </c>
      <c r="G118" s="177" t="s">
        <v>231</v>
      </c>
      <c r="H118" s="178">
        <v>96.25</v>
      </c>
      <c r="I118" s="179"/>
      <c r="J118" s="180">
        <f>ROUND(I118*H118,2)</f>
        <v>0</v>
      </c>
      <c r="K118" s="176" t="s">
        <v>173</v>
      </c>
      <c r="L118" s="40"/>
      <c r="M118" s="181" t="s">
        <v>5</v>
      </c>
      <c r="N118" s="182" t="s">
        <v>50</v>
      </c>
      <c r="O118" s="41"/>
      <c r="P118" s="183">
        <f>O118*H118</f>
        <v>0</v>
      </c>
      <c r="Q118" s="183">
        <v>0.34563</v>
      </c>
      <c r="R118" s="183">
        <f>Q118*H118</f>
        <v>33.2668875</v>
      </c>
      <c r="S118" s="183">
        <v>0</v>
      </c>
      <c r="T118" s="184">
        <f>S118*H118</f>
        <v>0</v>
      </c>
      <c r="AR118" s="23" t="s">
        <v>174</v>
      </c>
      <c r="AT118" s="23" t="s">
        <v>169</v>
      </c>
      <c r="AU118" s="23" t="s">
        <v>88</v>
      </c>
      <c r="AY118" s="23" t="s">
        <v>167</v>
      </c>
      <c r="BE118" s="185">
        <f>IF(N118="základní",J118,0)</f>
        <v>0</v>
      </c>
      <c r="BF118" s="185">
        <f>IF(N118="snížená",J118,0)</f>
        <v>0</v>
      </c>
      <c r="BG118" s="185">
        <f>IF(N118="zákl. přenesená",J118,0)</f>
        <v>0</v>
      </c>
      <c r="BH118" s="185">
        <f>IF(N118="sníž. přenesená",J118,0)</f>
        <v>0</v>
      </c>
      <c r="BI118" s="185">
        <f>IF(N118="nulová",J118,0)</f>
        <v>0</v>
      </c>
      <c r="BJ118" s="23" t="s">
        <v>24</v>
      </c>
      <c r="BK118" s="185">
        <f>ROUND(I118*H118,2)</f>
        <v>0</v>
      </c>
      <c r="BL118" s="23" t="s">
        <v>174</v>
      </c>
      <c r="BM118" s="23" t="s">
        <v>1371</v>
      </c>
    </row>
    <row r="119" spans="2:63" s="10" customFormat="1" ht="29.85" customHeight="1">
      <c r="B119" s="159"/>
      <c r="D119" s="170" t="s">
        <v>78</v>
      </c>
      <c r="E119" s="171" t="s">
        <v>665</v>
      </c>
      <c r="F119" s="171" t="s">
        <v>666</v>
      </c>
      <c r="I119" s="162"/>
      <c r="J119" s="172">
        <f>BK119</f>
        <v>0</v>
      </c>
      <c r="L119" s="159"/>
      <c r="M119" s="164"/>
      <c r="N119" s="165"/>
      <c r="O119" s="165"/>
      <c r="P119" s="166">
        <f>P120</f>
        <v>0</v>
      </c>
      <c r="Q119" s="165"/>
      <c r="R119" s="166">
        <f>R120</f>
        <v>0</v>
      </c>
      <c r="S119" s="165"/>
      <c r="T119" s="167">
        <f>T120</f>
        <v>0</v>
      </c>
      <c r="AR119" s="160" t="s">
        <v>24</v>
      </c>
      <c r="AT119" s="168" t="s">
        <v>78</v>
      </c>
      <c r="AU119" s="168" t="s">
        <v>24</v>
      </c>
      <c r="AY119" s="160" t="s">
        <v>167</v>
      </c>
      <c r="BK119" s="169">
        <f>BK120</f>
        <v>0</v>
      </c>
    </row>
    <row r="120" spans="2:65" s="1" customFormat="1" ht="38.25" customHeight="1">
      <c r="B120" s="173"/>
      <c r="C120" s="174" t="s">
        <v>256</v>
      </c>
      <c r="D120" s="174" t="s">
        <v>169</v>
      </c>
      <c r="E120" s="175" t="s">
        <v>1320</v>
      </c>
      <c r="F120" s="176" t="s">
        <v>1321</v>
      </c>
      <c r="G120" s="177" t="s">
        <v>225</v>
      </c>
      <c r="H120" s="178">
        <v>160.51</v>
      </c>
      <c r="I120" s="179"/>
      <c r="J120" s="180">
        <f>ROUND(I120*H120,2)</f>
        <v>0</v>
      </c>
      <c r="K120" s="176" t="s">
        <v>173</v>
      </c>
      <c r="L120" s="40"/>
      <c r="M120" s="181" t="s">
        <v>5</v>
      </c>
      <c r="N120" s="182" t="s">
        <v>50</v>
      </c>
      <c r="O120" s="41"/>
      <c r="P120" s="183">
        <f>O120*H120</f>
        <v>0</v>
      </c>
      <c r="Q120" s="183">
        <v>0</v>
      </c>
      <c r="R120" s="183">
        <f>Q120*H120</f>
        <v>0</v>
      </c>
      <c r="S120" s="183">
        <v>0</v>
      </c>
      <c r="T120" s="184">
        <f>S120*H120</f>
        <v>0</v>
      </c>
      <c r="AR120" s="23" t="s">
        <v>174</v>
      </c>
      <c r="AT120" s="23" t="s">
        <v>169</v>
      </c>
      <c r="AU120" s="23" t="s">
        <v>88</v>
      </c>
      <c r="AY120" s="23" t="s">
        <v>167</v>
      </c>
      <c r="BE120" s="185">
        <f>IF(N120="základní",J120,0)</f>
        <v>0</v>
      </c>
      <c r="BF120" s="185">
        <f>IF(N120="snížená",J120,0)</f>
        <v>0</v>
      </c>
      <c r="BG120" s="185">
        <f>IF(N120="zákl. přenesená",J120,0)</f>
        <v>0</v>
      </c>
      <c r="BH120" s="185">
        <f>IF(N120="sníž. přenesená",J120,0)</f>
        <v>0</v>
      </c>
      <c r="BI120" s="185">
        <f>IF(N120="nulová",J120,0)</f>
        <v>0</v>
      </c>
      <c r="BJ120" s="23" t="s">
        <v>24</v>
      </c>
      <c r="BK120" s="185">
        <f>ROUND(I120*H120,2)</f>
        <v>0</v>
      </c>
      <c r="BL120" s="23" t="s">
        <v>174</v>
      </c>
      <c r="BM120" s="23" t="s">
        <v>1372</v>
      </c>
    </row>
    <row r="121" spans="2:63" s="10" customFormat="1" ht="37.35" customHeight="1">
      <c r="B121" s="159"/>
      <c r="D121" s="160" t="s">
        <v>78</v>
      </c>
      <c r="E121" s="161" t="s">
        <v>671</v>
      </c>
      <c r="F121" s="161" t="s">
        <v>672</v>
      </c>
      <c r="I121" s="162"/>
      <c r="J121" s="163">
        <f>BK121</f>
        <v>0</v>
      </c>
      <c r="L121" s="159"/>
      <c r="M121" s="164"/>
      <c r="N121" s="165"/>
      <c r="O121" s="165"/>
      <c r="P121" s="166">
        <f>P122</f>
        <v>0</v>
      </c>
      <c r="Q121" s="165"/>
      <c r="R121" s="166">
        <f>R122</f>
        <v>0</v>
      </c>
      <c r="S121" s="165"/>
      <c r="T121" s="167">
        <f>T122</f>
        <v>0</v>
      </c>
      <c r="AR121" s="160" t="s">
        <v>88</v>
      </c>
      <c r="AT121" s="168" t="s">
        <v>78</v>
      </c>
      <c r="AU121" s="168" t="s">
        <v>79</v>
      </c>
      <c r="AY121" s="160" t="s">
        <v>167</v>
      </c>
      <c r="BK121" s="169">
        <f>BK122</f>
        <v>0</v>
      </c>
    </row>
    <row r="122" spans="2:63" s="10" customFormat="1" ht="19.9" customHeight="1">
      <c r="B122" s="159"/>
      <c r="D122" s="170" t="s">
        <v>78</v>
      </c>
      <c r="E122" s="171" t="s">
        <v>876</v>
      </c>
      <c r="F122" s="171" t="s">
        <v>877</v>
      </c>
      <c r="I122" s="162"/>
      <c r="J122" s="172">
        <f>BK122</f>
        <v>0</v>
      </c>
      <c r="L122" s="159"/>
      <c r="M122" s="164"/>
      <c r="N122" s="165"/>
      <c r="O122" s="165"/>
      <c r="P122" s="166">
        <f>P123</f>
        <v>0</v>
      </c>
      <c r="Q122" s="165"/>
      <c r="R122" s="166">
        <f>R123</f>
        <v>0</v>
      </c>
      <c r="S122" s="165"/>
      <c r="T122" s="167">
        <f>T123</f>
        <v>0</v>
      </c>
      <c r="AR122" s="160" t="s">
        <v>88</v>
      </c>
      <c r="AT122" s="168" t="s">
        <v>78</v>
      </c>
      <c r="AU122" s="168" t="s">
        <v>24</v>
      </c>
      <c r="AY122" s="160" t="s">
        <v>167</v>
      </c>
      <c r="BK122" s="169">
        <f>BK123</f>
        <v>0</v>
      </c>
    </row>
    <row r="123" spans="2:65" s="1" customFormat="1" ht="25.5" customHeight="1">
      <c r="B123" s="173"/>
      <c r="C123" s="174" t="s">
        <v>261</v>
      </c>
      <c r="D123" s="174" t="s">
        <v>169</v>
      </c>
      <c r="E123" s="175" t="s">
        <v>879</v>
      </c>
      <c r="F123" s="176" t="s">
        <v>1373</v>
      </c>
      <c r="G123" s="177" t="s">
        <v>853</v>
      </c>
      <c r="H123" s="178">
        <v>1</v>
      </c>
      <c r="I123" s="179"/>
      <c r="J123" s="180">
        <f>ROUND(I123*H123,2)</f>
        <v>0</v>
      </c>
      <c r="K123" s="176" t="s">
        <v>5</v>
      </c>
      <c r="L123" s="40"/>
      <c r="M123" s="181" t="s">
        <v>5</v>
      </c>
      <c r="N123" s="182" t="s">
        <v>50</v>
      </c>
      <c r="O123" s="41"/>
      <c r="P123" s="183">
        <f>O123*H123</f>
        <v>0</v>
      </c>
      <c r="Q123" s="183">
        <v>0</v>
      </c>
      <c r="R123" s="183">
        <f>Q123*H123</f>
        <v>0</v>
      </c>
      <c r="S123" s="183">
        <v>0</v>
      </c>
      <c r="T123" s="184">
        <f>S123*H123</f>
        <v>0</v>
      </c>
      <c r="AR123" s="23" t="s">
        <v>244</v>
      </c>
      <c r="AT123" s="23" t="s">
        <v>169</v>
      </c>
      <c r="AU123" s="23" t="s">
        <v>88</v>
      </c>
      <c r="AY123" s="23" t="s">
        <v>167</v>
      </c>
      <c r="BE123" s="185">
        <f>IF(N123="základní",J123,0)</f>
        <v>0</v>
      </c>
      <c r="BF123" s="185">
        <f>IF(N123="snížená",J123,0)</f>
        <v>0</v>
      </c>
      <c r="BG123" s="185">
        <f>IF(N123="zákl. přenesená",J123,0)</f>
        <v>0</v>
      </c>
      <c r="BH123" s="185">
        <f>IF(N123="sníž. přenesená",J123,0)</f>
        <v>0</v>
      </c>
      <c r="BI123" s="185">
        <f>IF(N123="nulová",J123,0)</f>
        <v>0</v>
      </c>
      <c r="BJ123" s="23" t="s">
        <v>24</v>
      </c>
      <c r="BK123" s="185">
        <f>ROUND(I123*H123,2)</f>
        <v>0</v>
      </c>
      <c r="BL123" s="23" t="s">
        <v>244</v>
      </c>
      <c r="BM123" s="23" t="s">
        <v>1374</v>
      </c>
    </row>
    <row r="124" spans="2:63" s="10" customFormat="1" ht="37.35" customHeight="1">
      <c r="B124" s="159"/>
      <c r="D124" s="160" t="s">
        <v>78</v>
      </c>
      <c r="E124" s="161" t="s">
        <v>222</v>
      </c>
      <c r="F124" s="161" t="s">
        <v>1247</v>
      </c>
      <c r="I124" s="162"/>
      <c r="J124" s="163">
        <f>BK124</f>
        <v>0</v>
      </c>
      <c r="L124" s="159"/>
      <c r="M124" s="164"/>
      <c r="N124" s="165"/>
      <c r="O124" s="165"/>
      <c r="P124" s="166">
        <f>P125</f>
        <v>0</v>
      </c>
      <c r="Q124" s="165"/>
      <c r="R124" s="166">
        <f>R125</f>
        <v>0</v>
      </c>
      <c r="S124" s="165"/>
      <c r="T124" s="167">
        <f>T125</f>
        <v>0</v>
      </c>
      <c r="AR124" s="160" t="s">
        <v>181</v>
      </c>
      <c r="AT124" s="168" t="s">
        <v>78</v>
      </c>
      <c r="AU124" s="168" t="s">
        <v>79</v>
      </c>
      <c r="AY124" s="160" t="s">
        <v>167</v>
      </c>
      <c r="BK124" s="169">
        <f>BK125</f>
        <v>0</v>
      </c>
    </row>
    <row r="125" spans="2:63" s="10" customFormat="1" ht="19.9" customHeight="1">
      <c r="B125" s="159"/>
      <c r="D125" s="170" t="s">
        <v>78</v>
      </c>
      <c r="E125" s="171" t="s">
        <v>1248</v>
      </c>
      <c r="F125" s="171" t="s">
        <v>1249</v>
      </c>
      <c r="I125" s="162"/>
      <c r="J125" s="172">
        <f>BK125</f>
        <v>0</v>
      </c>
      <c r="L125" s="159"/>
      <c r="M125" s="164"/>
      <c r="N125" s="165"/>
      <c r="O125" s="165"/>
      <c r="P125" s="166">
        <f>P126</f>
        <v>0</v>
      </c>
      <c r="Q125" s="165"/>
      <c r="R125" s="166">
        <f>R126</f>
        <v>0</v>
      </c>
      <c r="S125" s="165"/>
      <c r="T125" s="167">
        <f>T126</f>
        <v>0</v>
      </c>
      <c r="AR125" s="160" t="s">
        <v>181</v>
      </c>
      <c r="AT125" s="168" t="s">
        <v>78</v>
      </c>
      <c r="AU125" s="168" t="s">
        <v>24</v>
      </c>
      <c r="AY125" s="160" t="s">
        <v>167</v>
      </c>
      <c r="BK125" s="169">
        <f>BK126</f>
        <v>0</v>
      </c>
    </row>
    <row r="126" spans="2:65" s="1" customFormat="1" ht="16.5" customHeight="1">
      <c r="B126" s="173"/>
      <c r="C126" s="174" t="s">
        <v>266</v>
      </c>
      <c r="D126" s="174" t="s">
        <v>169</v>
      </c>
      <c r="E126" s="175" t="s">
        <v>1251</v>
      </c>
      <c r="F126" s="176" t="s">
        <v>1252</v>
      </c>
      <c r="G126" s="177" t="s">
        <v>853</v>
      </c>
      <c r="H126" s="178">
        <v>1</v>
      </c>
      <c r="I126" s="179"/>
      <c r="J126" s="180">
        <f>ROUND(I126*H126,2)</f>
        <v>0</v>
      </c>
      <c r="K126" s="176" t="s">
        <v>5</v>
      </c>
      <c r="L126" s="40"/>
      <c r="M126" s="181" t="s">
        <v>5</v>
      </c>
      <c r="N126" s="182" t="s">
        <v>50</v>
      </c>
      <c r="O126" s="41"/>
      <c r="P126" s="183">
        <f>O126*H126</f>
        <v>0</v>
      </c>
      <c r="Q126" s="183">
        <v>0</v>
      </c>
      <c r="R126" s="183">
        <f>Q126*H126</f>
        <v>0</v>
      </c>
      <c r="S126" s="183">
        <v>0</v>
      </c>
      <c r="T126" s="184">
        <f>S126*H126</f>
        <v>0</v>
      </c>
      <c r="AR126" s="23" t="s">
        <v>446</v>
      </c>
      <c r="AT126" s="23" t="s">
        <v>169</v>
      </c>
      <c r="AU126" s="23" t="s">
        <v>88</v>
      </c>
      <c r="AY126" s="23" t="s">
        <v>167</v>
      </c>
      <c r="BE126" s="185">
        <f>IF(N126="základní",J126,0)</f>
        <v>0</v>
      </c>
      <c r="BF126" s="185">
        <f>IF(N126="snížená",J126,0)</f>
        <v>0</v>
      </c>
      <c r="BG126" s="185">
        <f>IF(N126="zákl. přenesená",J126,0)</f>
        <v>0</v>
      </c>
      <c r="BH126" s="185">
        <f>IF(N126="sníž. přenesená",J126,0)</f>
        <v>0</v>
      </c>
      <c r="BI126" s="185">
        <f>IF(N126="nulová",J126,0)</f>
        <v>0</v>
      </c>
      <c r="BJ126" s="23" t="s">
        <v>24</v>
      </c>
      <c r="BK126" s="185">
        <f>ROUND(I126*H126,2)</f>
        <v>0</v>
      </c>
      <c r="BL126" s="23" t="s">
        <v>446</v>
      </c>
      <c r="BM126" s="23" t="s">
        <v>1375</v>
      </c>
    </row>
    <row r="127" spans="2:63" s="10" customFormat="1" ht="37.35" customHeight="1">
      <c r="B127" s="159"/>
      <c r="D127" s="160" t="s">
        <v>78</v>
      </c>
      <c r="E127" s="161" t="s">
        <v>1376</v>
      </c>
      <c r="F127" s="161" t="s">
        <v>1376</v>
      </c>
      <c r="I127" s="162"/>
      <c r="J127" s="163">
        <f>BK127</f>
        <v>0</v>
      </c>
      <c r="L127" s="159"/>
      <c r="M127" s="164"/>
      <c r="N127" s="165"/>
      <c r="O127" s="165"/>
      <c r="P127" s="166">
        <f>P128</f>
        <v>0</v>
      </c>
      <c r="Q127" s="165"/>
      <c r="R127" s="166">
        <f>R128</f>
        <v>0</v>
      </c>
      <c r="S127" s="165"/>
      <c r="T127" s="167">
        <f>T128</f>
        <v>0</v>
      </c>
      <c r="AR127" s="160" t="s">
        <v>174</v>
      </c>
      <c r="AT127" s="168" t="s">
        <v>78</v>
      </c>
      <c r="AU127" s="168" t="s">
        <v>79</v>
      </c>
      <c r="AY127" s="160" t="s">
        <v>167</v>
      </c>
      <c r="BK127" s="169">
        <f>BK128</f>
        <v>0</v>
      </c>
    </row>
    <row r="128" spans="2:63" s="10" customFormat="1" ht="19.9" customHeight="1">
      <c r="B128" s="159"/>
      <c r="D128" s="170" t="s">
        <v>78</v>
      </c>
      <c r="E128" s="171" t="s">
        <v>1377</v>
      </c>
      <c r="F128" s="171" t="s">
        <v>1378</v>
      </c>
      <c r="I128" s="162"/>
      <c r="J128" s="172">
        <f>BK128</f>
        <v>0</v>
      </c>
      <c r="L128" s="159"/>
      <c r="M128" s="164"/>
      <c r="N128" s="165"/>
      <c r="O128" s="165"/>
      <c r="P128" s="166">
        <f>SUM(P129:P130)</f>
        <v>0</v>
      </c>
      <c r="Q128" s="165"/>
      <c r="R128" s="166">
        <f>SUM(R129:R130)</f>
        <v>0</v>
      </c>
      <c r="S128" s="165"/>
      <c r="T128" s="167">
        <f>SUM(T129:T130)</f>
        <v>0</v>
      </c>
      <c r="AR128" s="160" t="s">
        <v>174</v>
      </c>
      <c r="AT128" s="168" t="s">
        <v>78</v>
      </c>
      <c r="AU128" s="168" t="s">
        <v>24</v>
      </c>
      <c r="AY128" s="160" t="s">
        <v>167</v>
      </c>
      <c r="BK128" s="169">
        <f>SUM(BK129:BK130)</f>
        <v>0</v>
      </c>
    </row>
    <row r="129" spans="2:65" s="1" customFormat="1" ht="25.5" customHeight="1">
      <c r="B129" s="173"/>
      <c r="C129" s="174" t="s">
        <v>10</v>
      </c>
      <c r="D129" s="174" t="s">
        <v>169</v>
      </c>
      <c r="E129" s="175" t="s">
        <v>1379</v>
      </c>
      <c r="F129" s="176" t="s">
        <v>1380</v>
      </c>
      <c r="G129" s="177" t="s">
        <v>853</v>
      </c>
      <c r="H129" s="178">
        <v>1</v>
      </c>
      <c r="I129" s="179"/>
      <c r="J129" s="180">
        <f>ROUND(I129*H129,2)</f>
        <v>0</v>
      </c>
      <c r="K129" s="176" t="s">
        <v>5</v>
      </c>
      <c r="L129" s="40"/>
      <c r="M129" s="181" t="s">
        <v>5</v>
      </c>
      <c r="N129" s="182" t="s">
        <v>50</v>
      </c>
      <c r="O129" s="41"/>
      <c r="P129" s="183">
        <f>O129*H129</f>
        <v>0</v>
      </c>
      <c r="Q129" s="183">
        <v>0</v>
      </c>
      <c r="R129" s="183">
        <f>Q129*H129</f>
        <v>0</v>
      </c>
      <c r="S129" s="183">
        <v>0</v>
      </c>
      <c r="T129" s="184">
        <f>S129*H129</f>
        <v>0</v>
      </c>
      <c r="AR129" s="23" t="s">
        <v>1381</v>
      </c>
      <c r="AT129" s="23" t="s">
        <v>169</v>
      </c>
      <c r="AU129" s="23" t="s">
        <v>88</v>
      </c>
      <c r="AY129" s="23" t="s">
        <v>167</v>
      </c>
      <c r="BE129" s="185">
        <f>IF(N129="základní",J129,0)</f>
        <v>0</v>
      </c>
      <c r="BF129" s="185">
        <f>IF(N129="snížená",J129,0)</f>
        <v>0</v>
      </c>
      <c r="BG129" s="185">
        <f>IF(N129="zákl. přenesená",J129,0)</f>
        <v>0</v>
      </c>
      <c r="BH129" s="185">
        <f>IF(N129="sníž. přenesená",J129,0)</f>
        <v>0</v>
      </c>
      <c r="BI129" s="185">
        <f>IF(N129="nulová",J129,0)</f>
        <v>0</v>
      </c>
      <c r="BJ129" s="23" t="s">
        <v>24</v>
      </c>
      <c r="BK129" s="185">
        <f>ROUND(I129*H129,2)</f>
        <v>0</v>
      </c>
      <c r="BL129" s="23" t="s">
        <v>1381</v>
      </c>
      <c r="BM129" s="23" t="s">
        <v>1382</v>
      </c>
    </row>
    <row r="130" spans="2:65" s="1" customFormat="1" ht="16.5" customHeight="1">
      <c r="B130" s="173"/>
      <c r="C130" s="174" t="s">
        <v>274</v>
      </c>
      <c r="D130" s="174" t="s">
        <v>169</v>
      </c>
      <c r="E130" s="175" t="s">
        <v>1383</v>
      </c>
      <c r="F130" s="176" t="s">
        <v>1384</v>
      </c>
      <c r="G130" s="177" t="s">
        <v>853</v>
      </c>
      <c r="H130" s="178">
        <v>1</v>
      </c>
      <c r="I130" s="179"/>
      <c r="J130" s="180">
        <f>ROUND(I130*H130,2)</f>
        <v>0</v>
      </c>
      <c r="K130" s="176" t="s">
        <v>5</v>
      </c>
      <c r="L130" s="40"/>
      <c r="M130" s="181" t="s">
        <v>5</v>
      </c>
      <c r="N130" s="223" t="s">
        <v>50</v>
      </c>
      <c r="O130" s="224"/>
      <c r="P130" s="225">
        <f>O130*H130</f>
        <v>0</v>
      </c>
      <c r="Q130" s="225">
        <v>0</v>
      </c>
      <c r="R130" s="225">
        <f>Q130*H130</f>
        <v>0</v>
      </c>
      <c r="S130" s="225">
        <v>0</v>
      </c>
      <c r="T130" s="226">
        <f>S130*H130</f>
        <v>0</v>
      </c>
      <c r="AR130" s="23" t="s">
        <v>1381</v>
      </c>
      <c r="AT130" s="23" t="s">
        <v>169</v>
      </c>
      <c r="AU130" s="23" t="s">
        <v>88</v>
      </c>
      <c r="AY130" s="23" t="s">
        <v>167</v>
      </c>
      <c r="BE130" s="185">
        <f>IF(N130="základní",J130,0)</f>
        <v>0</v>
      </c>
      <c r="BF130" s="185">
        <f>IF(N130="snížená",J130,0)</f>
        <v>0</v>
      </c>
      <c r="BG130" s="185">
        <f>IF(N130="zákl. přenesená",J130,0)</f>
        <v>0</v>
      </c>
      <c r="BH130" s="185">
        <f>IF(N130="sníž. přenesená",J130,0)</f>
        <v>0</v>
      </c>
      <c r="BI130" s="185">
        <f>IF(N130="nulová",J130,0)</f>
        <v>0</v>
      </c>
      <c r="BJ130" s="23" t="s">
        <v>24</v>
      </c>
      <c r="BK130" s="185">
        <f>ROUND(I130*H130,2)</f>
        <v>0</v>
      </c>
      <c r="BL130" s="23" t="s">
        <v>1381</v>
      </c>
      <c r="BM130" s="23" t="s">
        <v>1385</v>
      </c>
    </row>
    <row r="131" spans="2:12" s="1" customFormat="1" ht="6.95" customHeight="1">
      <c r="B131" s="55"/>
      <c r="C131" s="56"/>
      <c r="D131" s="56"/>
      <c r="E131" s="56"/>
      <c r="F131" s="56"/>
      <c r="G131" s="56"/>
      <c r="H131" s="56"/>
      <c r="I131" s="126"/>
      <c r="J131" s="56"/>
      <c r="K131" s="56"/>
      <c r="L131" s="40"/>
    </row>
  </sheetData>
  <autoFilter ref="C87:K130"/>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97</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1386</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ROUND(J83,2)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ROUND(SUM(BE83:BE128),2)</f>
        <v>0</v>
      </c>
      <c r="G30" s="41"/>
      <c r="H30" s="41"/>
      <c r="I30" s="118">
        <v>0.21</v>
      </c>
      <c r="J30" s="117">
        <f>ROUND(ROUND((SUM(BE83:BE128)),2)*I30,2)</f>
        <v>0</v>
      </c>
      <c r="K30" s="44"/>
    </row>
    <row r="31" spans="2:11" s="1" customFormat="1" ht="14.45" customHeight="1">
      <c r="B31" s="40"/>
      <c r="C31" s="41"/>
      <c r="D31" s="41"/>
      <c r="E31" s="48" t="s">
        <v>51</v>
      </c>
      <c r="F31" s="117">
        <f>ROUND(SUM(BF83:BF128),2)</f>
        <v>0</v>
      </c>
      <c r="G31" s="41"/>
      <c r="H31" s="41"/>
      <c r="I31" s="118">
        <v>0.15</v>
      </c>
      <c r="J31" s="117">
        <f>ROUND(ROUND((SUM(BF83:BF128)),2)*I31,2)</f>
        <v>0</v>
      </c>
      <c r="K31" s="44"/>
    </row>
    <row r="32" spans="2:11" s="1" customFormat="1" ht="14.45" customHeight="1" hidden="1">
      <c r="B32" s="40"/>
      <c r="C32" s="41"/>
      <c r="D32" s="41"/>
      <c r="E32" s="48" t="s">
        <v>52</v>
      </c>
      <c r="F32" s="117">
        <f>ROUND(SUM(BG83:BG128),2)</f>
        <v>0</v>
      </c>
      <c r="G32" s="41"/>
      <c r="H32" s="41"/>
      <c r="I32" s="118">
        <v>0.21</v>
      </c>
      <c r="J32" s="117">
        <v>0</v>
      </c>
      <c r="K32" s="44"/>
    </row>
    <row r="33" spans="2:11" s="1" customFormat="1" ht="14.45" customHeight="1" hidden="1">
      <c r="B33" s="40"/>
      <c r="C33" s="41"/>
      <c r="D33" s="41"/>
      <c r="E33" s="48" t="s">
        <v>53</v>
      </c>
      <c r="F33" s="117">
        <f>ROUND(SUM(BH83:BH128),2)</f>
        <v>0</v>
      </c>
      <c r="G33" s="41"/>
      <c r="H33" s="41"/>
      <c r="I33" s="118">
        <v>0.15</v>
      </c>
      <c r="J33" s="117">
        <v>0</v>
      </c>
      <c r="K33" s="44"/>
    </row>
    <row r="34" spans="2:11" s="1" customFormat="1" ht="14.45" customHeight="1" hidden="1">
      <c r="B34" s="40"/>
      <c r="C34" s="41"/>
      <c r="D34" s="41"/>
      <c r="E34" s="48" t="s">
        <v>54</v>
      </c>
      <c r="F34" s="117">
        <f>ROUND(SUM(BI83:BI128),2)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2016-10-21/Hum2 - SO 02 - Přečerpávací jímka</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J83</f>
        <v>0</v>
      </c>
      <c r="K56" s="44"/>
      <c r="AU56" s="23" t="s">
        <v>123</v>
      </c>
    </row>
    <row r="57" spans="2:11" s="7" customFormat="1" ht="24.95" customHeight="1">
      <c r="B57" s="134"/>
      <c r="C57" s="135"/>
      <c r="D57" s="136" t="s">
        <v>124</v>
      </c>
      <c r="E57" s="137"/>
      <c r="F57" s="137"/>
      <c r="G57" s="137"/>
      <c r="H57" s="137"/>
      <c r="I57" s="138"/>
      <c r="J57" s="139">
        <f>J84</f>
        <v>0</v>
      </c>
      <c r="K57" s="140"/>
    </row>
    <row r="58" spans="2:11" s="8" customFormat="1" ht="19.9" customHeight="1">
      <c r="B58" s="141"/>
      <c r="C58" s="142"/>
      <c r="D58" s="143" t="s">
        <v>125</v>
      </c>
      <c r="E58" s="144"/>
      <c r="F58" s="144"/>
      <c r="G58" s="144"/>
      <c r="H58" s="144"/>
      <c r="I58" s="145"/>
      <c r="J58" s="146">
        <f>J85</f>
        <v>0</v>
      </c>
      <c r="K58" s="147"/>
    </row>
    <row r="59" spans="2:11" s="8" customFormat="1" ht="19.9" customHeight="1">
      <c r="B59" s="141"/>
      <c r="C59" s="142"/>
      <c r="D59" s="143" t="s">
        <v>126</v>
      </c>
      <c r="E59" s="144"/>
      <c r="F59" s="144"/>
      <c r="G59" s="144"/>
      <c r="H59" s="144"/>
      <c r="I59" s="145"/>
      <c r="J59" s="146">
        <f>J104</f>
        <v>0</v>
      </c>
      <c r="K59" s="147"/>
    </row>
    <row r="60" spans="2:11" s="8" customFormat="1" ht="19.9" customHeight="1">
      <c r="B60" s="141"/>
      <c r="C60" s="142"/>
      <c r="D60" s="143" t="s">
        <v>127</v>
      </c>
      <c r="E60" s="144"/>
      <c r="F60" s="144"/>
      <c r="G60" s="144"/>
      <c r="H60" s="144"/>
      <c r="I60" s="145"/>
      <c r="J60" s="146">
        <f>J109</f>
        <v>0</v>
      </c>
      <c r="K60" s="147"/>
    </row>
    <row r="61" spans="2:11" s="8" customFormat="1" ht="19.9" customHeight="1">
      <c r="B61" s="141"/>
      <c r="C61" s="142"/>
      <c r="D61" s="143" t="s">
        <v>129</v>
      </c>
      <c r="E61" s="144"/>
      <c r="F61" s="144"/>
      <c r="G61" s="144"/>
      <c r="H61" s="144"/>
      <c r="I61" s="145"/>
      <c r="J61" s="146">
        <f>J120</f>
        <v>0</v>
      </c>
      <c r="K61" s="147"/>
    </row>
    <row r="62" spans="2:11" s="8" customFormat="1" ht="19.9" customHeight="1">
      <c r="B62" s="141"/>
      <c r="C62" s="142"/>
      <c r="D62" s="143" t="s">
        <v>131</v>
      </c>
      <c r="E62" s="144"/>
      <c r="F62" s="144"/>
      <c r="G62" s="144"/>
      <c r="H62" s="144"/>
      <c r="I62" s="145"/>
      <c r="J62" s="146">
        <f>J124</f>
        <v>0</v>
      </c>
      <c r="K62" s="147"/>
    </row>
    <row r="63" spans="2:11" s="8" customFormat="1" ht="19.9" customHeight="1">
      <c r="B63" s="141"/>
      <c r="C63" s="142"/>
      <c r="D63" s="143" t="s">
        <v>133</v>
      </c>
      <c r="E63" s="144"/>
      <c r="F63" s="144"/>
      <c r="G63" s="144"/>
      <c r="H63" s="144"/>
      <c r="I63" s="145"/>
      <c r="J63" s="146">
        <f>J127</f>
        <v>0</v>
      </c>
      <c r="K63" s="147"/>
    </row>
    <row r="64" spans="2:11" s="1" customFormat="1" ht="21.75" customHeight="1">
      <c r="B64" s="40"/>
      <c r="C64" s="41"/>
      <c r="D64" s="41"/>
      <c r="E64" s="41"/>
      <c r="F64" s="41"/>
      <c r="G64" s="41"/>
      <c r="H64" s="41"/>
      <c r="I64" s="105"/>
      <c r="J64" s="41"/>
      <c r="K64" s="44"/>
    </row>
    <row r="65" spans="2:11" s="1" customFormat="1" ht="6.95" customHeight="1">
      <c r="B65" s="55"/>
      <c r="C65" s="56"/>
      <c r="D65" s="56"/>
      <c r="E65" s="56"/>
      <c r="F65" s="56"/>
      <c r="G65" s="56"/>
      <c r="H65" s="56"/>
      <c r="I65" s="126"/>
      <c r="J65" s="56"/>
      <c r="K65" s="57"/>
    </row>
    <row r="69" spans="2:12" s="1" customFormat="1" ht="6.95" customHeight="1">
      <c r="B69" s="58"/>
      <c r="C69" s="59"/>
      <c r="D69" s="59"/>
      <c r="E69" s="59"/>
      <c r="F69" s="59"/>
      <c r="G69" s="59"/>
      <c r="H69" s="59"/>
      <c r="I69" s="127"/>
      <c r="J69" s="59"/>
      <c r="K69" s="59"/>
      <c r="L69" s="40"/>
    </row>
    <row r="70" spans="2:12" s="1" customFormat="1" ht="36.95" customHeight="1">
      <c r="B70" s="40"/>
      <c r="C70" s="60" t="s">
        <v>151</v>
      </c>
      <c r="L70" s="40"/>
    </row>
    <row r="71" spans="2:12" s="1" customFormat="1" ht="6.95" customHeight="1">
      <c r="B71" s="40"/>
      <c r="L71" s="40"/>
    </row>
    <row r="72" spans="2:12" s="1" customFormat="1" ht="14.45" customHeight="1">
      <c r="B72" s="40"/>
      <c r="C72" s="62" t="s">
        <v>19</v>
      </c>
      <c r="L72" s="40"/>
    </row>
    <row r="73" spans="2:12" s="1" customFormat="1" ht="16.5" customHeight="1">
      <c r="B73" s="40"/>
      <c r="E73" s="357" t="str">
        <f>E7</f>
        <v>Školní statek Humpolec - dostavba budov a areálu</v>
      </c>
      <c r="F73" s="358"/>
      <c r="G73" s="358"/>
      <c r="H73" s="358"/>
      <c r="L73" s="40"/>
    </row>
    <row r="74" spans="2:12" s="1" customFormat="1" ht="14.45" customHeight="1">
      <c r="B74" s="40"/>
      <c r="C74" s="62" t="s">
        <v>117</v>
      </c>
      <c r="L74" s="40"/>
    </row>
    <row r="75" spans="2:12" s="1" customFormat="1" ht="17.25" customHeight="1">
      <c r="B75" s="40"/>
      <c r="E75" s="326" t="str">
        <f>E9</f>
        <v>2016-10-21/Hum2 - SO 02 - Přečerpávací jímka</v>
      </c>
      <c r="F75" s="359"/>
      <c r="G75" s="359"/>
      <c r="H75" s="359"/>
      <c r="L75" s="40"/>
    </row>
    <row r="76" spans="2:12" s="1" customFormat="1" ht="6.95" customHeight="1">
      <c r="B76" s="40"/>
      <c r="L76" s="40"/>
    </row>
    <row r="77" spans="2:12" s="1" customFormat="1" ht="18" customHeight="1">
      <c r="B77" s="40"/>
      <c r="C77" s="62" t="s">
        <v>25</v>
      </c>
      <c r="F77" s="148" t="str">
        <f>F12</f>
        <v>Humpolec</v>
      </c>
      <c r="I77" s="149" t="s">
        <v>27</v>
      </c>
      <c r="J77" s="66" t="str">
        <f>IF(J12="","",J12)</f>
        <v>21. 10. 2016</v>
      </c>
      <c r="L77" s="40"/>
    </row>
    <row r="78" spans="2:12" s="1" customFormat="1" ht="6.95" customHeight="1">
      <c r="B78" s="40"/>
      <c r="L78" s="40"/>
    </row>
    <row r="79" spans="2:12" s="1" customFormat="1" ht="15">
      <c r="B79" s="40"/>
      <c r="C79" s="62" t="s">
        <v>31</v>
      </c>
      <c r="F79" s="148" t="str">
        <f>E15</f>
        <v>Kraj Vysočina, Jihlava, Žižkova 57/1882 PSČ 58733</v>
      </c>
      <c r="I79" s="149" t="s">
        <v>39</v>
      </c>
      <c r="J79" s="148" t="str">
        <f>E21</f>
        <v>AG Komplet s.r.o.</v>
      </c>
      <c r="L79" s="40"/>
    </row>
    <row r="80" spans="2:12" s="1" customFormat="1" ht="14.45" customHeight="1">
      <c r="B80" s="40"/>
      <c r="C80" s="62" t="s">
        <v>37</v>
      </c>
      <c r="F80" s="148" t="str">
        <f>IF(E18="","",E18)</f>
        <v/>
      </c>
      <c r="L80" s="40"/>
    </row>
    <row r="81" spans="2:12" s="1" customFormat="1" ht="10.35" customHeight="1">
      <c r="B81" s="40"/>
      <c r="L81" s="40"/>
    </row>
    <row r="82" spans="2:20" s="9" customFormat="1" ht="29.25" customHeight="1">
      <c r="B82" s="150"/>
      <c r="C82" s="151" t="s">
        <v>152</v>
      </c>
      <c r="D82" s="152" t="s">
        <v>64</v>
      </c>
      <c r="E82" s="152" t="s">
        <v>60</v>
      </c>
      <c r="F82" s="152" t="s">
        <v>153</v>
      </c>
      <c r="G82" s="152" t="s">
        <v>154</v>
      </c>
      <c r="H82" s="152" t="s">
        <v>155</v>
      </c>
      <c r="I82" s="153" t="s">
        <v>156</v>
      </c>
      <c r="J82" s="152" t="s">
        <v>121</v>
      </c>
      <c r="K82" s="154" t="s">
        <v>157</v>
      </c>
      <c r="L82" s="150"/>
      <c r="M82" s="72" t="s">
        <v>158</v>
      </c>
      <c r="N82" s="73" t="s">
        <v>49</v>
      </c>
      <c r="O82" s="73" t="s">
        <v>159</v>
      </c>
      <c r="P82" s="73" t="s">
        <v>160</v>
      </c>
      <c r="Q82" s="73" t="s">
        <v>161</v>
      </c>
      <c r="R82" s="73" t="s">
        <v>162</v>
      </c>
      <c r="S82" s="73" t="s">
        <v>163</v>
      </c>
      <c r="T82" s="74" t="s">
        <v>164</v>
      </c>
    </row>
    <row r="83" spans="2:63" s="1" customFormat="1" ht="29.25" customHeight="1">
      <c r="B83" s="40"/>
      <c r="C83" s="76" t="s">
        <v>122</v>
      </c>
      <c r="J83" s="155">
        <f>BK83</f>
        <v>0</v>
      </c>
      <c r="L83" s="40"/>
      <c r="M83" s="75"/>
      <c r="N83" s="67"/>
      <c r="O83" s="67"/>
      <c r="P83" s="156">
        <f>P84</f>
        <v>0</v>
      </c>
      <c r="Q83" s="67"/>
      <c r="R83" s="156">
        <f>R84</f>
        <v>55.148733119999996</v>
      </c>
      <c r="S83" s="67"/>
      <c r="T83" s="157">
        <f>T84</f>
        <v>0</v>
      </c>
      <c r="AT83" s="23" t="s">
        <v>78</v>
      </c>
      <c r="AU83" s="23" t="s">
        <v>123</v>
      </c>
      <c r="BK83" s="158">
        <f>BK84</f>
        <v>0</v>
      </c>
    </row>
    <row r="84" spans="2:63" s="10" customFormat="1" ht="37.35" customHeight="1">
      <c r="B84" s="159"/>
      <c r="D84" s="160" t="s">
        <v>78</v>
      </c>
      <c r="E84" s="161" t="s">
        <v>165</v>
      </c>
      <c r="F84" s="161" t="s">
        <v>166</v>
      </c>
      <c r="I84" s="162"/>
      <c r="J84" s="163">
        <f>BK84</f>
        <v>0</v>
      </c>
      <c r="L84" s="159"/>
      <c r="M84" s="164"/>
      <c r="N84" s="165"/>
      <c r="O84" s="165"/>
      <c r="P84" s="166">
        <f>P85+P104+P109+P120+P124+P127</f>
        <v>0</v>
      </c>
      <c r="Q84" s="165"/>
      <c r="R84" s="166">
        <f>R85+R104+R109+R120+R124+R127</f>
        <v>55.148733119999996</v>
      </c>
      <c r="S84" s="165"/>
      <c r="T84" s="167">
        <f>T85+T104+T109+T120+T124+T127</f>
        <v>0</v>
      </c>
      <c r="AR84" s="160" t="s">
        <v>24</v>
      </c>
      <c r="AT84" s="168" t="s">
        <v>78</v>
      </c>
      <c r="AU84" s="168" t="s">
        <v>79</v>
      </c>
      <c r="AY84" s="160" t="s">
        <v>167</v>
      </c>
      <c r="BK84" s="169">
        <f>BK85+BK104+BK109+BK120+BK124+BK127</f>
        <v>0</v>
      </c>
    </row>
    <row r="85" spans="2:63" s="10" customFormat="1" ht="19.9" customHeight="1">
      <c r="B85" s="159"/>
      <c r="D85" s="170" t="s">
        <v>78</v>
      </c>
      <c r="E85" s="171" t="s">
        <v>24</v>
      </c>
      <c r="F85" s="171" t="s">
        <v>168</v>
      </c>
      <c r="I85" s="162"/>
      <c r="J85" s="172">
        <f>BK85</f>
        <v>0</v>
      </c>
      <c r="L85" s="159"/>
      <c r="M85" s="164"/>
      <c r="N85" s="165"/>
      <c r="O85" s="165"/>
      <c r="P85" s="166">
        <f>SUM(P86:P103)</f>
        <v>0</v>
      </c>
      <c r="Q85" s="165"/>
      <c r="R85" s="166">
        <f>SUM(R86:R103)</f>
        <v>0</v>
      </c>
      <c r="S85" s="165"/>
      <c r="T85" s="167">
        <f>SUM(T86:T103)</f>
        <v>0</v>
      </c>
      <c r="AR85" s="160" t="s">
        <v>24</v>
      </c>
      <c r="AT85" s="168" t="s">
        <v>78</v>
      </c>
      <c r="AU85" s="168" t="s">
        <v>24</v>
      </c>
      <c r="AY85" s="160" t="s">
        <v>167</v>
      </c>
      <c r="BK85" s="169">
        <f>SUM(BK86:BK103)</f>
        <v>0</v>
      </c>
    </row>
    <row r="86" spans="2:65" s="1" customFormat="1" ht="38.25" customHeight="1">
      <c r="B86" s="173"/>
      <c r="C86" s="174" t="s">
        <v>24</v>
      </c>
      <c r="D86" s="174" t="s">
        <v>169</v>
      </c>
      <c r="E86" s="175" t="s">
        <v>1256</v>
      </c>
      <c r="F86" s="176" t="s">
        <v>1257</v>
      </c>
      <c r="G86" s="177" t="s">
        <v>172</v>
      </c>
      <c r="H86" s="178">
        <v>27.879</v>
      </c>
      <c r="I86" s="179"/>
      <c r="J86" s="180">
        <f>ROUND(I86*H86,2)</f>
        <v>0</v>
      </c>
      <c r="K86" s="176" t="s">
        <v>173</v>
      </c>
      <c r="L86" s="40"/>
      <c r="M86" s="181" t="s">
        <v>5</v>
      </c>
      <c r="N86" s="182" t="s">
        <v>50</v>
      </c>
      <c r="O86" s="41"/>
      <c r="P86" s="183">
        <f>O86*H86</f>
        <v>0</v>
      </c>
      <c r="Q86" s="183">
        <v>0</v>
      </c>
      <c r="R86" s="183">
        <f>Q86*H86</f>
        <v>0</v>
      </c>
      <c r="S86" s="183">
        <v>0</v>
      </c>
      <c r="T86" s="184">
        <f>S86*H86</f>
        <v>0</v>
      </c>
      <c r="AR86" s="23" t="s">
        <v>174</v>
      </c>
      <c r="AT86" s="23" t="s">
        <v>169</v>
      </c>
      <c r="AU86" s="23" t="s">
        <v>88</v>
      </c>
      <c r="AY86" s="23" t="s">
        <v>167</v>
      </c>
      <c r="BE86" s="185">
        <f>IF(N86="základní",J86,0)</f>
        <v>0</v>
      </c>
      <c r="BF86" s="185">
        <f>IF(N86="snížená",J86,0)</f>
        <v>0</v>
      </c>
      <c r="BG86" s="185">
        <f>IF(N86="zákl. přenesená",J86,0)</f>
        <v>0</v>
      </c>
      <c r="BH86" s="185">
        <f>IF(N86="sníž. přenesená",J86,0)</f>
        <v>0</v>
      </c>
      <c r="BI86" s="185">
        <f>IF(N86="nulová",J86,0)</f>
        <v>0</v>
      </c>
      <c r="BJ86" s="23" t="s">
        <v>24</v>
      </c>
      <c r="BK86" s="185">
        <f>ROUND(I86*H86,2)</f>
        <v>0</v>
      </c>
      <c r="BL86" s="23" t="s">
        <v>174</v>
      </c>
      <c r="BM86" s="23" t="s">
        <v>1387</v>
      </c>
    </row>
    <row r="87" spans="2:51" s="11" customFormat="1" ht="13.5">
      <c r="B87" s="186"/>
      <c r="D87" s="187" t="s">
        <v>176</v>
      </c>
      <c r="E87" s="188" t="s">
        <v>5</v>
      </c>
      <c r="F87" s="189" t="s">
        <v>1388</v>
      </c>
      <c r="H87" s="190">
        <v>27.879</v>
      </c>
      <c r="I87" s="191"/>
      <c r="L87" s="186"/>
      <c r="M87" s="192"/>
      <c r="N87" s="193"/>
      <c r="O87" s="193"/>
      <c r="P87" s="193"/>
      <c r="Q87" s="193"/>
      <c r="R87" s="193"/>
      <c r="S87" s="193"/>
      <c r="T87" s="194"/>
      <c r="AT87" s="195" t="s">
        <v>176</v>
      </c>
      <c r="AU87" s="195" t="s">
        <v>88</v>
      </c>
      <c r="AV87" s="11" t="s">
        <v>88</v>
      </c>
      <c r="AW87" s="11" t="s">
        <v>43</v>
      </c>
      <c r="AX87" s="11" t="s">
        <v>24</v>
      </c>
      <c r="AY87" s="195" t="s">
        <v>167</v>
      </c>
    </row>
    <row r="88" spans="2:65" s="1" customFormat="1" ht="25.5" customHeight="1">
      <c r="B88" s="173"/>
      <c r="C88" s="174" t="s">
        <v>88</v>
      </c>
      <c r="D88" s="174" t="s">
        <v>169</v>
      </c>
      <c r="E88" s="175" t="s">
        <v>182</v>
      </c>
      <c r="F88" s="176" t="s">
        <v>183</v>
      </c>
      <c r="G88" s="177" t="s">
        <v>172</v>
      </c>
      <c r="H88" s="178">
        <v>81.615</v>
      </c>
      <c r="I88" s="179"/>
      <c r="J88" s="180">
        <f>ROUND(I88*H88,2)</f>
        <v>0</v>
      </c>
      <c r="K88" s="176" t="s">
        <v>173</v>
      </c>
      <c r="L88" s="40"/>
      <c r="M88" s="181" t="s">
        <v>5</v>
      </c>
      <c r="N88" s="182" t="s">
        <v>50</v>
      </c>
      <c r="O88" s="41"/>
      <c r="P88" s="183">
        <f>O88*H88</f>
        <v>0</v>
      </c>
      <c r="Q88" s="183">
        <v>0</v>
      </c>
      <c r="R88" s="183">
        <f>Q88*H88</f>
        <v>0</v>
      </c>
      <c r="S88" s="183">
        <v>0</v>
      </c>
      <c r="T88" s="184">
        <f>S88*H88</f>
        <v>0</v>
      </c>
      <c r="AR88" s="23" t="s">
        <v>174</v>
      </c>
      <c r="AT88" s="23" t="s">
        <v>169</v>
      </c>
      <c r="AU88" s="23" t="s">
        <v>88</v>
      </c>
      <c r="AY88" s="23" t="s">
        <v>167</v>
      </c>
      <c r="BE88" s="185">
        <f>IF(N88="základní",J88,0)</f>
        <v>0</v>
      </c>
      <c r="BF88" s="185">
        <f>IF(N88="snížená",J88,0)</f>
        <v>0</v>
      </c>
      <c r="BG88" s="185">
        <f>IF(N88="zákl. přenesená",J88,0)</f>
        <v>0</v>
      </c>
      <c r="BH88" s="185">
        <f>IF(N88="sníž. přenesená",J88,0)</f>
        <v>0</v>
      </c>
      <c r="BI88" s="185">
        <f>IF(N88="nulová",J88,0)</f>
        <v>0</v>
      </c>
      <c r="BJ88" s="23" t="s">
        <v>24</v>
      </c>
      <c r="BK88" s="185">
        <f>ROUND(I88*H88,2)</f>
        <v>0</v>
      </c>
      <c r="BL88" s="23" t="s">
        <v>174</v>
      </c>
      <c r="BM88" s="23" t="s">
        <v>1389</v>
      </c>
    </row>
    <row r="89" spans="2:51" s="11" customFormat="1" ht="13.5">
      <c r="B89" s="186"/>
      <c r="D89" s="187" t="s">
        <v>176</v>
      </c>
      <c r="E89" s="188" t="s">
        <v>5</v>
      </c>
      <c r="F89" s="189" t="s">
        <v>1390</v>
      </c>
      <c r="H89" s="190">
        <v>81.615</v>
      </c>
      <c r="I89" s="191"/>
      <c r="L89" s="186"/>
      <c r="M89" s="192"/>
      <c r="N89" s="193"/>
      <c r="O89" s="193"/>
      <c r="P89" s="193"/>
      <c r="Q89" s="193"/>
      <c r="R89" s="193"/>
      <c r="S89" s="193"/>
      <c r="T89" s="194"/>
      <c r="AT89" s="195" t="s">
        <v>176</v>
      </c>
      <c r="AU89" s="195" t="s">
        <v>88</v>
      </c>
      <c r="AV89" s="11" t="s">
        <v>88</v>
      </c>
      <c r="AW89" s="11" t="s">
        <v>43</v>
      </c>
      <c r="AX89" s="11" t="s">
        <v>24</v>
      </c>
      <c r="AY89" s="195" t="s">
        <v>167</v>
      </c>
    </row>
    <row r="90" spans="2:65" s="1" customFormat="1" ht="25.5" customHeight="1">
      <c r="B90" s="173"/>
      <c r="C90" s="174" t="s">
        <v>181</v>
      </c>
      <c r="D90" s="174" t="s">
        <v>169</v>
      </c>
      <c r="E90" s="175" t="s">
        <v>187</v>
      </c>
      <c r="F90" s="176" t="s">
        <v>188</v>
      </c>
      <c r="G90" s="177" t="s">
        <v>172</v>
      </c>
      <c r="H90" s="178">
        <v>81.615</v>
      </c>
      <c r="I90" s="179"/>
      <c r="J90" s="180">
        <f>ROUND(I90*H90,2)</f>
        <v>0</v>
      </c>
      <c r="K90" s="176" t="s">
        <v>173</v>
      </c>
      <c r="L90" s="40"/>
      <c r="M90" s="181" t="s">
        <v>5</v>
      </c>
      <c r="N90" s="182" t="s">
        <v>50</v>
      </c>
      <c r="O90" s="41"/>
      <c r="P90" s="183">
        <f>O90*H90</f>
        <v>0</v>
      </c>
      <c r="Q90" s="183">
        <v>0</v>
      </c>
      <c r="R90" s="183">
        <f>Q90*H90</f>
        <v>0</v>
      </c>
      <c r="S90" s="183">
        <v>0</v>
      </c>
      <c r="T90" s="184">
        <f>S90*H90</f>
        <v>0</v>
      </c>
      <c r="AR90" s="23" t="s">
        <v>174</v>
      </c>
      <c r="AT90" s="23" t="s">
        <v>169</v>
      </c>
      <c r="AU90" s="23" t="s">
        <v>88</v>
      </c>
      <c r="AY90" s="23" t="s">
        <v>167</v>
      </c>
      <c r="BE90" s="185">
        <f>IF(N90="základní",J90,0)</f>
        <v>0</v>
      </c>
      <c r="BF90" s="185">
        <f>IF(N90="snížená",J90,0)</f>
        <v>0</v>
      </c>
      <c r="BG90" s="185">
        <f>IF(N90="zákl. přenesená",J90,0)</f>
        <v>0</v>
      </c>
      <c r="BH90" s="185">
        <f>IF(N90="sníž. přenesená",J90,0)</f>
        <v>0</v>
      </c>
      <c r="BI90" s="185">
        <f>IF(N90="nulová",J90,0)</f>
        <v>0</v>
      </c>
      <c r="BJ90" s="23" t="s">
        <v>24</v>
      </c>
      <c r="BK90" s="185">
        <f>ROUND(I90*H90,2)</f>
        <v>0</v>
      </c>
      <c r="BL90" s="23" t="s">
        <v>174</v>
      </c>
      <c r="BM90" s="23" t="s">
        <v>1391</v>
      </c>
    </row>
    <row r="91" spans="2:65" s="1" customFormat="1" ht="25.5" customHeight="1">
      <c r="B91" s="173"/>
      <c r="C91" s="174" t="s">
        <v>174</v>
      </c>
      <c r="D91" s="174" t="s">
        <v>169</v>
      </c>
      <c r="E91" s="175" t="s">
        <v>191</v>
      </c>
      <c r="F91" s="176" t="s">
        <v>192</v>
      </c>
      <c r="G91" s="177" t="s">
        <v>172</v>
      </c>
      <c r="H91" s="178">
        <v>81.615</v>
      </c>
      <c r="I91" s="179"/>
      <c r="J91" s="180">
        <f>ROUND(I91*H91,2)</f>
        <v>0</v>
      </c>
      <c r="K91" s="176" t="s">
        <v>173</v>
      </c>
      <c r="L91" s="40"/>
      <c r="M91" s="181" t="s">
        <v>5</v>
      </c>
      <c r="N91" s="182" t="s">
        <v>50</v>
      </c>
      <c r="O91" s="41"/>
      <c r="P91" s="183">
        <f>O91*H91</f>
        <v>0</v>
      </c>
      <c r="Q91" s="183">
        <v>0</v>
      </c>
      <c r="R91" s="183">
        <f>Q91*H91</f>
        <v>0</v>
      </c>
      <c r="S91" s="183">
        <v>0</v>
      </c>
      <c r="T91" s="184">
        <f>S91*H91</f>
        <v>0</v>
      </c>
      <c r="AR91" s="23" t="s">
        <v>174</v>
      </c>
      <c r="AT91" s="23" t="s">
        <v>169</v>
      </c>
      <c r="AU91" s="23" t="s">
        <v>88</v>
      </c>
      <c r="AY91" s="23" t="s">
        <v>167</v>
      </c>
      <c r="BE91" s="185">
        <f>IF(N91="základní",J91,0)</f>
        <v>0</v>
      </c>
      <c r="BF91" s="185">
        <f>IF(N91="snížená",J91,0)</f>
        <v>0</v>
      </c>
      <c r="BG91" s="185">
        <f>IF(N91="zákl. přenesená",J91,0)</f>
        <v>0</v>
      </c>
      <c r="BH91" s="185">
        <f>IF(N91="sníž. přenesená",J91,0)</f>
        <v>0</v>
      </c>
      <c r="BI91" s="185">
        <f>IF(N91="nulová",J91,0)</f>
        <v>0</v>
      </c>
      <c r="BJ91" s="23" t="s">
        <v>24</v>
      </c>
      <c r="BK91" s="185">
        <f>ROUND(I91*H91,2)</f>
        <v>0</v>
      </c>
      <c r="BL91" s="23" t="s">
        <v>174</v>
      </c>
      <c r="BM91" s="23" t="s">
        <v>1392</v>
      </c>
    </row>
    <row r="92" spans="2:65" s="1" customFormat="1" ht="25.5" customHeight="1">
      <c r="B92" s="173"/>
      <c r="C92" s="174" t="s">
        <v>190</v>
      </c>
      <c r="D92" s="174" t="s">
        <v>169</v>
      </c>
      <c r="E92" s="175" t="s">
        <v>195</v>
      </c>
      <c r="F92" s="176" t="s">
        <v>196</v>
      </c>
      <c r="G92" s="177" t="s">
        <v>172</v>
      </c>
      <c r="H92" s="178">
        <v>81.615</v>
      </c>
      <c r="I92" s="179"/>
      <c r="J92" s="180">
        <f>ROUND(I92*H92,2)</f>
        <v>0</v>
      </c>
      <c r="K92" s="176" t="s">
        <v>173</v>
      </c>
      <c r="L92" s="40"/>
      <c r="M92" s="181" t="s">
        <v>5</v>
      </c>
      <c r="N92" s="182" t="s">
        <v>50</v>
      </c>
      <c r="O92" s="41"/>
      <c r="P92" s="183">
        <f>O92*H92</f>
        <v>0</v>
      </c>
      <c r="Q92" s="183">
        <v>0</v>
      </c>
      <c r="R92" s="183">
        <f>Q92*H92</f>
        <v>0</v>
      </c>
      <c r="S92" s="183">
        <v>0</v>
      </c>
      <c r="T92" s="184">
        <f>S92*H92</f>
        <v>0</v>
      </c>
      <c r="AR92" s="23" t="s">
        <v>174</v>
      </c>
      <c r="AT92" s="23" t="s">
        <v>169</v>
      </c>
      <c r="AU92" s="23" t="s">
        <v>88</v>
      </c>
      <c r="AY92" s="23" t="s">
        <v>167</v>
      </c>
      <c r="BE92" s="185">
        <f>IF(N92="základní",J92,0)</f>
        <v>0</v>
      </c>
      <c r="BF92" s="185">
        <f>IF(N92="snížená",J92,0)</f>
        <v>0</v>
      </c>
      <c r="BG92" s="185">
        <f>IF(N92="zákl. přenesená",J92,0)</f>
        <v>0</v>
      </c>
      <c r="BH92" s="185">
        <f>IF(N92="sníž. přenesená",J92,0)</f>
        <v>0</v>
      </c>
      <c r="BI92" s="185">
        <f>IF(N92="nulová",J92,0)</f>
        <v>0</v>
      </c>
      <c r="BJ92" s="23" t="s">
        <v>24</v>
      </c>
      <c r="BK92" s="185">
        <f>ROUND(I92*H92,2)</f>
        <v>0</v>
      </c>
      <c r="BL92" s="23" t="s">
        <v>174</v>
      </c>
      <c r="BM92" s="23" t="s">
        <v>1393</v>
      </c>
    </row>
    <row r="93" spans="2:65" s="1" customFormat="1" ht="38.25" customHeight="1">
      <c r="B93" s="173"/>
      <c r="C93" s="174" t="s">
        <v>194</v>
      </c>
      <c r="D93" s="174" t="s">
        <v>169</v>
      </c>
      <c r="E93" s="175" t="s">
        <v>1270</v>
      </c>
      <c r="F93" s="176" t="s">
        <v>1271</v>
      </c>
      <c r="G93" s="177" t="s">
        <v>172</v>
      </c>
      <c r="H93" s="178">
        <v>81.615</v>
      </c>
      <c r="I93" s="179"/>
      <c r="J93" s="180">
        <f>ROUND(I93*H93,2)</f>
        <v>0</v>
      </c>
      <c r="K93" s="176" t="s">
        <v>173</v>
      </c>
      <c r="L93" s="40"/>
      <c r="M93" s="181" t="s">
        <v>5</v>
      </c>
      <c r="N93" s="182" t="s">
        <v>50</v>
      </c>
      <c r="O93" s="41"/>
      <c r="P93" s="183">
        <f>O93*H93</f>
        <v>0</v>
      </c>
      <c r="Q93" s="183">
        <v>0</v>
      </c>
      <c r="R93" s="183">
        <f>Q93*H93</f>
        <v>0</v>
      </c>
      <c r="S93" s="183">
        <v>0</v>
      </c>
      <c r="T93" s="184">
        <f>S93*H93</f>
        <v>0</v>
      </c>
      <c r="AR93" s="23" t="s">
        <v>174</v>
      </c>
      <c r="AT93" s="23" t="s">
        <v>169</v>
      </c>
      <c r="AU93" s="23" t="s">
        <v>88</v>
      </c>
      <c r="AY93" s="23" t="s">
        <v>167</v>
      </c>
      <c r="BE93" s="185">
        <f>IF(N93="základní",J93,0)</f>
        <v>0</v>
      </c>
      <c r="BF93" s="185">
        <f>IF(N93="snížená",J93,0)</f>
        <v>0</v>
      </c>
      <c r="BG93" s="185">
        <f>IF(N93="zákl. přenesená",J93,0)</f>
        <v>0</v>
      </c>
      <c r="BH93" s="185">
        <f>IF(N93="sníž. přenesená",J93,0)</f>
        <v>0</v>
      </c>
      <c r="BI93" s="185">
        <f>IF(N93="nulová",J93,0)</f>
        <v>0</v>
      </c>
      <c r="BJ93" s="23" t="s">
        <v>24</v>
      </c>
      <c r="BK93" s="185">
        <f>ROUND(I93*H93,2)</f>
        <v>0</v>
      </c>
      <c r="BL93" s="23" t="s">
        <v>174</v>
      </c>
      <c r="BM93" s="23" t="s">
        <v>1394</v>
      </c>
    </row>
    <row r="94" spans="2:65" s="1" customFormat="1" ht="38.25" customHeight="1">
      <c r="B94" s="173"/>
      <c r="C94" s="174" t="s">
        <v>198</v>
      </c>
      <c r="D94" s="174" t="s">
        <v>169</v>
      </c>
      <c r="E94" s="175" t="s">
        <v>204</v>
      </c>
      <c r="F94" s="176" t="s">
        <v>205</v>
      </c>
      <c r="G94" s="177" t="s">
        <v>172</v>
      </c>
      <c r="H94" s="178">
        <v>201.9</v>
      </c>
      <c r="I94" s="179"/>
      <c r="J94" s="180">
        <f>ROUND(I94*H94,2)</f>
        <v>0</v>
      </c>
      <c r="K94" s="176" t="s">
        <v>173</v>
      </c>
      <c r="L94" s="40"/>
      <c r="M94" s="181" t="s">
        <v>5</v>
      </c>
      <c r="N94" s="182" t="s">
        <v>50</v>
      </c>
      <c r="O94" s="41"/>
      <c r="P94" s="183">
        <f>O94*H94</f>
        <v>0</v>
      </c>
      <c r="Q94" s="183">
        <v>0</v>
      </c>
      <c r="R94" s="183">
        <f>Q94*H94</f>
        <v>0</v>
      </c>
      <c r="S94" s="183">
        <v>0</v>
      </c>
      <c r="T94" s="184">
        <f>S94*H94</f>
        <v>0</v>
      </c>
      <c r="AR94" s="23" t="s">
        <v>174</v>
      </c>
      <c r="AT94" s="23" t="s">
        <v>169</v>
      </c>
      <c r="AU94" s="23" t="s">
        <v>88</v>
      </c>
      <c r="AY94" s="23" t="s">
        <v>167</v>
      </c>
      <c r="BE94" s="185">
        <f>IF(N94="základní",J94,0)</f>
        <v>0</v>
      </c>
      <c r="BF94" s="185">
        <f>IF(N94="snížená",J94,0)</f>
        <v>0</v>
      </c>
      <c r="BG94" s="185">
        <f>IF(N94="zákl. přenesená",J94,0)</f>
        <v>0</v>
      </c>
      <c r="BH94" s="185">
        <f>IF(N94="sníž. přenesená",J94,0)</f>
        <v>0</v>
      </c>
      <c r="BI94" s="185">
        <f>IF(N94="nulová",J94,0)</f>
        <v>0</v>
      </c>
      <c r="BJ94" s="23" t="s">
        <v>24</v>
      </c>
      <c r="BK94" s="185">
        <f>ROUND(I94*H94,2)</f>
        <v>0</v>
      </c>
      <c r="BL94" s="23" t="s">
        <v>174</v>
      </c>
      <c r="BM94" s="23" t="s">
        <v>1395</v>
      </c>
    </row>
    <row r="95" spans="2:51" s="11" customFormat="1" ht="13.5">
      <c r="B95" s="186"/>
      <c r="D95" s="187" t="s">
        <v>176</v>
      </c>
      <c r="E95" s="188" t="s">
        <v>5</v>
      </c>
      <c r="F95" s="189" t="s">
        <v>1396</v>
      </c>
      <c r="H95" s="190">
        <v>201.9</v>
      </c>
      <c r="I95" s="191"/>
      <c r="L95" s="186"/>
      <c r="M95" s="192"/>
      <c r="N95" s="193"/>
      <c r="O95" s="193"/>
      <c r="P95" s="193"/>
      <c r="Q95" s="193"/>
      <c r="R95" s="193"/>
      <c r="S95" s="193"/>
      <c r="T95" s="194"/>
      <c r="AT95" s="195" t="s">
        <v>176</v>
      </c>
      <c r="AU95" s="195" t="s">
        <v>88</v>
      </c>
      <c r="AV95" s="11" t="s">
        <v>88</v>
      </c>
      <c r="AW95" s="11" t="s">
        <v>43</v>
      </c>
      <c r="AX95" s="11" t="s">
        <v>24</v>
      </c>
      <c r="AY95" s="195" t="s">
        <v>167</v>
      </c>
    </row>
    <row r="96" spans="2:65" s="1" customFormat="1" ht="25.5" customHeight="1">
      <c r="B96" s="173"/>
      <c r="C96" s="174" t="s">
        <v>203</v>
      </c>
      <c r="D96" s="174" t="s">
        <v>169</v>
      </c>
      <c r="E96" s="175" t="s">
        <v>209</v>
      </c>
      <c r="F96" s="176" t="s">
        <v>210</v>
      </c>
      <c r="G96" s="177" t="s">
        <v>172</v>
      </c>
      <c r="H96" s="178">
        <v>38.6</v>
      </c>
      <c r="I96" s="179"/>
      <c r="J96" s="180">
        <f>ROUND(I96*H96,2)</f>
        <v>0</v>
      </c>
      <c r="K96" s="176" t="s">
        <v>173</v>
      </c>
      <c r="L96" s="40"/>
      <c r="M96" s="181" t="s">
        <v>5</v>
      </c>
      <c r="N96" s="182" t="s">
        <v>50</v>
      </c>
      <c r="O96" s="41"/>
      <c r="P96" s="183">
        <f>O96*H96</f>
        <v>0</v>
      </c>
      <c r="Q96" s="183">
        <v>0</v>
      </c>
      <c r="R96" s="183">
        <f>Q96*H96</f>
        <v>0</v>
      </c>
      <c r="S96" s="183">
        <v>0</v>
      </c>
      <c r="T96" s="184">
        <f>S96*H96</f>
        <v>0</v>
      </c>
      <c r="AR96" s="23" t="s">
        <v>174</v>
      </c>
      <c r="AT96" s="23" t="s">
        <v>169</v>
      </c>
      <c r="AU96" s="23" t="s">
        <v>88</v>
      </c>
      <c r="AY96" s="23" t="s">
        <v>167</v>
      </c>
      <c r="BE96" s="185">
        <f>IF(N96="základní",J96,0)</f>
        <v>0</v>
      </c>
      <c r="BF96" s="185">
        <f>IF(N96="snížená",J96,0)</f>
        <v>0</v>
      </c>
      <c r="BG96" s="185">
        <f>IF(N96="zákl. přenesená",J96,0)</f>
        <v>0</v>
      </c>
      <c r="BH96" s="185">
        <f>IF(N96="sníž. přenesená",J96,0)</f>
        <v>0</v>
      </c>
      <c r="BI96" s="185">
        <f>IF(N96="nulová",J96,0)</f>
        <v>0</v>
      </c>
      <c r="BJ96" s="23" t="s">
        <v>24</v>
      </c>
      <c r="BK96" s="185">
        <f>ROUND(I96*H96,2)</f>
        <v>0</v>
      </c>
      <c r="BL96" s="23" t="s">
        <v>174</v>
      </c>
      <c r="BM96" s="23" t="s">
        <v>1397</v>
      </c>
    </row>
    <row r="97" spans="2:65" s="1" customFormat="1" ht="16.5" customHeight="1">
      <c r="B97" s="173"/>
      <c r="C97" s="174" t="s">
        <v>208</v>
      </c>
      <c r="D97" s="174" t="s">
        <v>169</v>
      </c>
      <c r="E97" s="175" t="s">
        <v>1275</v>
      </c>
      <c r="F97" s="176" t="s">
        <v>1276</v>
      </c>
      <c r="G97" s="177" t="s">
        <v>172</v>
      </c>
      <c r="H97" s="178">
        <v>65.338</v>
      </c>
      <c r="I97" s="179"/>
      <c r="J97" s="180">
        <f>ROUND(I97*H97,2)</f>
        <v>0</v>
      </c>
      <c r="K97" s="176" t="s">
        <v>173</v>
      </c>
      <c r="L97" s="40"/>
      <c r="M97" s="181" t="s">
        <v>5</v>
      </c>
      <c r="N97" s="182" t="s">
        <v>50</v>
      </c>
      <c r="O97" s="41"/>
      <c r="P97" s="183">
        <f>O97*H97</f>
        <v>0</v>
      </c>
      <c r="Q97" s="183">
        <v>0</v>
      </c>
      <c r="R97" s="183">
        <f>Q97*H97</f>
        <v>0</v>
      </c>
      <c r="S97" s="183">
        <v>0</v>
      </c>
      <c r="T97" s="184">
        <f>S97*H97</f>
        <v>0</v>
      </c>
      <c r="AR97" s="23" t="s">
        <v>174</v>
      </c>
      <c r="AT97" s="23" t="s">
        <v>169</v>
      </c>
      <c r="AU97" s="23" t="s">
        <v>88</v>
      </c>
      <c r="AY97" s="23" t="s">
        <v>167</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174</v>
      </c>
      <c r="BM97" s="23" t="s">
        <v>1398</v>
      </c>
    </row>
    <row r="98" spans="2:51" s="11" customFormat="1" ht="13.5">
      <c r="B98" s="186"/>
      <c r="D98" s="187" t="s">
        <v>176</v>
      </c>
      <c r="E98" s="188" t="s">
        <v>5</v>
      </c>
      <c r="F98" s="189" t="s">
        <v>1399</v>
      </c>
      <c r="H98" s="190">
        <v>65.338</v>
      </c>
      <c r="I98" s="191"/>
      <c r="L98" s="186"/>
      <c r="M98" s="192"/>
      <c r="N98" s="193"/>
      <c r="O98" s="193"/>
      <c r="P98" s="193"/>
      <c r="Q98" s="193"/>
      <c r="R98" s="193"/>
      <c r="S98" s="193"/>
      <c r="T98" s="194"/>
      <c r="AT98" s="195" t="s">
        <v>176</v>
      </c>
      <c r="AU98" s="195" t="s">
        <v>88</v>
      </c>
      <c r="AV98" s="11" t="s">
        <v>88</v>
      </c>
      <c r="AW98" s="11" t="s">
        <v>43</v>
      </c>
      <c r="AX98" s="11" t="s">
        <v>24</v>
      </c>
      <c r="AY98" s="195" t="s">
        <v>167</v>
      </c>
    </row>
    <row r="99" spans="2:65" s="1" customFormat="1" ht="25.5" customHeight="1">
      <c r="B99" s="173"/>
      <c r="C99" s="174" t="s">
        <v>29</v>
      </c>
      <c r="D99" s="174" t="s">
        <v>169</v>
      </c>
      <c r="E99" s="175" t="s">
        <v>212</v>
      </c>
      <c r="F99" s="176" t="s">
        <v>213</v>
      </c>
      <c r="G99" s="177" t="s">
        <v>172</v>
      </c>
      <c r="H99" s="178">
        <v>38.6</v>
      </c>
      <c r="I99" s="179"/>
      <c r="J99" s="180">
        <f>ROUND(I99*H99,2)</f>
        <v>0</v>
      </c>
      <c r="K99" s="176" t="s">
        <v>173</v>
      </c>
      <c r="L99" s="40"/>
      <c r="M99" s="181" t="s">
        <v>5</v>
      </c>
      <c r="N99" s="182" t="s">
        <v>50</v>
      </c>
      <c r="O99" s="41"/>
      <c r="P99" s="183">
        <f>O99*H99</f>
        <v>0</v>
      </c>
      <c r="Q99" s="183">
        <v>0</v>
      </c>
      <c r="R99" s="183">
        <f>Q99*H99</f>
        <v>0</v>
      </c>
      <c r="S99" s="183">
        <v>0</v>
      </c>
      <c r="T99" s="184">
        <f>S99*H99</f>
        <v>0</v>
      </c>
      <c r="AR99" s="23" t="s">
        <v>174</v>
      </c>
      <c r="AT99" s="23" t="s">
        <v>169</v>
      </c>
      <c r="AU99" s="23" t="s">
        <v>88</v>
      </c>
      <c r="AY99" s="23" t="s">
        <v>167</v>
      </c>
      <c r="BE99" s="185">
        <f>IF(N99="základní",J99,0)</f>
        <v>0</v>
      </c>
      <c r="BF99" s="185">
        <f>IF(N99="snížená",J99,0)</f>
        <v>0</v>
      </c>
      <c r="BG99" s="185">
        <f>IF(N99="zákl. přenesená",J99,0)</f>
        <v>0</v>
      </c>
      <c r="BH99" s="185">
        <f>IF(N99="sníž. přenesená",J99,0)</f>
        <v>0</v>
      </c>
      <c r="BI99" s="185">
        <f>IF(N99="nulová",J99,0)</f>
        <v>0</v>
      </c>
      <c r="BJ99" s="23" t="s">
        <v>24</v>
      </c>
      <c r="BK99" s="185">
        <f>ROUND(I99*H99,2)</f>
        <v>0</v>
      </c>
      <c r="BL99" s="23" t="s">
        <v>174</v>
      </c>
      <c r="BM99" s="23" t="s">
        <v>1400</v>
      </c>
    </row>
    <row r="100" spans="2:65" s="1" customFormat="1" ht="25.5" customHeight="1">
      <c r="B100" s="173"/>
      <c r="C100" s="174" t="s">
        <v>216</v>
      </c>
      <c r="D100" s="174" t="s">
        <v>169</v>
      </c>
      <c r="E100" s="175" t="s">
        <v>1279</v>
      </c>
      <c r="F100" s="176" t="s">
        <v>1280</v>
      </c>
      <c r="G100" s="177" t="s">
        <v>231</v>
      </c>
      <c r="H100" s="178">
        <v>94.106</v>
      </c>
      <c r="I100" s="179"/>
      <c r="J100" s="180">
        <f>ROUND(I100*H100,2)</f>
        <v>0</v>
      </c>
      <c r="K100" s="176" t="s">
        <v>173</v>
      </c>
      <c r="L100" s="40"/>
      <c r="M100" s="181" t="s">
        <v>5</v>
      </c>
      <c r="N100" s="182" t="s">
        <v>50</v>
      </c>
      <c r="O100" s="41"/>
      <c r="P100" s="183">
        <f>O100*H100</f>
        <v>0</v>
      </c>
      <c r="Q100" s="183">
        <v>0</v>
      </c>
      <c r="R100" s="183">
        <f>Q100*H100</f>
        <v>0</v>
      </c>
      <c r="S100" s="183">
        <v>0</v>
      </c>
      <c r="T100" s="184">
        <f>S100*H100</f>
        <v>0</v>
      </c>
      <c r="AR100" s="23" t="s">
        <v>174</v>
      </c>
      <c r="AT100" s="23" t="s">
        <v>169</v>
      </c>
      <c r="AU100" s="23" t="s">
        <v>88</v>
      </c>
      <c r="AY100" s="23" t="s">
        <v>167</v>
      </c>
      <c r="BE100" s="185">
        <f>IF(N100="základní",J100,0)</f>
        <v>0</v>
      </c>
      <c r="BF100" s="185">
        <f>IF(N100="snížená",J100,0)</f>
        <v>0</v>
      </c>
      <c r="BG100" s="185">
        <f>IF(N100="zákl. přenesená",J100,0)</f>
        <v>0</v>
      </c>
      <c r="BH100" s="185">
        <f>IF(N100="sníž. přenesená",J100,0)</f>
        <v>0</v>
      </c>
      <c r="BI100" s="185">
        <f>IF(N100="nulová",J100,0)</f>
        <v>0</v>
      </c>
      <c r="BJ100" s="23" t="s">
        <v>24</v>
      </c>
      <c r="BK100" s="185">
        <f>ROUND(I100*H100,2)</f>
        <v>0</v>
      </c>
      <c r="BL100" s="23" t="s">
        <v>174</v>
      </c>
      <c r="BM100" s="23" t="s">
        <v>1401</v>
      </c>
    </row>
    <row r="101" spans="2:51" s="11" customFormat="1" ht="13.5">
      <c r="B101" s="186"/>
      <c r="D101" s="187" t="s">
        <v>176</v>
      </c>
      <c r="E101" s="188" t="s">
        <v>5</v>
      </c>
      <c r="F101" s="189" t="s">
        <v>1356</v>
      </c>
      <c r="H101" s="190">
        <v>94.106</v>
      </c>
      <c r="I101" s="191"/>
      <c r="L101" s="186"/>
      <c r="M101" s="192"/>
      <c r="N101" s="193"/>
      <c r="O101" s="193"/>
      <c r="P101" s="193"/>
      <c r="Q101" s="193"/>
      <c r="R101" s="193"/>
      <c r="S101" s="193"/>
      <c r="T101" s="194"/>
      <c r="AT101" s="195" t="s">
        <v>176</v>
      </c>
      <c r="AU101" s="195" t="s">
        <v>88</v>
      </c>
      <c r="AV101" s="11" t="s">
        <v>88</v>
      </c>
      <c r="AW101" s="11" t="s">
        <v>43</v>
      </c>
      <c r="AX101" s="11" t="s">
        <v>24</v>
      </c>
      <c r="AY101" s="195" t="s">
        <v>167</v>
      </c>
    </row>
    <row r="102" spans="2:65" s="1" customFormat="1" ht="25.5" customHeight="1">
      <c r="B102" s="173"/>
      <c r="C102" s="174" t="s">
        <v>221</v>
      </c>
      <c r="D102" s="174" t="s">
        <v>169</v>
      </c>
      <c r="E102" s="175" t="s">
        <v>229</v>
      </c>
      <c r="F102" s="176" t="s">
        <v>230</v>
      </c>
      <c r="G102" s="177" t="s">
        <v>231</v>
      </c>
      <c r="H102" s="178">
        <v>19.625</v>
      </c>
      <c r="I102" s="179"/>
      <c r="J102" s="180">
        <f>ROUND(I102*H102,2)</f>
        <v>0</v>
      </c>
      <c r="K102" s="176" t="s">
        <v>173</v>
      </c>
      <c r="L102" s="40"/>
      <c r="M102" s="181" t="s">
        <v>5</v>
      </c>
      <c r="N102" s="182" t="s">
        <v>50</v>
      </c>
      <c r="O102" s="41"/>
      <c r="P102" s="183">
        <f>O102*H102</f>
        <v>0</v>
      </c>
      <c r="Q102" s="183">
        <v>0</v>
      </c>
      <c r="R102" s="183">
        <f>Q102*H102</f>
        <v>0</v>
      </c>
      <c r="S102" s="183">
        <v>0</v>
      </c>
      <c r="T102" s="184">
        <f>S102*H102</f>
        <v>0</v>
      </c>
      <c r="AR102" s="23" t="s">
        <v>174</v>
      </c>
      <c r="AT102" s="23" t="s">
        <v>169</v>
      </c>
      <c r="AU102" s="23" t="s">
        <v>88</v>
      </c>
      <c r="AY102" s="23" t="s">
        <v>167</v>
      </c>
      <c r="BE102" s="185">
        <f>IF(N102="základní",J102,0)</f>
        <v>0</v>
      </c>
      <c r="BF102" s="185">
        <f>IF(N102="snížená",J102,0)</f>
        <v>0</v>
      </c>
      <c r="BG102" s="185">
        <f>IF(N102="zákl. přenesená",J102,0)</f>
        <v>0</v>
      </c>
      <c r="BH102" s="185">
        <f>IF(N102="sníž. přenesená",J102,0)</f>
        <v>0</v>
      </c>
      <c r="BI102" s="185">
        <f>IF(N102="nulová",J102,0)</f>
        <v>0</v>
      </c>
      <c r="BJ102" s="23" t="s">
        <v>24</v>
      </c>
      <c r="BK102" s="185">
        <f>ROUND(I102*H102,2)</f>
        <v>0</v>
      </c>
      <c r="BL102" s="23" t="s">
        <v>174</v>
      </c>
      <c r="BM102" s="23" t="s">
        <v>1402</v>
      </c>
    </row>
    <row r="103" spans="2:51" s="11" customFormat="1" ht="13.5">
      <c r="B103" s="186"/>
      <c r="D103" s="196" t="s">
        <v>176</v>
      </c>
      <c r="E103" s="195" t="s">
        <v>5</v>
      </c>
      <c r="F103" s="197" t="s">
        <v>1403</v>
      </c>
      <c r="H103" s="198">
        <v>19.625</v>
      </c>
      <c r="I103" s="191"/>
      <c r="L103" s="186"/>
      <c r="M103" s="192"/>
      <c r="N103" s="193"/>
      <c r="O103" s="193"/>
      <c r="P103" s="193"/>
      <c r="Q103" s="193"/>
      <c r="R103" s="193"/>
      <c r="S103" s="193"/>
      <c r="T103" s="194"/>
      <c r="AT103" s="195" t="s">
        <v>176</v>
      </c>
      <c r="AU103" s="195" t="s">
        <v>88</v>
      </c>
      <c r="AV103" s="11" t="s">
        <v>88</v>
      </c>
      <c r="AW103" s="11" t="s">
        <v>43</v>
      </c>
      <c r="AX103" s="11" t="s">
        <v>24</v>
      </c>
      <c r="AY103" s="195" t="s">
        <v>167</v>
      </c>
    </row>
    <row r="104" spans="2:63" s="10" customFormat="1" ht="29.85" customHeight="1">
      <c r="B104" s="159"/>
      <c r="D104" s="170" t="s">
        <v>78</v>
      </c>
      <c r="E104" s="171" t="s">
        <v>88</v>
      </c>
      <c r="F104" s="171" t="s">
        <v>234</v>
      </c>
      <c r="I104" s="162"/>
      <c r="J104" s="172">
        <f>BK104</f>
        <v>0</v>
      </c>
      <c r="L104" s="159"/>
      <c r="M104" s="164"/>
      <c r="N104" s="165"/>
      <c r="O104" s="165"/>
      <c r="P104" s="166">
        <f>SUM(P105:P108)</f>
        <v>0</v>
      </c>
      <c r="Q104" s="165"/>
      <c r="R104" s="166">
        <f>SUM(R105:R108)</f>
        <v>11.51928074</v>
      </c>
      <c r="S104" s="165"/>
      <c r="T104" s="167">
        <f>SUM(T105:T108)</f>
        <v>0</v>
      </c>
      <c r="AR104" s="160" t="s">
        <v>24</v>
      </c>
      <c r="AT104" s="168" t="s">
        <v>78</v>
      </c>
      <c r="AU104" s="168" t="s">
        <v>24</v>
      </c>
      <c r="AY104" s="160" t="s">
        <v>167</v>
      </c>
      <c r="BK104" s="169">
        <f>SUM(BK105:BK108)</f>
        <v>0</v>
      </c>
    </row>
    <row r="105" spans="2:65" s="1" customFormat="1" ht="25.5" customHeight="1">
      <c r="B105" s="173"/>
      <c r="C105" s="174" t="s">
        <v>228</v>
      </c>
      <c r="D105" s="174" t="s">
        <v>169</v>
      </c>
      <c r="E105" s="175" t="s">
        <v>236</v>
      </c>
      <c r="F105" s="176" t="s">
        <v>237</v>
      </c>
      <c r="G105" s="177" t="s">
        <v>172</v>
      </c>
      <c r="H105" s="178">
        <v>3.925</v>
      </c>
      <c r="I105" s="179"/>
      <c r="J105" s="180">
        <f>ROUND(I105*H105,2)</f>
        <v>0</v>
      </c>
      <c r="K105" s="176" t="s">
        <v>173</v>
      </c>
      <c r="L105" s="40"/>
      <c r="M105" s="181" t="s">
        <v>5</v>
      </c>
      <c r="N105" s="182" t="s">
        <v>50</v>
      </c>
      <c r="O105" s="41"/>
      <c r="P105" s="183">
        <f>O105*H105</f>
        <v>0</v>
      </c>
      <c r="Q105" s="183">
        <v>1.98</v>
      </c>
      <c r="R105" s="183">
        <f>Q105*H105</f>
        <v>7.7715</v>
      </c>
      <c r="S105" s="183">
        <v>0</v>
      </c>
      <c r="T105" s="184">
        <f>S105*H105</f>
        <v>0</v>
      </c>
      <c r="AR105" s="23" t="s">
        <v>174</v>
      </c>
      <c r="AT105" s="23" t="s">
        <v>169</v>
      </c>
      <c r="AU105" s="23" t="s">
        <v>88</v>
      </c>
      <c r="AY105" s="23" t="s">
        <v>167</v>
      </c>
      <c r="BE105" s="185">
        <f>IF(N105="základní",J105,0)</f>
        <v>0</v>
      </c>
      <c r="BF105" s="185">
        <f>IF(N105="snížená",J105,0)</f>
        <v>0</v>
      </c>
      <c r="BG105" s="185">
        <f>IF(N105="zákl. přenesená",J105,0)</f>
        <v>0</v>
      </c>
      <c r="BH105" s="185">
        <f>IF(N105="sníž. přenesená",J105,0)</f>
        <v>0</v>
      </c>
      <c r="BI105" s="185">
        <f>IF(N105="nulová",J105,0)</f>
        <v>0</v>
      </c>
      <c r="BJ105" s="23" t="s">
        <v>24</v>
      </c>
      <c r="BK105" s="185">
        <f>ROUND(I105*H105,2)</f>
        <v>0</v>
      </c>
      <c r="BL105" s="23" t="s">
        <v>174</v>
      </c>
      <c r="BM105" s="23" t="s">
        <v>1404</v>
      </c>
    </row>
    <row r="106" spans="2:51" s="11" customFormat="1" ht="13.5">
      <c r="B106" s="186"/>
      <c r="D106" s="187" t="s">
        <v>176</v>
      </c>
      <c r="E106" s="188" t="s">
        <v>5</v>
      </c>
      <c r="F106" s="189" t="s">
        <v>1405</v>
      </c>
      <c r="H106" s="190">
        <v>3.925</v>
      </c>
      <c r="I106" s="191"/>
      <c r="L106" s="186"/>
      <c r="M106" s="192"/>
      <c r="N106" s="193"/>
      <c r="O106" s="193"/>
      <c r="P106" s="193"/>
      <c r="Q106" s="193"/>
      <c r="R106" s="193"/>
      <c r="S106" s="193"/>
      <c r="T106" s="194"/>
      <c r="AT106" s="195" t="s">
        <v>176</v>
      </c>
      <c r="AU106" s="195" t="s">
        <v>88</v>
      </c>
      <c r="AV106" s="11" t="s">
        <v>88</v>
      </c>
      <c r="AW106" s="11" t="s">
        <v>43</v>
      </c>
      <c r="AX106" s="11" t="s">
        <v>24</v>
      </c>
      <c r="AY106" s="195" t="s">
        <v>167</v>
      </c>
    </row>
    <row r="107" spans="2:65" s="1" customFormat="1" ht="25.5" customHeight="1">
      <c r="B107" s="173"/>
      <c r="C107" s="174" t="s">
        <v>235</v>
      </c>
      <c r="D107" s="174" t="s">
        <v>169</v>
      </c>
      <c r="E107" s="175" t="s">
        <v>240</v>
      </c>
      <c r="F107" s="176" t="s">
        <v>241</v>
      </c>
      <c r="G107" s="177" t="s">
        <v>172</v>
      </c>
      <c r="H107" s="178">
        <v>1.661</v>
      </c>
      <c r="I107" s="179"/>
      <c r="J107" s="180">
        <f>ROUND(I107*H107,2)</f>
        <v>0</v>
      </c>
      <c r="K107" s="176" t="s">
        <v>173</v>
      </c>
      <c r="L107" s="40"/>
      <c r="M107" s="181" t="s">
        <v>5</v>
      </c>
      <c r="N107" s="182" t="s">
        <v>50</v>
      </c>
      <c r="O107" s="41"/>
      <c r="P107" s="183">
        <f>O107*H107</f>
        <v>0</v>
      </c>
      <c r="Q107" s="183">
        <v>2.25634</v>
      </c>
      <c r="R107" s="183">
        <f>Q107*H107</f>
        <v>3.7477807399999996</v>
      </c>
      <c r="S107" s="183">
        <v>0</v>
      </c>
      <c r="T107" s="184">
        <f>S107*H107</f>
        <v>0</v>
      </c>
      <c r="AR107" s="23" t="s">
        <v>174</v>
      </c>
      <c r="AT107" s="23" t="s">
        <v>169</v>
      </c>
      <c r="AU107" s="23" t="s">
        <v>88</v>
      </c>
      <c r="AY107" s="23" t="s">
        <v>167</v>
      </c>
      <c r="BE107" s="185">
        <f>IF(N107="základní",J107,0)</f>
        <v>0</v>
      </c>
      <c r="BF107" s="185">
        <f>IF(N107="snížená",J107,0)</f>
        <v>0</v>
      </c>
      <c r="BG107" s="185">
        <f>IF(N107="zákl. přenesená",J107,0)</f>
        <v>0</v>
      </c>
      <c r="BH107" s="185">
        <f>IF(N107="sníž. přenesená",J107,0)</f>
        <v>0</v>
      </c>
      <c r="BI107" s="185">
        <f>IF(N107="nulová",J107,0)</f>
        <v>0</v>
      </c>
      <c r="BJ107" s="23" t="s">
        <v>24</v>
      </c>
      <c r="BK107" s="185">
        <f>ROUND(I107*H107,2)</f>
        <v>0</v>
      </c>
      <c r="BL107" s="23" t="s">
        <v>174</v>
      </c>
      <c r="BM107" s="23" t="s">
        <v>1406</v>
      </c>
    </row>
    <row r="108" spans="2:51" s="11" customFormat="1" ht="13.5">
      <c r="B108" s="186"/>
      <c r="D108" s="196" t="s">
        <v>176</v>
      </c>
      <c r="E108" s="195" t="s">
        <v>5</v>
      </c>
      <c r="F108" s="197" t="s">
        <v>1407</v>
      </c>
      <c r="H108" s="198">
        <v>1.661</v>
      </c>
      <c r="I108" s="191"/>
      <c r="L108" s="186"/>
      <c r="M108" s="192"/>
      <c r="N108" s="193"/>
      <c r="O108" s="193"/>
      <c r="P108" s="193"/>
      <c r="Q108" s="193"/>
      <c r="R108" s="193"/>
      <c r="S108" s="193"/>
      <c r="T108" s="194"/>
      <c r="AT108" s="195" t="s">
        <v>176</v>
      </c>
      <c r="AU108" s="195" t="s">
        <v>88</v>
      </c>
      <c r="AV108" s="11" t="s">
        <v>88</v>
      </c>
      <c r="AW108" s="11" t="s">
        <v>43</v>
      </c>
      <c r="AX108" s="11" t="s">
        <v>24</v>
      </c>
      <c r="AY108" s="195" t="s">
        <v>167</v>
      </c>
    </row>
    <row r="109" spans="2:63" s="10" customFormat="1" ht="29.85" customHeight="1">
      <c r="B109" s="159"/>
      <c r="D109" s="170" t="s">
        <v>78</v>
      </c>
      <c r="E109" s="171" t="s">
        <v>181</v>
      </c>
      <c r="F109" s="171" t="s">
        <v>284</v>
      </c>
      <c r="I109" s="162"/>
      <c r="J109" s="172">
        <f>BK109</f>
        <v>0</v>
      </c>
      <c r="L109" s="159"/>
      <c r="M109" s="164"/>
      <c r="N109" s="165"/>
      <c r="O109" s="165"/>
      <c r="P109" s="166">
        <f>SUM(P110:P119)</f>
        <v>0</v>
      </c>
      <c r="Q109" s="165"/>
      <c r="R109" s="166">
        <f>SUM(R110:R119)</f>
        <v>33.63485238</v>
      </c>
      <c r="S109" s="165"/>
      <c r="T109" s="167">
        <f>SUM(T110:T119)</f>
        <v>0</v>
      </c>
      <c r="AR109" s="160" t="s">
        <v>24</v>
      </c>
      <c r="AT109" s="168" t="s">
        <v>78</v>
      </c>
      <c r="AU109" s="168" t="s">
        <v>24</v>
      </c>
      <c r="AY109" s="160" t="s">
        <v>167</v>
      </c>
      <c r="BK109" s="169">
        <f>SUM(BK110:BK119)</f>
        <v>0</v>
      </c>
    </row>
    <row r="110" spans="2:65" s="1" customFormat="1" ht="38.25" customHeight="1">
      <c r="B110" s="173"/>
      <c r="C110" s="174" t="s">
        <v>11</v>
      </c>
      <c r="D110" s="174" t="s">
        <v>169</v>
      </c>
      <c r="E110" s="175" t="s">
        <v>1366</v>
      </c>
      <c r="F110" s="176" t="s">
        <v>1367</v>
      </c>
      <c r="G110" s="177" t="s">
        <v>172</v>
      </c>
      <c r="H110" s="178">
        <v>12.183</v>
      </c>
      <c r="I110" s="179"/>
      <c r="J110" s="180">
        <f>ROUND(I110*H110,2)</f>
        <v>0</v>
      </c>
      <c r="K110" s="176" t="s">
        <v>173</v>
      </c>
      <c r="L110" s="40"/>
      <c r="M110" s="181" t="s">
        <v>5</v>
      </c>
      <c r="N110" s="182" t="s">
        <v>50</v>
      </c>
      <c r="O110" s="41"/>
      <c r="P110" s="183">
        <f>O110*H110</f>
        <v>0</v>
      </c>
      <c r="Q110" s="183">
        <v>2.5143</v>
      </c>
      <c r="R110" s="183">
        <f>Q110*H110</f>
        <v>30.6317169</v>
      </c>
      <c r="S110" s="183">
        <v>0</v>
      </c>
      <c r="T110" s="184">
        <f>S110*H110</f>
        <v>0</v>
      </c>
      <c r="AR110" s="23" t="s">
        <v>174</v>
      </c>
      <c r="AT110" s="23" t="s">
        <v>169</v>
      </c>
      <c r="AU110" s="23" t="s">
        <v>88</v>
      </c>
      <c r="AY110" s="23" t="s">
        <v>167</v>
      </c>
      <c r="BE110" s="185">
        <f>IF(N110="základní",J110,0)</f>
        <v>0</v>
      </c>
      <c r="BF110" s="185">
        <f>IF(N110="snížená",J110,0)</f>
        <v>0</v>
      </c>
      <c r="BG110" s="185">
        <f>IF(N110="zákl. přenesená",J110,0)</f>
        <v>0</v>
      </c>
      <c r="BH110" s="185">
        <f>IF(N110="sníž. přenesená",J110,0)</f>
        <v>0</v>
      </c>
      <c r="BI110" s="185">
        <f>IF(N110="nulová",J110,0)</f>
        <v>0</v>
      </c>
      <c r="BJ110" s="23" t="s">
        <v>24</v>
      </c>
      <c r="BK110" s="185">
        <f>ROUND(I110*H110,2)</f>
        <v>0</v>
      </c>
      <c r="BL110" s="23" t="s">
        <v>174</v>
      </c>
      <c r="BM110" s="23" t="s">
        <v>1408</v>
      </c>
    </row>
    <row r="111" spans="2:51" s="11" customFormat="1" ht="13.5">
      <c r="B111" s="186"/>
      <c r="D111" s="196" t="s">
        <v>176</v>
      </c>
      <c r="E111" s="195" t="s">
        <v>5</v>
      </c>
      <c r="F111" s="197" t="s">
        <v>1409</v>
      </c>
      <c r="H111" s="198">
        <v>1.884</v>
      </c>
      <c r="I111" s="191"/>
      <c r="L111" s="186"/>
      <c r="M111" s="192"/>
      <c r="N111" s="193"/>
      <c r="O111" s="193"/>
      <c r="P111" s="193"/>
      <c r="Q111" s="193"/>
      <c r="R111" s="193"/>
      <c r="S111" s="193"/>
      <c r="T111" s="194"/>
      <c r="AT111" s="195" t="s">
        <v>176</v>
      </c>
      <c r="AU111" s="195" t="s">
        <v>88</v>
      </c>
      <c r="AV111" s="11" t="s">
        <v>88</v>
      </c>
      <c r="AW111" s="11" t="s">
        <v>43</v>
      </c>
      <c r="AX111" s="11" t="s">
        <v>79</v>
      </c>
      <c r="AY111" s="195" t="s">
        <v>167</v>
      </c>
    </row>
    <row r="112" spans="2:51" s="11" customFormat="1" ht="13.5">
      <c r="B112" s="186"/>
      <c r="D112" s="196" t="s">
        <v>176</v>
      </c>
      <c r="E112" s="195" t="s">
        <v>5</v>
      </c>
      <c r="F112" s="197" t="s">
        <v>1410</v>
      </c>
      <c r="H112" s="198">
        <v>10.299</v>
      </c>
      <c r="I112" s="191"/>
      <c r="L112" s="186"/>
      <c r="M112" s="192"/>
      <c r="N112" s="193"/>
      <c r="O112" s="193"/>
      <c r="P112" s="193"/>
      <c r="Q112" s="193"/>
      <c r="R112" s="193"/>
      <c r="S112" s="193"/>
      <c r="T112" s="194"/>
      <c r="AT112" s="195" t="s">
        <v>176</v>
      </c>
      <c r="AU112" s="195" t="s">
        <v>88</v>
      </c>
      <c r="AV112" s="11" t="s">
        <v>88</v>
      </c>
      <c r="AW112" s="11" t="s">
        <v>43</v>
      </c>
      <c r="AX112" s="11" t="s">
        <v>79</v>
      </c>
      <c r="AY112" s="195" t="s">
        <v>167</v>
      </c>
    </row>
    <row r="113" spans="2:51" s="12" customFormat="1" ht="13.5">
      <c r="B113" s="209"/>
      <c r="D113" s="187" t="s">
        <v>176</v>
      </c>
      <c r="E113" s="210" t="s">
        <v>5</v>
      </c>
      <c r="F113" s="211" t="s">
        <v>255</v>
      </c>
      <c r="H113" s="212">
        <v>12.183</v>
      </c>
      <c r="I113" s="213"/>
      <c r="L113" s="209"/>
      <c r="M113" s="214"/>
      <c r="N113" s="215"/>
      <c r="O113" s="215"/>
      <c r="P113" s="215"/>
      <c r="Q113" s="215"/>
      <c r="R113" s="215"/>
      <c r="S113" s="215"/>
      <c r="T113" s="216"/>
      <c r="AT113" s="217" t="s">
        <v>176</v>
      </c>
      <c r="AU113" s="217" t="s">
        <v>88</v>
      </c>
      <c r="AV113" s="12" t="s">
        <v>174</v>
      </c>
      <c r="AW113" s="12" t="s">
        <v>43</v>
      </c>
      <c r="AX113" s="12" t="s">
        <v>24</v>
      </c>
      <c r="AY113" s="217" t="s">
        <v>167</v>
      </c>
    </row>
    <row r="114" spans="2:65" s="1" customFormat="1" ht="38.25" customHeight="1">
      <c r="B114" s="173"/>
      <c r="C114" s="174" t="s">
        <v>244</v>
      </c>
      <c r="D114" s="174" t="s">
        <v>169</v>
      </c>
      <c r="E114" s="175" t="s">
        <v>1411</v>
      </c>
      <c r="F114" s="176" t="s">
        <v>1412</v>
      </c>
      <c r="G114" s="177" t="s">
        <v>231</v>
      </c>
      <c r="H114" s="178">
        <v>102.992</v>
      </c>
      <c r="I114" s="179"/>
      <c r="J114" s="180">
        <f>ROUND(I114*H114,2)</f>
        <v>0</v>
      </c>
      <c r="K114" s="176" t="s">
        <v>173</v>
      </c>
      <c r="L114" s="40"/>
      <c r="M114" s="181" t="s">
        <v>5</v>
      </c>
      <c r="N114" s="182" t="s">
        <v>50</v>
      </c>
      <c r="O114" s="41"/>
      <c r="P114" s="183">
        <f>O114*H114</f>
        <v>0</v>
      </c>
      <c r="Q114" s="183">
        <v>0.00353</v>
      </c>
      <c r="R114" s="183">
        <f>Q114*H114</f>
        <v>0.36356176</v>
      </c>
      <c r="S114" s="183">
        <v>0</v>
      </c>
      <c r="T114" s="184">
        <f>S114*H114</f>
        <v>0</v>
      </c>
      <c r="AR114" s="23" t="s">
        <v>174</v>
      </c>
      <c r="AT114" s="23" t="s">
        <v>169</v>
      </c>
      <c r="AU114" s="23" t="s">
        <v>88</v>
      </c>
      <c r="AY114" s="23" t="s">
        <v>167</v>
      </c>
      <c r="BE114" s="185">
        <f>IF(N114="základní",J114,0)</f>
        <v>0</v>
      </c>
      <c r="BF114" s="185">
        <f>IF(N114="snížená",J114,0)</f>
        <v>0</v>
      </c>
      <c r="BG114" s="185">
        <f>IF(N114="zákl. přenesená",J114,0)</f>
        <v>0</v>
      </c>
      <c r="BH114" s="185">
        <f>IF(N114="sníž. přenesená",J114,0)</f>
        <v>0</v>
      </c>
      <c r="BI114" s="185">
        <f>IF(N114="nulová",J114,0)</f>
        <v>0</v>
      </c>
      <c r="BJ114" s="23" t="s">
        <v>24</v>
      </c>
      <c r="BK114" s="185">
        <f>ROUND(I114*H114,2)</f>
        <v>0</v>
      </c>
      <c r="BL114" s="23" t="s">
        <v>174</v>
      </c>
      <c r="BM114" s="23" t="s">
        <v>1413</v>
      </c>
    </row>
    <row r="115" spans="2:51" s="11" customFormat="1" ht="13.5">
      <c r="B115" s="186"/>
      <c r="D115" s="187" t="s">
        <v>176</v>
      </c>
      <c r="E115" s="188" t="s">
        <v>5</v>
      </c>
      <c r="F115" s="189" t="s">
        <v>1414</v>
      </c>
      <c r="H115" s="190">
        <v>102.992</v>
      </c>
      <c r="I115" s="191"/>
      <c r="L115" s="186"/>
      <c r="M115" s="192"/>
      <c r="N115" s="193"/>
      <c r="O115" s="193"/>
      <c r="P115" s="193"/>
      <c r="Q115" s="193"/>
      <c r="R115" s="193"/>
      <c r="S115" s="193"/>
      <c r="T115" s="194"/>
      <c r="AT115" s="195" t="s">
        <v>176</v>
      </c>
      <c r="AU115" s="195" t="s">
        <v>88</v>
      </c>
      <c r="AV115" s="11" t="s">
        <v>88</v>
      </c>
      <c r="AW115" s="11" t="s">
        <v>43</v>
      </c>
      <c r="AX115" s="11" t="s">
        <v>24</v>
      </c>
      <c r="AY115" s="195" t="s">
        <v>167</v>
      </c>
    </row>
    <row r="116" spans="2:65" s="1" customFormat="1" ht="38.25" customHeight="1">
      <c r="B116" s="173"/>
      <c r="C116" s="174" t="s">
        <v>249</v>
      </c>
      <c r="D116" s="174" t="s">
        <v>169</v>
      </c>
      <c r="E116" s="175" t="s">
        <v>1415</v>
      </c>
      <c r="F116" s="176" t="s">
        <v>1416</v>
      </c>
      <c r="G116" s="177" t="s">
        <v>231</v>
      </c>
      <c r="H116" s="178">
        <v>102.992</v>
      </c>
      <c r="I116" s="179"/>
      <c r="J116" s="180">
        <f>ROUND(I116*H116,2)</f>
        <v>0</v>
      </c>
      <c r="K116" s="176" t="s">
        <v>173</v>
      </c>
      <c r="L116" s="40"/>
      <c r="M116" s="181" t="s">
        <v>5</v>
      </c>
      <c r="N116" s="182" t="s">
        <v>50</v>
      </c>
      <c r="O116" s="41"/>
      <c r="P116" s="183">
        <f>O116*H116</f>
        <v>0</v>
      </c>
      <c r="Q116" s="183">
        <v>0</v>
      </c>
      <c r="R116" s="183">
        <f>Q116*H116</f>
        <v>0</v>
      </c>
      <c r="S116" s="183">
        <v>0</v>
      </c>
      <c r="T116" s="184">
        <f>S116*H116</f>
        <v>0</v>
      </c>
      <c r="AR116" s="23" t="s">
        <v>174</v>
      </c>
      <c r="AT116" s="23" t="s">
        <v>169</v>
      </c>
      <c r="AU116" s="23" t="s">
        <v>88</v>
      </c>
      <c r="AY116" s="23" t="s">
        <v>167</v>
      </c>
      <c r="BE116" s="185">
        <f>IF(N116="základní",J116,0)</f>
        <v>0</v>
      </c>
      <c r="BF116" s="185">
        <f>IF(N116="snížená",J116,0)</f>
        <v>0</v>
      </c>
      <c r="BG116" s="185">
        <f>IF(N116="zákl. přenesená",J116,0)</f>
        <v>0</v>
      </c>
      <c r="BH116" s="185">
        <f>IF(N116="sníž. přenesená",J116,0)</f>
        <v>0</v>
      </c>
      <c r="BI116" s="185">
        <f>IF(N116="nulová",J116,0)</f>
        <v>0</v>
      </c>
      <c r="BJ116" s="23" t="s">
        <v>24</v>
      </c>
      <c r="BK116" s="185">
        <f>ROUND(I116*H116,2)</f>
        <v>0</v>
      </c>
      <c r="BL116" s="23" t="s">
        <v>174</v>
      </c>
      <c r="BM116" s="23" t="s">
        <v>1417</v>
      </c>
    </row>
    <row r="117" spans="2:65" s="1" customFormat="1" ht="16.5" customHeight="1">
      <c r="B117" s="173"/>
      <c r="C117" s="174" t="s">
        <v>256</v>
      </c>
      <c r="D117" s="174" t="s">
        <v>169</v>
      </c>
      <c r="E117" s="175" t="s">
        <v>1418</v>
      </c>
      <c r="F117" s="176" t="s">
        <v>1419</v>
      </c>
      <c r="G117" s="177" t="s">
        <v>318</v>
      </c>
      <c r="H117" s="178">
        <v>1</v>
      </c>
      <c r="I117" s="179"/>
      <c r="J117" s="180">
        <f>ROUND(I117*H117,2)</f>
        <v>0</v>
      </c>
      <c r="K117" s="176" t="s">
        <v>5</v>
      </c>
      <c r="L117" s="40"/>
      <c r="M117" s="181" t="s">
        <v>5</v>
      </c>
      <c r="N117" s="182" t="s">
        <v>50</v>
      </c>
      <c r="O117" s="41"/>
      <c r="P117" s="183">
        <f>O117*H117</f>
        <v>0</v>
      </c>
      <c r="Q117" s="183">
        <v>1.1</v>
      </c>
      <c r="R117" s="183">
        <f>Q117*H117</f>
        <v>1.1</v>
      </c>
      <c r="S117" s="183">
        <v>0</v>
      </c>
      <c r="T117" s="184">
        <f>S117*H117</f>
        <v>0</v>
      </c>
      <c r="AR117" s="23" t="s">
        <v>174</v>
      </c>
      <c r="AT117" s="23" t="s">
        <v>169</v>
      </c>
      <c r="AU117" s="23" t="s">
        <v>88</v>
      </c>
      <c r="AY117" s="23" t="s">
        <v>167</v>
      </c>
      <c r="BE117" s="185">
        <f>IF(N117="základní",J117,0)</f>
        <v>0</v>
      </c>
      <c r="BF117" s="185">
        <f>IF(N117="snížená",J117,0)</f>
        <v>0</v>
      </c>
      <c r="BG117" s="185">
        <f>IF(N117="zákl. přenesená",J117,0)</f>
        <v>0</v>
      </c>
      <c r="BH117" s="185">
        <f>IF(N117="sníž. přenesená",J117,0)</f>
        <v>0</v>
      </c>
      <c r="BI117" s="185">
        <f>IF(N117="nulová",J117,0)</f>
        <v>0</v>
      </c>
      <c r="BJ117" s="23" t="s">
        <v>24</v>
      </c>
      <c r="BK117" s="185">
        <f>ROUND(I117*H117,2)</f>
        <v>0</v>
      </c>
      <c r="BL117" s="23" t="s">
        <v>174</v>
      </c>
      <c r="BM117" s="23" t="s">
        <v>1420</v>
      </c>
    </row>
    <row r="118" spans="2:65" s="1" customFormat="1" ht="25.5" customHeight="1">
      <c r="B118" s="173"/>
      <c r="C118" s="174" t="s">
        <v>261</v>
      </c>
      <c r="D118" s="174" t="s">
        <v>169</v>
      </c>
      <c r="E118" s="175" t="s">
        <v>1421</v>
      </c>
      <c r="F118" s="176" t="s">
        <v>1422</v>
      </c>
      <c r="G118" s="177" t="s">
        <v>225</v>
      </c>
      <c r="H118" s="178">
        <v>1.462</v>
      </c>
      <c r="I118" s="179"/>
      <c r="J118" s="180">
        <f>ROUND(I118*H118,2)</f>
        <v>0</v>
      </c>
      <c r="K118" s="176" t="s">
        <v>173</v>
      </c>
      <c r="L118" s="40"/>
      <c r="M118" s="181" t="s">
        <v>5</v>
      </c>
      <c r="N118" s="182" t="s">
        <v>50</v>
      </c>
      <c r="O118" s="41"/>
      <c r="P118" s="183">
        <f>O118*H118</f>
        <v>0</v>
      </c>
      <c r="Q118" s="183">
        <v>1.05306</v>
      </c>
      <c r="R118" s="183">
        <f>Q118*H118</f>
        <v>1.5395737200000001</v>
      </c>
      <c r="S118" s="183">
        <v>0</v>
      </c>
      <c r="T118" s="184">
        <f>S118*H118</f>
        <v>0</v>
      </c>
      <c r="AR118" s="23" t="s">
        <v>174</v>
      </c>
      <c r="AT118" s="23" t="s">
        <v>169</v>
      </c>
      <c r="AU118" s="23" t="s">
        <v>88</v>
      </c>
      <c r="AY118" s="23" t="s">
        <v>167</v>
      </c>
      <c r="BE118" s="185">
        <f>IF(N118="základní",J118,0)</f>
        <v>0</v>
      </c>
      <c r="BF118" s="185">
        <f>IF(N118="snížená",J118,0)</f>
        <v>0</v>
      </c>
      <c r="BG118" s="185">
        <f>IF(N118="zákl. přenesená",J118,0)</f>
        <v>0</v>
      </c>
      <c r="BH118" s="185">
        <f>IF(N118="sníž. přenesená",J118,0)</f>
        <v>0</v>
      </c>
      <c r="BI118" s="185">
        <f>IF(N118="nulová",J118,0)</f>
        <v>0</v>
      </c>
      <c r="BJ118" s="23" t="s">
        <v>24</v>
      </c>
      <c r="BK118" s="185">
        <f>ROUND(I118*H118,2)</f>
        <v>0</v>
      </c>
      <c r="BL118" s="23" t="s">
        <v>174</v>
      </c>
      <c r="BM118" s="23" t="s">
        <v>1423</v>
      </c>
    </row>
    <row r="119" spans="2:51" s="11" customFormat="1" ht="13.5">
      <c r="B119" s="186"/>
      <c r="D119" s="196" t="s">
        <v>176</v>
      </c>
      <c r="E119" s="195" t="s">
        <v>5</v>
      </c>
      <c r="F119" s="197" t="s">
        <v>1424</v>
      </c>
      <c r="H119" s="198">
        <v>1.462</v>
      </c>
      <c r="I119" s="191"/>
      <c r="L119" s="186"/>
      <c r="M119" s="192"/>
      <c r="N119" s="193"/>
      <c r="O119" s="193"/>
      <c r="P119" s="193"/>
      <c r="Q119" s="193"/>
      <c r="R119" s="193"/>
      <c r="S119" s="193"/>
      <c r="T119" s="194"/>
      <c r="AT119" s="195" t="s">
        <v>176</v>
      </c>
      <c r="AU119" s="195" t="s">
        <v>88</v>
      </c>
      <c r="AV119" s="11" t="s">
        <v>88</v>
      </c>
      <c r="AW119" s="11" t="s">
        <v>43</v>
      </c>
      <c r="AX119" s="11" t="s">
        <v>24</v>
      </c>
      <c r="AY119" s="195" t="s">
        <v>167</v>
      </c>
    </row>
    <row r="120" spans="2:63" s="10" customFormat="1" ht="29.85" customHeight="1">
      <c r="B120" s="159"/>
      <c r="D120" s="170" t="s">
        <v>78</v>
      </c>
      <c r="E120" s="171" t="s">
        <v>190</v>
      </c>
      <c r="F120" s="171" t="s">
        <v>445</v>
      </c>
      <c r="I120" s="162"/>
      <c r="J120" s="172">
        <f>BK120</f>
        <v>0</v>
      </c>
      <c r="L120" s="159"/>
      <c r="M120" s="164"/>
      <c r="N120" s="165"/>
      <c r="O120" s="165"/>
      <c r="P120" s="166">
        <f>SUM(P121:P123)</f>
        <v>0</v>
      </c>
      <c r="Q120" s="165"/>
      <c r="R120" s="166">
        <f>SUM(R121:R123)</f>
        <v>0</v>
      </c>
      <c r="S120" s="165"/>
      <c r="T120" s="167">
        <f>SUM(T121:T123)</f>
        <v>0</v>
      </c>
      <c r="AR120" s="160" t="s">
        <v>24</v>
      </c>
      <c r="AT120" s="168" t="s">
        <v>78</v>
      </c>
      <c r="AU120" s="168" t="s">
        <v>24</v>
      </c>
      <c r="AY120" s="160" t="s">
        <v>167</v>
      </c>
      <c r="BK120" s="169">
        <f>SUM(BK121:BK123)</f>
        <v>0</v>
      </c>
    </row>
    <row r="121" spans="2:65" s="1" customFormat="1" ht="25.5" customHeight="1">
      <c r="B121" s="173"/>
      <c r="C121" s="174" t="s">
        <v>266</v>
      </c>
      <c r="D121" s="174" t="s">
        <v>169</v>
      </c>
      <c r="E121" s="175" t="s">
        <v>1425</v>
      </c>
      <c r="F121" s="176" t="s">
        <v>1426</v>
      </c>
      <c r="G121" s="177" t="s">
        <v>231</v>
      </c>
      <c r="H121" s="178">
        <v>32</v>
      </c>
      <c r="I121" s="179"/>
      <c r="J121" s="180">
        <f>ROUND(I121*H121,2)</f>
        <v>0</v>
      </c>
      <c r="K121" s="176" t="s">
        <v>173</v>
      </c>
      <c r="L121" s="40"/>
      <c r="M121" s="181" t="s">
        <v>5</v>
      </c>
      <c r="N121" s="182" t="s">
        <v>50</v>
      </c>
      <c r="O121" s="41"/>
      <c r="P121" s="183">
        <f>O121*H121</f>
        <v>0</v>
      </c>
      <c r="Q121" s="183">
        <v>0</v>
      </c>
      <c r="R121" s="183">
        <f>Q121*H121</f>
        <v>0</v>
      </c>
      <c r="S121" s="183">
        <v>0</v>
      </c>
      <c r="T121" s="184">
        <f>S121*H121</f>
        <v>0</v>
      </c>
      <c r="AR121" s="23" t="s">
        <v>174</v>
      </c>
      <c r="AT121" s="23" t="s">
        <v>169</v>
      </c>
      <c r="AU121" s="23" t="s">
        <v>88</v>
      </c>
      <c r="AY121" s="23" t="s">
        <v>167</v>
      </c>
      <c r="BE121" s="185">
        <f>IF(N121="základní",J121,0)</f>
        <v>0</v>
      </c>
      <c r="BF121" s="185">
        <f>IF(N121="snížená",J121,0)</f>
        <v>0</v>
      </c>
      <c r="BG121" s="185">
        <f>IF(N121="zákl. přenesená",J121,0)</f>
        <v>0</v>
      </c>
      <c r="BH121" s="185">
        <f>IF(N121="sníž. přenesená",J121,0)</f>
        <v>0</v>
      </c>
      <c r="BI121" s="185">
        <f>IF(N121="nulová",J121,0)</f>
        <v>0</v>
      </c>
      <c r="BJ121" s="23" t="s">
        <v>24</v>
      </c>
      <c r="BK121" s="185">
        <f>ROUND(I121*H121,2)</f>
        <v>0</v>
      </c>
      <c r="BL121" s="23" t="s">
        <v>174</v>
      </c>
      <c r="BM121" s="23" t="s">
        <v>1427</v>
      </c>
    </row>
    <row r="122" spans="2:65" s="1" customFormat="1" ht="25.5" customHeight="1">
      <c r="B122" s="173"/>
      <c r="C122" s="174" t="s">
        <v>10</v>
      </c>
      <c r="D122" s="174" t="s">
        <v>169</v>
      </c>
      <c r="E122" s="175" t="s">
        <v>1428</v>
      </c>
      <c r="F122" s="176" t="s">
        <v>1429</v>
      </c>
      <c r="G122" s="177" t="s">
        <v>231</v>
      </c>
      <c r="H122" s="178">
        <v>32</v>
      </c>
      <c r="I122" s="179"/>
      <c r="J122" s="180">
        <f>ROUND(I122*H122,2)</f>
        <v>0</v>
      </c>
      <c r="K122" s="176" t="s">
        <v>173</v>
      </c>
      <c r="L122" s="40"/>
      <c r="M122" s="181" t="s">
        <v>5</v>
      </c>
      <c r="N122" s="182" t="s">
        <v>50</v>
      </c>
      <c r="O122" s="41"/>
      <c r="P122" s="183">
        <f>O122*H122</f>
        <v>0</v>
      </c>
      <c r="Q122" s="183">
        <v>0</v>
      </c>
      <c r="R122" s="183">
        <f>Q122*H122</f>
        <v>0</v>
      </c>
      <c r="S122" s="183">
        <v>0</v>
      </c>
      <c r="T122" s="184">
        <f>S122*H122</f>
        <v>0</v>
      </c>
      <c r="AR122" s="23" t="s">
        <v>174</v>
      </c>
      <c r="AT122" s="23" t="s">
        <v>169</v>
      </c>
      <c r="AU122" s="23" t="s">
        <v>88</v>
      </c>
      <c r="AY122" s="23" t="s">
        <v>167</v>
      </c>
      <c r="BE122" s="185">
        <f>IF(N122="základní",J122,0)</f>
        <v>0</v>
      </c>
      <c r="BF122" s="185">
        <f>IF(N122="snížená",J122,0)</f>
        <v>0</v>
      </c>
      <c r="BG122" s="185">
        <f>IF(N122="zákl. přenesená",J122,0)</f>
        <v>0</v>
      </c>
      <c r="BH122" s="185">
        <f>IF(N122="sníž. přenesená",J122,0)</f>
        <v>0</v>
      </c>
      <c r="BI122" s="185">
        <f>IF(N122="nulová",J122,0)</f>
        <v>0</v>
      </c>
      <c r="BJ122" s="23" t="s">
        <v>24</v>
      </c>
      <c r="BK122" s="185">
        <f>ROUND(I122*H122,2)</f>
        <v>0</v>
      </c>
      <c r="BL122" s="23" t="s">
        <v>174</v>
      </c>
      <c r="BM122" s="23" t="s">
        <v>1430</v>
      </c>
    </row>
    <row r="123" spans="2:65" s="1" customFormat="1" ht="16.5" customHeight="1">
      <c r="B123" s="173"/>
      <c r="C123" s="174" t="s">
        <v>274</v>
      </c>
      <c r="D123" s="174" t="s">
        <v>169</v>
      </c>
      <c r="E123" s="175" t="s">
        <v>451</v>
      </c>
      <c r="F123" s="176" t="s">
        <v>452</v>
      </c>
      <c r="G123" s="177" t="s">
        <v>231</v>
      </c>
      <c r="H123" s="178">
        <v>32</v>
      </c>
      <c r="I123" s="179"/>
      <c r="J123" s="180">
        <f>ROUND(I123*H123,2)</f>
        <v>0</v>
      </c>
      <c r="K123" s="176" t="s">
        <v>173</v>
      </c>
      <c r="L123" s="40"/>
      <c r="M123" s="181" t="s">
        <v>5</v>
      </c>
      <c r="N123" s="182" t="s">
        <v>50</v>
      </c>
      <c r="O123" s="41"/>
      <c r="P123" s="183">
        <f>O123*H123</f>
        <v>0</v>
      </c>
      <c r="Q123" s="183">
        <v>0</v>
      </c>
      <c r="R123" s="183">
        <f>Q123*H123</f>
        <v>0</v>
      </c>
      <c r="S123" s="183">
        <v>0</v>
      </c>
      <c r="T123" s="184">
        <f>S123*H123</f>
        <v>0</v>
      </c>
      <c r="AR123" s="23" t="s">
        <v>174</v>
      </c>
      <c r="AT123" s="23" t="s">
        <v>169</v>
      </c>
      <c r="AU123" s="23" t="s">
        <v>88</v>
      </c>
      <c r="AY123" s="23" t="s">
        <v>167</v>
      </c>
      <c r="BE123" s="185">
        <f>IF(N123="základní",J123,0)</f>
        <v>0</v>
      </c>
      <c r="BF123" s="185">
        <f>IF(N123="snížená",J123,0)</f>
        <v>0</v>
      </c>
      <c r="BG123" s="185">
        <f>IF(N123="zákl. přenesená",J123,0)</f>
        <v>0</v>
      </c>
      <c r="BH123" s="185">
        <f>IF(N123="sníž. přenesená",J123,0)</f>
        <v>0</v>
      </c>
      <c r="BI123" s="185">
        <f>IF(N123="nulová",J123,0)</f>
        <v>0</v>
      </c>
      <c r="BJ123" s="23" t="s">
        <v>24</v>
      </c>
      <c r="BK123" s="185">
        <f>ROUND(I123*H123,2)</f>
        <v>0</v>
      </c>
      <c r="BL123" s="23" t="s">
        <v>174</v>
      </c>
      <c r="BM123" s="23" t="s">
        <v>1431</v>
      </c>
    </row>
    <row r="124" spans="2:63" s="10" customFormat="1" ht="29.85" customHeight="1">
      <c r="B124" s="159"/>
      <c r="D124" s="170" t="s">
        <v>78</v>
      </c>
      <c r="E124" s="171" t="s">
        <v>208</v>
      </c>
      <c r="F124" s="171" t="s">
        <v>571</v>
      </c>
      <c r="I124" s="162"/>
      <c r="J124" s="172">
        <f>BK124</f>
        <v>0</v>
      </c>
      <c r="L124" s="159"/>
      <c r="M124" s="164"/>
      <c r="N124" s="165"/>
      <c r="O124" s="165"/>
      <c r="P124" s="166">
        <f>SUM(P125:P126)</f>
        <v>0</v>
      </c>
      <c r="Q124" s="165"/>
      <c r="R124" s="166">
        <f>SUM(R125:R126)</f>
        <v>9.9946</v>
      </c>
      <c r="S124" s="165"/>
      <c r="T124" s="167">
        <f>SUM(T125:T126)</f>
        <v>0</v>
      </c>
      <c r="AR124" s="160" t="s">
        <v>24</v>
      </c>
      <c r="AT124" s="168" t="s">
        <v>78</v>
      </c>
      <c r="AU124" s="168" t="s">
        <v>24</v>
      </c>
      <c r="AY124" s="160" t="s">
        <v>167</v>
      </c>
      <c r="BK124" s="169">
        <f>SUM(BK125:BK126)</f>
        <v>0</v>
      </c>
    </row>
    <row r="125" spans="2:65" s="1" customFormat="1" ht="38.25" customHeight="1">
      <c r="B125" s="173"/>
      <c r="C125" s="174" t="s">
        <v>279</v>
      </c>
      <c r="D125" s="174" t="s">
        <v>169</v>
      </c>
      <c r="E125" s="175" t="s">
        <v>1432</v>
      </c>
      <c r="F125" s="176" t="s">
        <v>1433</v>
      </c>
      <c r="G125" s="177" t="s">
        <v>358</v>
      </c>
      <c r="H125" s="178">
        <v>20</v>
      </c>
      <c r="I125" s="179"/>
      <c r="J125" s="180">
        <f>ROUND(I125*H125,2)</f>
        <v>0</v>
      </c>
      <c r="K125" s="176" t="s">
        <v>173</v>
      </c>
      <c r="L125" s="40"/>
      <c r="M125" s="181" t="s">
        <v>5</v>
      </c>
      <c r="N125" s="182" t="s">
        <v>50</v>
      </c>
      <c r="O125" s="41"/>
      <c r="P125" s="183">
        <f>O125*H125</f>
        <v>0</v>
      </c>
      <c r="Q125" s="183">
        <v>0.49973</v>
      </c>
      <c r="R125" s="183">
        <f>Q125*H125</f>
        <v>9.9946</v>
      </c>
      <c r="S125" s="183">
        <v>0</v>
      </c>
      <c r="T125" s="184">
        <f>S125*H125</f>
        <v>0</v>
      </c>
      <c r="AR125" s="23" t="s">
        <v>174</v>
      </c>
      <c r="AT125" s="23" t="s">
        <v>169</v>
      </c>
      <c r="AU125" s="23" t="s">
        <v>88</v>
      </c>
      <c r="AY125" s="23" t="s">
        <v>167</v>
      </c>
      <c r="BE125" s="185">
        <f>IF(N125="základní",J125,0)</f>
        <v>0</v>
      </c>
      <c r="BF125" s="185">
        <f>IF(N125="snížená",J125,0)</f>
        <v>0</v>
      </c>
      <c r="BG125" s="185">
        <f>IF(N125="zákl. přenesená",J125,0)</f>
        <v>0</v>
      </c>
      <c r="BH125" s="185">
        <f>IF(N125="sníž. přenesená",J125,0)</f>
        <v>0</v>
      </c>
      <c r="BI125" s="185">
        <f>IF(N125="nulová",J125,0)</f>
        <v>0</v>
      </c>
      <c r="BJ125" s="23" t="s">
        <v>24</v>
      </c>
      <c r="BK125" s="185">
        <f>ROUND(I125*H125,2)</f>
        <v>0</v>
      </c>
      <c r="BL125" s="23" t="s">
        <v>174</v>
      </c>
      <c r="BM125" s="23" t="s">
        <v>1434</v>
      </c>
    </row>
    <row r="126" spans="2:51" s="11" customFormat="1" ht="13.5">
      <c r="B126" s="186"/>
      <c r="D126" s="196" t="s">
        <v>176</v>
      </c>
      <c r="E126" s="195" t="s">
        <v>5</v>
      </c>
      <c r="F126" s="197" t="s">
        <v>1435</v>
      </c>
      <c r="H126" s="198">
        <v>20</v>
      </c>
      <c r="I126" s="191"/>
      <c r="L126" s="186"/>
      <c r="M126" s="192"/>
      <c r="N126" s="193"/>
      <c r="O126" s="193"/>
      <c r="P126" s="193"/>
      <c r="Q126" s="193"/>
      <c r="R126" s="193"/>
      <c r="S126" s="193"/>
      <c r="T126" s="194"/>
      <c r="AT126" s="195" t="s">
        <v>176</v>
      </c>
      <c r="AU126" s="195" t="s">
        <v>88</v>
      </c>
      <c r="AV126" s="11" t="s">
        <v>88</v>
      </c>
      <c r="AW126" s="11" t="s">
        <v>43</v>
      </c>
      <c r="AX126" s="11" t="s">
        <v>24</v>
      </c>
      <c r="AY126" s="195" t="s">
        <v>167</v>
      </c>
    </row>
    <row r="127" spans="2:63" s="10" customFormat="1" ht="29.85" customHeight="1">
      <c r="B127" s="159"/>
      <c r="D127" s="170" t="s">
        <v>78</v>
      </c>
      <c r="E127" s="171" t="s">
        <v>665</v>
      </c>
      <c r="F127" s="171" t="s">
        <v>666</v>
      </c>
      <c r="I127" s="162"/>
      <c r="J127" s="172">
        <f>BK127</f>
        <v>0</v>
      </c>
      <c r="L127" s="159"/>
      <c r="M127" s="164"/>
      <c r="N127" s="165"/>
      <c r="O127" s="165"/>
      <c r="P127" s="166">
        <f>P128</f>
        <v>0</v>
      </c>
      <c r="Q127" s="165"/>
      <c r="R127" s="166">
        <f>R128</f>
        <v>0</v>
      </c>
      <c r="S127" s="165"/>
      <c r="T127" s="167">
        <f>T128</f>
        <v>0</v>
      </c>
      <c r="AR127" s="160" t="s">
        <v>24</v>
      </c>
      <c r="AT127" s="168" t="s">
        <v>78</v>
      </c>
      <c r="AU127" s="168" t="s">
        <v>24</v>
      </c>
      <c r="AY127" s="160" t="s">
        <v>167</v>
      </c>
      <c r="BK127" s="169">
        <f>BK128</f>
        <v>0</v>
      </c>
    </row>
    <row r="128" spans="2:65" s="1" customFormat="1" ht="38.25" customHeight="1">
      <c r="B128" s="173"/>
      <c r="C128" s="174" t="s">
        <v>285</v>
      </c>
      <c r="D128" s="174" t="s">
        <v>169</v>
      </c>
      <c r="E128" s="175" t="s">
        <v>1320</v>
      </c>
      <c r="F128" s="176" t="s">
        <v>1321</v>
      </c>
      <c r="G128" s="177" t="s">
        <v>225</v>
      </c>
      <c r="H128" s="178">
        <v>55.149</v>
      </c>
      <c r="I128" s="179"/>
      <c r="J128" s="180">
        <f>ROUND(I128*H128,2)</f>
        <v>0</v>
      </c>
      <c r="K128" s="176" t="s">
        <v>173</v>
      </c>
      <c r="L128" s="40"/>
      <c r="M128" s="181" t="s">
        <v>5</v>
      </c>
      <c r="N128" s="223" t="s">
        <v>50</v>
      </c>
      <c r="O128" s="224"/>
      <c r="P128" s="225">
        <f>O128*H128</f>
        <v>0</v>
      </c>
      <c r="Q128" s="225">
        <v>0</v>
      </c>
      <c r="R128" s="225">
        <f>Q128*H128</f>
        <v>0</v>
      </c>
      <c r="S128" s="225">
        <v>0</v>
      </c>
      <c r="T128" s="226">
        <f>S128*H128</f>
        <v>0</v>
      </c>
      <c r="AR128" s="23" t="s">
        <v>174</v>
      </c>
      <c r="AT128" s="23" t="s">
        <v>169</v>
      </c>
      <c r="AU128" s="23" t="s">
        <v>88</v>
      </c>
      <c r="AY128" s="23" t="s">
        <v>167</v>
      </c>
      <c r="BE128" s="185">
        <f>IF(N128="základní",J128,0)</f>
        <v>0</v>
      </c>
      <c r="BF128" s="185">
        <f>IF(N128="snížená",J128,0)</f>
        <v>0</v>
      </c>
      <c r="BG128" s="185">
        <f>IF(N128="zákl. přenesená",J128,0)</f>
        <v>0</v>
      </c>
      <c r="BH128" s="185">
        <f>IF(N128="sníž. přenesená",J128,0)</f>
        <v>0</v>
      </c>
      <c r="BI128" s="185">
        <f>IF(N128="nulová",J128,0)</f>
        <v>0</v>
      </c>
      <c r="BJ128" s="23" t="s">
        <v>24</v>
      </c>
      <c r="BK128" s="185">
        <f>ROUND(I128*H128,2)</f>
        <v>0</v>
      </c>
      <c r="BL128" s="23" t="s">
        <v>174</v>
      </c>
      <c r="BM128" s="23" t="s">
        <v>1436</v>
      </c>
    </row>
    <row r="129" spans="2:12" s="1" customFormat="1" ht="6.95" customHeight="1">
      <c r="B129" s="55"/>
      <c r="C129" s="56"/>
      <c r="D129" s="56"/>
      <c r="E129" s="56"/>
      <c r="F129" s="56"/>
      <c r="G129" s="56"/>
      <c r="H129" s="56"/>
      <c r="I129" s="126"/>
      <c r="J129" s="56"/>
      <c r="K129" s="56"/>
      <c r="L129" s="40"/>
    </row>
  </sheetData>
  <autoFilter ref="C82:K12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100</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1437</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ROUND(J84,2)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ROUND(SUM(BE84:BE176),2)</f>
        <v>0</v>
      </c>
      <c r="G30" s="41"/>
      <c r="H30" s="41"/>
      <c r="I30" s="118">
        <v>0.21</v>
      </c>
      <c r="J30" s="117">
        <f>ROUND(ROUND((SUM(BE84:BE176)),2)*I30,2)</f>
        <v>0</v>
      </c>
      <c r="K30" s="44"/>
    </row>
    <row r="31" spans="2:11" s="1" customFormat="1" ht="14.45" customHeight="1">
      <c r="B31" s="40"/>
      <c r="C31" s="41"/>
      <c r="D31" s="41"/>
      <c r="E31" s="48" t="s">
        <v>51</v>
      </c>
      <c r="F31" s="117">
        <f>ROUND(SUM(BF84:BF176),2)</f>
        <v>0</v>
      </c>
      <c r="G31" s="41"/>
      <c r="H31" s="41"/>
      <c r="I31" s="118">
        <v>0.15</v>
      </c>
      <c r="J31" s="117">
        <f>ROUND(ROUND((SUM(BF84:BF176)),2)*I31,2)</f>
        <v>0</v>
      </c>
      <c r="K31" s="44"/>
    </row>
    <row r="32" spans="2:11" s="1" customFormat="1" ht="14.45" customHeight="1" hidden="1">
      <c r="B32" s="40"/>
      <c r="C32" s="41"/>
      <c r="D32" s="41"/>
      <c r="E32" s="48" t="s">
        <v>52</v>
      </c>
      <c r="F32" s="117">
        <f>ROUND(SUM(BG84:BG176),2)</f>
        <v>0</v>
      </c>
      <c r="G32" s="41"/>
      <c r="H32" s="41"/>
      <c r="I32" s="118">
        <v>0.21</v>
      </c>
      <c r="J32" s="117">
        <v>0</v>
      </c>
      <c r="K32" s="44"/>
    </row>
    <row r="33" spans="2:11" s="1" customFormat="1" ht="14.45" customHeight="1" hidden="1">
      <c r="B33" s="40"/>
      <c r="C33" s="41"/>
      <c r="D33" s="41"/>
      <c r="E33" s="48" t="s">
        <v>53</v>
      </c>
      <c r="F33" s="117">
        <f>ROUND(SUM(BH84:BH176),2)</f>
        <v>0</v>
      </c>
      <c r="G33" s="41"/>
      <c r="H33" s="41"/>
      <c r="I33" s="118">
        <v>0.15</v>
      </c>
      <c r="J33" s="117">
        <v>0</v>
      </c>
      <c r="K33" s="44"/>
    </row>
    <row r="34" spans="2:11" s="1" customFormat="1" ht="14.45" customHeight="1" hidden="1">
      <c r="B34" s="40"/>
      <c r="C34" s="41"/>
      <c r="D34" s="41"/>
      <c r="E34" s="48" t="s">
        <v>54</v>
      </c>
      <c r="F34" s="117">
        <f>ROUND(SUM(BI84:BI176),2)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2016-10-21/Hum4 - SO 04 - Splašková kanalizace</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J84</f>
        <v>0</v>
      </c>
      <c r="K56" s="44"/>
      <c r="AU56" s="23" t="s">
        <v>123</v>
      </c>
    </row>
    <row r="57" spans="2:11" s="7" customFormat="1" ht="24.95" customHeight="1">
      <c r="B57" s="134"/>
      <c r="C57" s="135"/>
      <c r="D57" s="136" t="s">
        <v>124</v>
      </c>
      <c r="E57" s="137"/>
      <c r="F57" s="137"/>
      <c r="G57" s="137"/>
      <c r="H57" s="137"/>
      <c r="I57" s="138"/>
      <c r="J57" s="139">
        <f>J85</f>
        <v>0</v>
      </c>
      <c r="K57" s="140"/>
    </row>
    <row r="58" spans="2:11" s="8" customFormat="1" ht="19.9" customHeight="1">
      <c r="B58" s="141"/>
      <c r="C58" s="142"/>
      <c r="D58" s="143" t="s">
        <v>125</v>
      </c>
      <c r="E58" s="144"/>
      <c r="F58" s="144"/>
      <c r="G58" s="144"/>
      <c r="H58" s="144"/>
      <c r="I58" s="145"/>
      <c r="J58" s="146">
        <f>J86</f>
        <v>0</v>
      </c>
      <c r="K58" s="147"/>
    </row>
    <row r="59" spans="2:11" s="8" customFormat="1" ht="19.9" customHeight="1">
      <c r="B59" s="141"/>
      <c r="C59" s="142"/>
      <c r="D59" s="143" t="s">
        <v>128</v>
      </c>
      <c r="E59" s="144"/>
      <c r="F59" s="144"/>
      <c r="G59" s="144"/>
      <c r="H59" s="144"/>
      <c r="I59" s="145"/>
      <c r="J59" s="146">
        <f>J112</f>
        <v>0</v>
      </c>
      <c r="K59" s="147"/>
    </row>
    <row r="60" spans="2:11" s="8" customFormat="1" ht="19.9" customHeight="1">
      <c r="B60" s="141"/>
      <c r="C60" s="142"/>
      <c r="D60" s="143" t="s">
        <v>1255</v>
      </c>
      <c r="E60" s="144"/>
      <c r="F60" s="144"/>
      <c r="G60" s="144"/>
      <c r="H60" s="144"/>
      <c r="I60" s="145"/>
      <c r="J60" s="146">
        <f>J115</f>
        <v>0</v>
      </c>
      <c r="K60" s="147"/>
    </row>
    <row r="61" spans="2:11" s="7" customFormat="1" ht="24.95" customHeight="1">
      <c r="B61" s="134"/>
      <c r="C61" s="135"/>
      <c r="D61" s="136" t="s">
        <v>134</v>
      </c>
      <c r="E61" s="137"/>
      <c r="F61" s="137"/>
      <c r="G61" s="137"/>
      <c r="H61" s="137"/>
      <c r="I61" s="138"/>
      <c r="J61" s="139">
        <f>J142</f>
        <v>0</v>
      </c>
      <c r="K61" s="140"/>
    </row>
    <row r="62" spans="2:11" s="8" customFormat="1" ht="19.9" customHeight="1">
      <c r="B62" s="141"/>
      <c r="C62" s="142"/>
      <c r="D62" s="143" t="s">
        <v>136</v>
      </c>
      <c r="E62" s="144"/>
      <c r="F62" s="144"/>
      <c r="G62" s="144"/>
      <c r="H62" s="144"/>
      <c r="I62" s="145"/>
      <c r="J62" s="146">
        <f>J143</f>
        <v>0</v>
      </c>
      <c r="K62" s="147"/>
    </row>
    <row r="63" spans="2:11" s="8" customFormat="1" ht="19.9" customHeight="1">
      <c r="B63" s="141"/>
      <c r="C63" s="142"/>
      <c r="D63" s="143" t="s">
        <v>137</v>
      </c>
      <c r="E63" s="144"/>
      <c r="F63" s="144"/>
      <c r="G63" s="144"/>
      <c r="H63" s="144"/>
      <c r="I63" s="145"/>
      <c r="J63" s="146">
        <f>J151</f>
        <v>0</v>
      </c>
      <c r="K63" s="147"/>
    </row>
    <row r="64" spans="2:11" s="8" customFormat="1" ht="19.9" customHeight="1">
      <c r="B64" s="141"/>
      <c r="C64" s="142"/>
      <c r="D64" s="143" t="s">
        <v>138</v>
      </c>
      <c r="E64" s="144"/>
      <c r="F64" s="144"/>
      <c r="G64" s="144"/>
      <c r="H64" s="144"/>
      <c r="I64" s="145"/>
      <c r="J64" s="146">
        <f>J161</f>
        <v>0</v>
      </c>
      <c r="K64" s="147"/>
    </row>
    <row r="65" spans="2:11" s="1" customFormat="1" ht="21.75" customHeight="1">
      <c r="B65" s="40"/>
      <c r="C65" s="41"/>
      <c r="D65" s="41"/>
      <c r="E65" s="41"/>
      <c r="F65" s="41"/>
      <c r="G65" s="41"/>
      <c r="H65" s="41"/>
      <c r="I65" s="105"/>
      <c r="J65" s="41"/>
      <c r="K65" s="44"/>
    </row>
    <row r="66" spans="2:11" s="1" customFormat="1" ht="6.95" customHeight="1">
      <c r="B66" s="55"/>
      <c r="C66" s="56"/>
      <c r="D66" s="56"/>
      <c r="E66" s="56"/>
      <c r="F66" s="56"/>
      <c r="G66" s="56"/>
      <c r="H66" s="56"/>
      <c r="I66" s="126"/>
      <c r="J66" s="56"/>
      <c r="K66" s="57"/>
    </row>
    <row r="70" spans="2:12" s="1" customFormat="1" ht="6.95" customHeight="1">
      <c r="B70" s="58"/>
      <c r="C70" s="59"/>
      <c r="D70" s="59"/>
      <c r="E70" s="59"/>
      <c r="F70" s="59"/>
      <c r="G70" s="59"/>
      <c r="H70" s="59"/>
      <c r="I70" s="127"/>
      <c r="J70" s="59"/>
      <c r="K70" s="59"/>
      <c r="L70" s="40"/>
    </row>
    <row r="71" spans="2:12" s="1" customFormat="1" ht="36.95" customHeight="1">
      <c r="B71" s="40"/>
      <c r="C71" s="60" t="s">
        <v>151</v>
      </c>
      <c r="L71" s="40"/>
    </row>
    <row r="72" spans="2:12" s="1" customFormat="1" ht="6.95" customHeight="1">
      <c r="B72" s="40"/>
      <c r="L72" s="40"/>
    </row>
    <row r="73" spans="2:12" s="1" customFormat="1" ht="14.45" customHeight="1">
      <c r="B73" s="40"/>
      <c r="C73" s="62" t="s">
        <v>19</v>
      </c>
      <c r="L73" s="40"/>
    </row>
    <row r="74" spans="2:12" s="1" customFormat="1" ht="16.5" customHeight="1">
      <c r="B74" s="40"/>
      <c r="E74" s="357" t="str">
        <f>E7</f>
        <v>Školní statek Humpolec - dostavba budov a areálu</v>
      </c>
      <c r="F74" s="358"/>
      <c r="G74" s="358"/>
      <c r="H74" s="358"/>
      <c r="L74" s="40"/>
    </row>
    <row r="75" spans="2:12" s="1" customFormat="1" ht="14.45" customHeight="1">
      <c r="B75" s="40"/>
      <c r="C75" s="62" t="s">
        <v>117</v>
      </c>
      <c r="L75" s="40"/>
    </row>
    <row r="76" spans="2:12" s="1" customFormat="1" ht="17.25" customHeight="1">
      <c r="B76" s="40"/>
      <c r="E76" s="326" t="str">
        <f>E9</f>
        <v>2016-10-21/Hum4 - SO 04 - Splašková kanalizace</v>
      </c>
      <c r="F76" s="359"/>
      <c r="G76" s="359"/>
      <c r="H76" s="359"/>
      <c r="L76" s="40"/>
    </row>
    <row r="77" spans="2:12" s="1" customFormat="1" ht="6.95" customHeight="1">
      <c r="B77" s="40"/>
      <c r="L77" s="40"/>
    </row>
    <row r="78" spans="2:12" s="1" customFormat="1" ht="18" customHeight="1">
      <c r="B78" s="40"/>
      <c r="C78" s="62" t="s">
        <v>25</v>
      </c>
      <c r="F78" s="148" t="str">
        <f>F12</f>
        <v>Humpolec</v>
      </c>
      <c r="I78" s="149" t="s">
        <v>27</v>
      </c>
      <c r="J78" s="66" t="str">
        <f>IF(J12="","",J12)</f>
        <v>21. 10. 2016</v>
      </c>
      <c r="L78" s="40"/>
    </row>
    <row r="79" spans="2:12" s="1" customFormat="1" ht="6.95" customHeight="1">
      <c r="B79" s="40"/>
      <c r="L79" s="40"/>
    </row>
    <row r="80" spans="2:12" s="1" customFormat="1" ht="15">
      <c r="B80" s="40"/>
      <c r="C80" s="62" t="s">
        <v>31</v>
      </c>
      <c r="F80" s="148" t="str">
        <f>E15</f>
        <v>Kraj Vysočina, Jihlava, Žižkova 57/1882 PSČ 58733</v>
      </c>
      <c r="I80" s="149" t="s">
        <v>39</v>
      </c>
      <c r="J80" s="148" t="str">
        <f>E21</f>
        <v>AG Komplet s.r.o.</v>
      </c>
      <c r="L80" s="40"/>
    </row>
    <row r="81" spans="2:12" s="1" customFormat="1" ht="14.45" customHeight="1">
      <c r="B81" s="40"/>
      <c r="C81" s="62" t="s">
        <v>37</v>
      </c>
      <c r="F81" s="148" t="str">
        <f>IF(E18="","",E18)</f>
        <v/>
      </c>
      <c r="L81" s="40"/>
    </row>
    <row r="82" spans="2:12" s="1" customFormat="1" ht="10.35" customHeight="1">
      <c r="B82" s="40"/>
      <c r="L82" s="40"/>
    </row>
    <row r="83" spans="2:20" s="9" customFormat="1" ht="29.25" customHeight="1">
      <c r="B83" s="150"/>
      <c r="C83" s="151" t="s">
        <v>152</v>
      </c>
      <c r="D83" s="152" t="s">
        <v>64</v>
      </c>
      <c r="E83" s="152" t="s">
        <v>60</v>
      </c>
      <c r="F83" s="152" t="s">
        <v>153</v>
      </c>
      <c r="G83" s="152" t="s">
        <v>154</v>
      </c>
      <c r="H83" s="152" t="s">
        <v>155</v>
      </c>
      <c r="I83" s="153" t="s">
        <v>156</v>
      </c>
      <c r="J83" s="152" t="s">
        <v>121</v>
      </c>
      <c r="K83" s="154" t="s">
        <v>157</v>
      </c>
      <c r="L83" s="150"/>
      <c r="M83" s="72" t="s">
        <v>158</v>
      </c>
      <c r="N83" s="73" t="s">
        <v>49</v>
      </c>
      <c r="O83" s="73" t="s">
        <v>159</v>
      </c>
      <c r="P83" s="73" t="s">
        <v>160</v>
      </c>
      <c r="Q83" s="73" t="s">
        <v>161</v>
      </c>
      <c r="R83" s="73" t="s">
        <v>162</v>
      </c>
      <c r="S83" s="73" t="s">
        <v>163</v>
      </c>
      <c r="T83" s="74" t="s">
        <v>164</v>
      </c>
    </row>
    <row r="84" spans="2:63" s="1" customFormat="1" ht="29.25" customHeight="1">
      <c r="B84" s="40"/>
      <c r="C84" s="76" t="s">
        <v>122</v>
      </c>
      <c r="J84" s="155">
        <f>BK84</f>
        <v>0</v>
      </c>
      <c r="L84" s="40"/>
      <c r="M84" s="75"/>
      <c r="N84" s="67"/>
      <c r="O84" s="67"/>
      <c r="P84" s="156">
        <f>P85+P142</f>
        <v>0</v>
      </c>
      <c r="Q84" s="67"/>
      <c r="R84" s="156">
        <f>R85+R142</f>
        <v>162.0713202</v>
      </c>
      <c r="S84" s="67"/>
      <c r="T84" s="157">
        <f>T85+T142</f>
        <v>0</v>
      </c>
      <c r="AT84" s="23" t="s">
        <v>78</v>
      </c>
      <c r="AU84" s="23" t="s">
        <v>123</v>
      </c>
      <c r="BK84" s="158">
        <f>BK85+BK142</f>
        <v>0</v>
      </c>
    </row>
    <row r="85" spans="2:63" s="10" customFormat="1" ht="37.35" customHeight="1">
      <c r="B85" s="159"/>
      <c r="D85" s="160" t="s">
        <v>78</v>
      </c>
      <c r="E85" s="161" t="s">
        <v>165</v>
      </c>
      <c r="F85" s="161" t="s">
        <v>166</v>
      </c>
      <c r="I85" s="162"/>
      <c r="J85" s="163">
        <f>BK85</f>
        <v>0</v>
      </c>
      <c r="L85" s="159"/>
      <c r="M85" s="164"/>
      <c r="N85" s="165"/>
      <c r="O85" s="165"/>
      <c r="P85" s="166">
        <f>P86+P112+P115</f>
        <v>0</v>
      </c>
      <c r="Q85" s="165"/>
      <c r="R85" s="166">
        <f>R86+R112+R115</f>
        <v>161.8779812</v>
      </c>
      <c r="S85" s="165"/>
      <c r="T85" s="167">
        <f>T86+T112+T115</f>
        <v>0</v>
      </c>
      <c r="AR85" s="160" t="s">
        <v>24</v>
      </c>
      <c r="AT85" s="168" t="s">
        <v>78</v>
      </c>
      <c r="AU85" s="168" t="s">
        <v>79</v>
      </c>
      <c r="AY85" s="160" t="s">
        <v>167</v>
      </c>
      <c r="BK85" s="169">
        <f>BK86+BK112+BK115</f>
        <v>0</v>
      </c>
    </row>
    <row r="86" spans="2:63" s="10" customFormat="1" ht="19.9" customHeight="1">
      <c r="B86" s="159"/>
      <c r="D86" s="170" t="s">
        <v>78</v>
      </c>
      <c r="E86" s="171" t="s">
        <v>24</v>
      </c>
      <c r="F86" s="171" t="s">
        <v>168</v>
      </c>
      <c r="I86" s="162"/>
      <c r="J86" s="172">
        <f>BK86</f>
        <v>0</v>
      </c>
      <c r="L86" s="159"/>
      <c r="M86" s="164"/>
      <c r="N86" s="165"/>
      <c r="O86" s="165"/>
      <c r="P86" s="166">
        <f>SUM(P87:P111)</f>
        <v>0</v>
      </c>
      <c r="Q86" s="165"/>
      <c r="R86" s="166">
        <f>SUM(R87:R111)</f>
        <v>149.2859532</v>
      </c>
      <c r="S86" s="165"/>
      <c r="T86" s="167">
        <f>SUM(T87:T111)</f>
        <v>0</v>
      </c>
      <c r="AR86" s="160" t="s">
        <v>24</v>
      </c>
      <c r="AT86" s="168" t="s">
        <v>78</v>
      </c>
      <c r="AU86" s="168" t="s">
        <v>24</v>
      </c>
      <c r="AY86" s="160" t="s">
        <v>167</v>
      </c>
      <c r="BK86" s="169">
        <f>SUM(BK87:BK111)</f>
        <v>0</v>
      </c>
    </row>
    <row r="87" spans="2:65" s="1" customFormat="1" ht="38.25" customHeight="1">
      <c r="B87" s="173"/>
      <c r="C87" s="174" t="s">
        <v>24</v>
      </c>
      <c r="D87" s="174" t="s">
        <v>169</v>
      </c>
      <c r="E87" s="175" t="s">
        <v>1256</v>
      </c>
      <c r="F87" s="176" t="s">
        <v>1257</v>
      </c>
      <c r="G87" s="177" t="s">
        <v>172</v>
      </c>
      <c r="H87" s="178">
        <v>1.6</v>
      </c>
      <c r="I87" s="179"/>
      <c r="J87" s="180">
        <f>ROUND(I87*H87,2)</f>
        <v>0</v>
      </c>
      <c r="K87" s="176" t="s">
        <v>173</v>
      </c>
      <c r="L87" s="40"/>
      <c r="M87" s="181" t="s">
        <v>5</v>
      </c>
      <c r="N87" s="182" t="s">
        <v>50</v>
      </c>
      <c r="O87" s="41"/>
      <c r="P87" s="183">
        <f>O87*H87</f>
        <v>0</v>
      </c>
      <c r="Q87" s="183">
        <v>0</v>
      </c>
      <c r="R87" s="183">
        <f>Q87*H87</f>
        <v>0</v>
      </c>
      <c r="S87" s="183">
        <v>0</v>
      </c>
      <c r="T87" s="184">
        <f>S87*H87</f>
        <v>0</v>
      </c>
      <c r="AR87" s="23" t="s">
        <v>174</v>
      </c>
      <c r="AT87" s="23" t="s">
        <v>169</v>
      </c>
      <c r="AU87" s="23" t="s">
        <v>88</v>
      </c>
      <c r="AY87" s="23" t="s">
        <v>167</v>
      </c>
      <c r="BE87" s="185">
        <f>IF(N87="základní",J87,0)</f>
        <v>0</v>
      </c>
      <c r="BF87" s="185">
        <f>IF(N87="snížená",J87,0)</f>
        <v>0</v>
      </c>
      <c r="BG87" s="185">
        <f>IF(N87="zákl. přenesená",J87,0)</f>
        <v>0</v>
      </c>
      <c r="BH87" s="185">
        <f>IF(N87="sníž. přenesená",J87,0)</f>
        <v>0</v>
      </c>
      <c r="BI87" s="185">
        <f>IF(N87="nulová",J87,0)</f>
        <v>0</v>
      </c>
      <c r="BJ87" s="23" t="s">
        <v>24</v>
      </c>
      <c r="BK87" s="185">
        <f>ROUND(I87*H87,2)</f>
        <v>0</v>
      </c>
      <c r="BL87" s="23" t="s">
        <v>174</v>
      </c>
      <c r="BM87" s="23" t="s">
        <v>1438</v>
      </c>
    </row>
    <row r="88" spans="2:65" s="1" customFormat="1" ht="38.25" customHeight="1">
      <c r="B88" s="173"/>
      <c r="C88" s="174" t="s">
        <v>88</v>
      </c>
      <c r="D88" s="174" t="s">
        <v>169</v>
      </c>
      <c r="E88" s="175" t="s">
        <v>1439</v>
      </c>
      <c r="F88" s="176" t="s">
        <v>1440</v>
      </c>
      <c r="G88" s="177" t="s">
        <v>172</v>
      </c>
      <c r="H88" s="178">
        <v>194.145</v>
      </c>
      <c r="I88" s="179"/>
      <c r="J88" s="180">
        <f>ROUND(I88*H88,2)</f>
        <v>0</v>
      </c>
      <c r="K88" s="176" t="s">
        <v>173</v>
      </c>
      <c r="L88" s="40"/>
      <c r="M88" s="181" t="s">
        <v>5</v>
      </c>
      <c r="N88" s="182" t="s">
        <v>50</v>
      </c>
      <c r="O88" s="41"/>
      <c r="P88" s="183">
        <f>O88*H88</f>
        <v>0</v>
      </c>
      <c r="Q88" s="183">
        <v>0</v>
      </c>
      <c r="R88" s="183">
        <f>Q88*H88</f>
        <v>0</v>
      </c>
      <c r="S88" s="183">
        <v>0</v>
      </c>
      <c r="T88" s="184">
        <f>S88*H88</f>
        <v>0</v>
      </c>
      <c r="AR88" s="23" t="s">
        <v>174</v>
      </c>
      <c r="AT88" s="23" t="s">
        <v>169</v>
      </c>
      <c r="AU88" s="23" t="s">
        <v>88</v>
      </c>
      <c r="AY88" s="23" t="s">
        <v>167</v>
      </c>
      <c r="BE88" s="185">
        <f>IF(N88="základní",J88,0)</f>
        <v>0</v>
      </c>
      <c r="BF88" s="185">
        <f>IF(N88="snížená",J88,0)</f>
        <v>0</v>
      </c>
      <c r="BG88" s="185">
        <f>IF(N88="zákl. přenesená",J88,0)</f>
        <v>0</v>
      </c>
      <c r="BH88" s="185">
        <f>IF(N88="sníž. přenesená",J88,0)</f>
        <v>0</v>
      </c>
      <c r="BI88" s="185">
        <f>IF(N88="nulová",J88,0)</f>
        <v>0</v>
      </c>
      <c r="BJ88" s="23" t="s">
        <v>24</v>
      </c>
      <c r="BK88" s="185">
        <f>ROUND(I88*H88,2)</f>
        <v>0</v>
      </c>
      <c r="BL88" s="23" t="s">
        <v>174</v>
      </c>
      <c r="BM88" s="23" t="s">
        <v>1441</v>
      </c>
    </row>
    <row r="89" spans="2:51" s="11" customFormat="1" ht="13.5">
      <c r="B89" s="186"/>
      <c r="D89" s="196" t="s">
        <v>176</v>
      </c>
      <c r="E89" s="195" t="s">
        <v>5</v>
      </c>
      <c r="F89" s="197" t="s">
        <v>1442</v>
      </c>
      <c r="H89" s="198">
        <v>388.29</v>
      </c>
      <c r="I89" s="191"/>
      <c r="L89" s="186"/>
      <c r="M89" s="192"/>
      <c r="N89" s="193"/>
      <c r="O89" s="193"/>
      <c r="P89" s="193"/>
      <c r="Q89" s="193"/>
      <c r="R89" s="193"/>
      <c r="S89" s="193"/>
      <c r="T89" s="194"/>
      <c r="AT89" s="195" t="s">
        <v>176</v>
      </c>
      <c r="AU89" s="195" t="s">
        <v>88</v>
      </c>
      <c r="AV89" s="11" t="s">
        <v>88</v>
      </c>
      <c r="AW89" s="11" t="s">
        <v>43</v>
      </c>
      <c r="AX89" s="11" t="s">
        <v>79</v>
      </c>
      <c r="AY89" s="195" t="s">
        <v>167</v>
      </c>
    </row>
    <row r="90" spans="2:51" s="11" customFormat="1" ht="13.5">
      <c r="B90" s="186"/>
      <c r="D90" s="187" t="s">
        <v>176</v>
      </c>
      <c r="E90" s="188" t="s">
        <v>5</v>
      </c>
      <c r="F90" s="189" t="s">
        <v>1443</v>
      </c>
      <c r="H90" s="190">
        <v>194.145</v>
      </c>
      <c r="I90" s="191"/>
      <c r="L90" s="186"/>
      <c r="M90" s="192"/>
      <c r="N90" s="193"/>
      <c r="O90" s="193"/>
      <c r="P90" s="193"/>
      <c r="Q90" s="193"/>
      <c r="R90" s="193"/>
      <c r="S90" s="193"/>
      <c r="T90" s="194"/>
      <c r="AT90" s="195" t="s">
        <v>176</v>
      </c>
      <c r="AU90" s="195" t="s">
        <v>88</v>
      </c>
      <c r="AV90" s="11" t="s">
        <v>88</v>
      </c>
      <c r="AW90" s="11" t="s">
        <v>43</v>
      </c>
      <c r="AX90" s="11" t="s">
        <v>24</v>
      </c>
      <c r="AY90" s="195" t="s">
        <v>167</v>
      </c>
    </row>
    <row r="91" spans="2:65" s="1" customFormat="1" ht="38.25" customHeight="1">
      <c r="B91" s="173"/>
      <c r="C91" s="174" t="s">
        <v>181</v>
      </c>
      <c r="D91" s="174" t="s">
        <v>169</v>
      </c>
      <c r="E91" s="175" t="s">
        <v>1444</v>
      </c>
      <c r="F91" s="176" t="s">
        <v>1445</v>
      </c>
      <c r="G91" s="177" t="s">
        <v>172</v>
      </c>
      <c r="H91" s="178">
        <v>194.145</v>
      </c>
      <c r="I91" s="179"/>
      <c r="J91" s="180">
        <f>ROUND(I91*H91,2)</f>
        <v>0</v>
      </c>
      <c r="K91" s="176" t="s">
        <v>173</v>
      </c>
      <c r="L91" s="40"/>
      <c r="M91" s="181" t="s">
        <v>5</v>
      </c>
      <c r="N91" s="182" t="s">
        <v>50</v>
      </c>
      <c r="O91" s="41"/>
      <c r="P91" s="183">
        <f>O91*H91</f>
        <v>0</v>
      </c>
      <c r="Q91" s="183">
        <v>0</v>
      </c>
      <c r="R91" s="183">
        <f>Q91*H91</f>
        <v>0</v>
      </c>
      <c r="S91" s="183">
        <v>0</v>
      </c>
      <c r="T91" s="184">
        <f>S91*H91</f>
        <v>0</v>
      </c>
      <c r="AR91" s="23" t="s">
        <v>174</v>
      </c>
      <c r="AT91" s="23" t="s">
        <v>169</v>
      </c>
      <c r="AU91" s="23" t="s">
        <v>88</v>
      </c>
      <c r="AY91" s="23" t="s">
        <v>167</v>
      </c>
      <c r="BE91" s="185">
        <f>IF(N91="základní",J91,0)</f>
        <v>0</v>
      </c>
      <c r="BF91" s="185">
        <f>IF(N91="snížená",J91,0)</f>
        <v>0</v>
      </c>
      <c r="BG91" s="185">
        <f>IF(N91="zákl. přenesená",J91,0)</f>
        <v>0</v>
      </c>
      <c r="BH91" s="185">
        <f>IF(N91="sníž. přenesená",J91,0)</f>
        <v>0</v>
      </c>
      <c r="BI91" s="185">
        <f>IF(N91="nulová",J91,0)</f>
        <v>0</v>
      </c>
      <c r="BJ91" s="23" t="s">
        <v>24</v>
      </c>
      <c r="BK91" s="185">
        <f>ROUND(I91*H91,2)</f>
        <v>0</v>
      </c>
      <c r="BL91" s="23" t="s">
        <v>174</v>
      </c>
      <c r="BM91" s="23" t="s">
        <v>1446</v>
      </c>
    </row>
    <row r="92" spans="2:65" s="1" customFormat="1" ht="38.25" customHeight="1">
      <c r="B92" s="173"/>
      <c r="C92" s="174" t="s">
        <v>174</v>
      </c>
      <c r="D92" s="174" t="s">
        <v>169</v>
      </c>
      <c r="E92" s="175" t="s">
        <v>1447</v>
      </c>
      <c r="F92" s="176" t="s">
        <v>1448</v>
      </c>
      <c r="G92" s="177" t="s">
        <v>172</v>
      </c>
      <c r="H92" s="178">
        <v>194.145</v>
      </c>
      <c r="I92" s="179"/>
      <c r="J92" s="180">
        <f>ROUND(I92*H92,2)</f>
        <v>0</v>
      </c>
      <c r="K92" s="176" t="s">
        <v>173</v>
      </c>
      <c r="L92" s="40"/>
      <c r="M92" s="181" t="s">
        <v>5</v>
      </c>
      <c r="N92" s="182" t="s">
        <v>50</v>
      </c>
      <c r="O92" s="41"/>
      <c r="P92" s="183">
        <f>O92*H92</f>
        <v>0</v>
      </c>
      <c r="Q92" s="183">
        <v>0</v>
      </c>
      <c r="R92" s="183">
        <f>Q92*H92</f>
        <v>0</v>
      </c>
      <c r="S92" s="183">
        <v>0</v>
      </c>
      <c r="T92" s="184">
        <f>S92*H92</f>
        <v>0</v>
      </c>
      <c r="AR92" s="23" t="s">
        <v>174</v>
      </c>
      <c r="AT92" s="23" t="s">
        <v>169</v>
      </c>
      <c r="AU92" s="23" t="s">
        <v>88</v>
      </c>
      <c r="AY92" s="23" t="s">
        <v>167</v>
      </c>
      <c r="BE92" s="185">
        <f>IF(N92="základní",J92,0)</f>
        <v>0</v>
      </c>
      <c r="BF92" s="185">
        <f>IF(N92="snížená",J92,0)</f>
        <v>0</v>
      </c>
      <c r="BG92" s="185">
        <f>IF(N92="zákl. přenesená",J92,0)</f>
        <v>0</v>
      </c>
      <c r="BH92" s="185">
        <f>IF(N92="sníž. přenesená",J92,0)</f>
        <v>0</v>
      </c>
      <c r="BI92" s="185">
        <f>IF(N92="nulová",J92,0)</f>
        <v>0</v>
      </c>
      <c r="BJ92" s="23" t="s">
        <v>24</v>
      </c>
      <c r="BK92" s="185">
        <f>ROUND(I92*H92,2)</f>
        <v>0</v>
      </c>
      <c r="BL92" s="23" t="s">
        <v>174</v>
      </c>
      <c r="BM92" s="23" t="s">
        <v>1449</v>
      </c>
    </row>
    <row r="93" spans="2:65" s="1" customFormat="1" ht="38.25" customHeight="1">
      <c r="B93" s="173"/>
      <c r="C93" s="174" t="s">
        <v>190</v>
      </c>
      <c r="D93" s="174" t="s">
        <v>169</v>
      </c>
      <c r="E93" s="175" t="s">
        <v>1450</v>
      </c>
      <c r="F93" s="176" t="s">
        <v>1451</v>
      </c>
      <c r="G93" s="177" t="s">
        <v>172</v>
      </c>
      <c r="H93" s="178">
        <v>194.145</v>
      </c>
      <c r="I93" s="179"/>
      <c r="J93" s="180">
        <f>ROUND(I93*H93,2)</f>
        <v>0</v>
      </c>
      <c r="K93" s="176" t="s">
        <v>173</v>
      </c>
      <c r="L93" s="40"/>
      <c r="M93" s="181" t="s">
        <v>5</v>
      </c>
      <c r="N93" s="182" t="s">
        <v>50</v>
      </c>
      <c r="O93" s="41"/>
      <c r="P93" s="183">
        <f>O93*H93</f>
        <v>0</v>
      </c>
      <c r="Q93" s="183">
        <v>0</v>
      </c>
      <c r="R93" s="183">
        <f>Q93*H93</f>
        <v>0</v>
      </c>
      <c r="S93" s="183">
        <v>0</v>
      </c>
      <c r="T93" s="184">
        <f>S93*H93</f>
        <v>0</v>
      </c>
      <c r="AR93" s="23" t="s">
        <v>174</v>
      </c>
      <c r="AT93" s="23" t="s">
        <v>169</v>
      </c>
      <c r="AU93" s="23" t="s">
        <v>88</v>
      </c>
      <c r="AY93" s="23" t="s">
        <v>167</v>
      </c>
      <c r="BE93" s="185">
        <f>IF(N93="základní",J93,0)</f>
        <v>0</v>
      </c>
      <c r="BF93" s="185">
        <f>IF(N93="snížená",J93,0)</f>
        <v>0</v>
      </c>
      <c r="BG93" s="185">
        <f>IF(N93="zákl. přenesená",J93,0)</f>
        <v>0</v>
      </c>
      <c r="BH93" s="185">
        <f>IF(N93="sníž. přenesená",J93,0)</f>
        <v>0</v>
      </c>
      <c r="BI93" s="185">
        <f>IF(N93="nulová",J93,0)</f>
        <v>0</v>
      </c>
      <c r="BJ93" s="23" t="s">
        <v>24</v>
      </c>
      <c r="BK93" s="185">
        <f>ROUND(I93*H93,2)</f>
        <v>0</v>
      </c>
      <c r="BL93" s="23" t="s">
        <v>174</v>
      </c>
      <c r="BM93" s="23" t="s">
        <v>1452</v>
      </c>
    </row>
    <row r="94" spans="2:65" s="1" customFormat="1" ht="25.5" customHeight="1">
      <c r="B94" s="173"/>
      <c r="C94" s="174" t="s">
        <v>194</v>
      </c>
      <c r="D94" s="174" t="s">
        <v>169</v>
      </c>
      <c r="E94" s="175" t="s">
        <v>1453</v>
      </c>
      <c r="F94" s="176" t="s">
        <v>1454</v>
      </c>
      <c r="G94" s="177" t="s">
        <v>231</v>
      </c>
      <c r="H94" s="178">
        <v>364.23</v>
      </c>
      <c r="I94" s="179"/>
      <c r="J94" s="180">
        <f>ROUND(I94*H94,2)</f>
        <v>0</v>
      </c>
      <c r="K94" s="176" t="s">
        <v>173</v>
      </c>
      <c r="L94" s="40"/>
      <c r="M94" s="181" t="s">
        <v>5</v>
      </c>
      <c r="N94" s="182" t="s">
        <v>50</v>
      </c>
      <c r="O94" s="41"/>
      <c r="P94" s="183">
        <f>O94*H94</f>
        <v>0</v>
      </c>
      <c r="Q94" s="183">
        <v>0.00084</v>
      </c>
      <c r="R94" s="183">
        <f>Q94*H94</f>
        <v>0.30595320000000004</v>
      </c>
      <c r="S94" s="183">
        <v>0</v>
      </c>
      <c r="T94" s="184">
        <f>S94*H94</f>
        <v>0</v>
      </c>
      <c r="AR94" s="23" t="s">
        <v>174</v>
      </c>
      <c r="AT94" s="23" t="s">
        <v>169</v>
      </c>
      <c r="AU94" s="23" t="s">
        <v>88</v>
      </c>
      <c r="AY94" s="23" t="s">
        <v>167</v>
      </c>
      <c r="BE94" s="185">
        <f>IF(N94="základní",J94,0)</f>
        <v>0</v>
      </c>
      <c r="BF94" s="185">
        <f>IF(N94="snížená",J94,0)</f>
        <v>0</v>
      </c>
      <c r="BG94" s="185">
        <f>IF(N94="zákl. přenesená",J94,0)</f>
        <v>0</v>
      </c>
      <c r="BH94" s="185">
        <f>IF(N94="sníž. přenesená",J94,0)</f>
        <v>0</v>
      </c>
      <c r="BI94" s="185">
        <f>IF(N94="nulová",J94,0)</f>
        <v>0</v>
      </c>
      <c r="BJ94" s="23" t="s">
        <v>24</v>
      </c>
      <c r="BK94" s="185">
        <f>ROUND(I94*H94,2)</f>
        <v>0</v>
      </c>
      <c r="BL94" s="23" t="s">
        <v>174</v>
      </c>
      <c r="BM94" s="23" t="s">
        <v>1455</v>
      </c>
    </row>
    <row r="95" spans="2:51" s="11" customFormat="1" ht="13.5">
      <c r="B95" s="186"/>
      <c r="D95" s="187" t="s">
        <v>176</v>
      </c>
      <c r="E95" s="188" t="s">
        <v>5</v>
      </c>
      <c r="F95" s="189" t="s">
        <v>1456</v>
      </c>
      <c r="H95" s="190">
        <v>364.23</v>
      </c>
      <c r="I95" s="191"/>
      <c r="L95" s="186"/>
      <c r="M95" s="192"/>
      <c r="N95" s="193"/>
      <c r="O95" s="193"/>
      <c r="P95" s="193"/>
      <c r="Q95" s="193"/>
      <c r="R95" s="193"/>
      <c r="S95" s="193"/>
      <c r="T95" s="194"/>
      <c r="AT95" s="195" t="s">
        <v>176</v>
      </c>
      <c r="AU95" s="195" t="s">
        <v>88</v>
      </c>
      <c r="AV95" s="11" t="s">
        <v>88</v>
      </c>
      <c r="AW95" s="11" t="s">
        <v>43</v>
      </c>
      <c r="AX95" s="11" t="s">
        <v>24</v>
      </c>
      <c r="AY95" s="195" t="s">
        <v>167</v>
      </c>
    </row>
    <row r="96" spans="2:65" s="1" customFormat="1" ht="25.5" customHeight="1">
      <c r="B96" s="173"/>
      <c r="C96" s="174" t="s">
        <v>198</v>
      </c>
      <c r="D96" s="174" t="s">
        <v>169</v>
      </c>
      <c r="E96" s="175" t="s">
        <v>1457</v>
      </c>
      <c r="F96" s="176" t="s">
        <v>1458</v>
      </c>
      <c r="G96" s="177" t="s">
        <v>231</v>
      </c>
      <c r="H96" s="178">
        <v>364.23</v>
      </c>
      <c r="I96" s="179"/>
      <c r="J96" s="180">
        <f>ROUND(I96*H96,2)</f>
        <v>0</v>
      </c>
      <c r="K96" s="176" t="s">
        <v>173</v>
      </c>
      <c r="L96" s="40"/>
      <c r="M96" s="181" t="s">
        <v>5</v>
      </c>
      <c r="N96" s="182" t="s">
        <v>50</v>
      </c>
      <c r="O96" s="41"/>
      <c r="P96" s="183">
        <f>O96*H96</f>
        <v>0</v>
      </c>
      <c r="Q96" s="183">
        <v>0</v>
      </c>
      <c r="R96" s="183">
        <f>Q96*H96</f>
        <v>0</v>
      </c>
      <c r="S96" s="183">
        <v>0</v>
      </c>
      <c r="T96" s="184">
        <f>S96*H96</f>
        <v>0</v>
      </c>
      <c r="AR96" s="23" t="s">
        <v>174</v>
      </c>
      <c r="AT96" s="23" t="s">
        <v>169</v>
      </c>
      <c r="AU96" s="23" t="s">
        <v>88</v>
      </c>
      <c r="AY96" s="23" t="s">
        <v>167</v>
      </c>
      <c r="BE96" s="185">
        <f>IF(N96="základní",J96,0)</f>
        <v>0</v>
      </c>
      <c r="BF96" s="185">
        <f>IF(N96="snížená",J96,0)</f>
        <v>0</v>
      </c>
      <c r="BG96" s="185">
        <f>IF(N96="zákl. přenesená",J96,0)</f>
        <v>0</v>
      </c>
      <c r="BH96" s="185">
        <f>IF(N96="sníž. přenesená",J96,0)</f>
        <v>0</v>
      </c>
      <c r="BI96" s="185">
        <f>IF(N96="nulová",J96,0)</f>
        <v>0</v>
      </c>
      <c r="BJ96" s="23" t="s">
        <v>24</v>
      </c>
      <c r="BK96" s="185">
        <f>ROUND(I96*H96,2)</f>
        <v>0</v>
      </c>
      <c r="BL96" s="23" t="s">
        <v>174</v>
      </c>
      <c r="BM96" s="23" t="s">
        <v>1459</v>
      </c>
    </row>
    <row r="97" spans="2:65" s="1" customFormat="1" ht="38.25" customHeight="1">
      <c r="B97" s="173"/>
      <c r="C97" s="174" t="s">
        <v>203</v>
      </c>
      <c r="D97" s="174" t="s">
        <v>169</v>
      </c>
      <c r="E97" s="175" t="s">
        <v>199</v>
      </c>
      <c r="F97" s="176" t="s">
        <v>200</v>
      </c>
      <c r="G97" s="177" t="s">
        <v>172</v>
      </c>
      <c r="H97" s="178">
        <v>194.145</v>
      </c>
      <c r="I97" s="179"/>
      <c r="J97" s="180">
        <f>ROUND(I97*H97,2)</f>
        <v>0</v>
      </c>
      <c r="K97" s="176" t="s">
        <v>173</v>
      </c>
      <c r="L97" s="40"/>
      <c r="M97" s="181" t="s">
        <v>5</v>
      </c>
      <c r="N97" s="182" t="s">
        <v>50</v>
      </c>
      <c r="O97" s="41"/>
      <c r="P97" s="183">
        <f>O97*H97</f>
        <v>0</v>
      </c>
      <c r="Q97" s="183">
        <v>0</v>
      </c>
      <c r="R97" s="183">
        <f>Q97*H97</f>
        <v>0</v>
      </c>
      <c r="S97" s="183">
        <v>0</v>
      </c>
      <c r="T97" s="184">
        <f>S97*H97</f>
        <v>0</v>
      </c>
      <c r="AR97" s="23" t="s">
        <v>174</v>
      </c>
      <c r="AT97" s="23" t="s">
        <v>169</v>
      </c>
      <c r="AU97" s="23" t="s">
        <v>88</v>
      </c>
      <c r="AY97" s="23" t="s">
        <v>167</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174</v>
      </c>
      <c r="BM97" s="23" t="s">
        <v>1460</v>
      </c>
    </row>
    <row r="98" spans="2:65" s="1" customFormat="1" ht="38.25" customHeight="1">
      <c r="B98" s="173"/>
      <c r="C98" s="174" t="s">
        <v>208</v>
      </c>
      <c r="D98" s="174" t="s">
        <v>169</v>
      </c>
      <c r="E98" s="175" t="s">
        <v>204</v>
      </c>
      <c r="F98" s="176" t="s">
        <v>205</v>
      </c>
      <c r="G98" s="177" t="s">
        <v>172</v>
      </c>
      <c r="H98" s="178">
        <v>131.17</v>
      </c>
      <c r="I98" s="179"/>
      <c r="J98" s="180">
        <f>ROUND(I98*H98,2)</f>
        <v>0</v>
      </c>
      <c r="K98" s="176" t="s">
        <v>173</v>
      </c>
      <c r="L98" s="40"/>
      <c r="M98" s="181" t="s">
        <v>5</v>
      </c>
      <c r="N98" s="182" t="s">
        <v>50</v>
      </c>
      <c r="O98" s="41"/>
      <c r="P98" s="183">
        <f>O98*H98</f>
        <v>0</v>
      </c>
      <c r="Q98" s="183">
        <v>0</v>
      </c>
      <c r="R98" s="183">
        <f>Q98*H98</f>
        <v>0</v>
      </c>
      <c r="S98" s="183">
        <v>0</v>
      </c>
      <c r="T98" s="184">
        <f>S98*H98</f>
        <v>0</v>
      </c>
      <c r="AR98" s="23" t="s">
        <v>174</v>
      </c>
      <c r="AT98" s="23" t="s">
        <v>169</v>
      </c>
      <c r="AU98" s="23" t="s">
        <v>88</v>
      </c>
      <c r="AY98" s="23" t="s">
        <v>167</v>
      </c>
      <c r="BE98" s="185">
        <f>IF(N98="základní",J98,0)</f>
        <v>0</v>
      </c>
      <c r="BF98" s="185">
        <f>IF(N98="snížená",J98,0)</f>
        <v>0</v>
      </c>
      <c r="BG98" s="185">
        <f>IF(N98="zákl. přenesená",J98,0)</f>
        <v>0</v>
      </c>
      <c r="BH98" s="185">
        <f>IF(N98="sníž. přenesená",J98,0)</f>
        <v>0</v>
      </c>
      <c r="BI98" s="185">
        <f>IF(N98="nulová",J98,0)</f>
        <v>0</v>
      </c>
      <c r="BJ98" s="23" t="s">
        <v>24</v>
      </c>
      <c r="BK98" s="185">
        <f>ROUND(I98*H98,2)</f>
        <v>0</v>
      </c>
      <c r="BL98" s="23" t="s">
        <v>174</v>
      </c>
      <c r="BM98" s="23" t="s">
        <v>1461</v>
      </c>
    </row>
    <row r="99" spans="2:51" s="11" customFormat="1" ht="13.5">
      <c r="B99" s="186"/>
      <c r="D99" s="187" t="s">
        <v>176</v>
      </c>
      <c r="E99" s="188" t="s">
        <v>5</v>
      </c>
      <c r="F99" s="189" t="s">
        <v>1462</v>
      </c>
      <c r="H99" s="190">
        <v>131.17</v>
      </c>
      <c r="I99" s="191"/>
      <c r="L99" s="186"/>
      <c r="M99" s="192"/>
      <c r="N99" s="193"/>
      <c r="O99" s="193"/>
      <c r="P99" s="193"/>
      <c r="Q99" s="193"/>
      <c r="R99" s="193"/>
      <c r="S99" s="193"/>
      <c r="T99" s="194"/>
      <c r="AT99" s="195" t="s">
        <v>176</v>
      </c>
      <c r="AU99" s="195" t="s">
        <v>88</v>
      </c>
      <c r="AV99" s="11" t="s">
        <v>88</v>
      </c>
      <c r="AW99" s="11" t="s">
        <v>43</v>
      </c>
      <c r="AX99" s="11" t="s">
        <v>24</v>
      </c>
      <c r="AY99" s="195" t="s">
        <v>167</v>
      </c>
    </row>
    <row r="100" spans="2:65" s="1" customFormat="1" ht="25.5" customHeight="1">
      <c r="B100" s="173"/>
      <c r="C100" s="174" t="s">
        <v>29</v>
      </c>
      <c r="D100" s="174" t="s">
        <v>169</v>
      </c>
      <c r="E100" s="175" t="s">
        <v>1463</v>
      </c>
      <c r="F100" s="176" t="s">
        <v>1464</v>
      </c>
      <c r="G100" s="177" t="s">
        <v>172</v>
      </c>
      <c r="H100" s="178">
        <v>36</v>
      </c>
      <c r="I100" s="179"/>
      <c r="J100" s="180">
        <f>ROUND(I100*H100,2)</f>
        <v>0</v>
      </c>
      <c r="K100" s="176" t="s">
        <v>173</v>
      </c>
      <c r="L100" s="40"/>
      <c r="M100" s="181" t="s">
        <v>5</v>
      </c>
      <c r="N100" s="182" t="s">
        <v>50</v>
      </c>
      <c r="O100" s="41"/>
      <c r="P100" s="183">
        <f>O100*H100</f>
        <v>0</v>
      </c>
      <c r="Q100" s="183">
        <v>0</v>
      </c>
      <c r="R100" s="183">
        <f>Q100*H100</f>
        <v>0</v>
      </c>
      <c r="S100" s="183">
        <v>0</v>
      </c>
      <c r="T100" s="184">
        <f>S100*H100</f>
        <v>0</v>
      </c>
      <c r="AR100" s="23" t="s">
        <v>174</v>
      </c>
      <c r="AT100" s="23" t="s">
        <v>169</v>
      </c>
      <c r="AU100" s="23" t="s">
        <v>88</v>
      </c>
      <c r="AY100" s="23" t="s">
        <v>167</v>
      </c>
      <c r="BE100" s="185">
        <f>IF(N100="základní",J100,0)</f>
        <v>0</v>
      </c>
      <c r="BF100" s="185">
        <f>IF(N100="snížená",J100,0)</f>
        <v>0</v>
      </c>
      <c r="BG100" s="185">
        <f>IF(N100="zákl. přenesená",J100,0)</f>
        <v>0</v>
      </c>
      <c r="BH100" s="185">
        <f>IF(N100="sníž. přenesená",J100,0)</f>
        <v>0</v>
      </c>
      <c r="BI100" s="185">
        <f>IF(N100="nulová",J100,0)</f>
        <v>0</v>
      </c>
      <c r="BJ100" s="23" t="s">
        <v>24</v>
      </c>
      <c r="BK100" s="185">
        <f>ROUND(I100*H100,2)</f>
        <v>0</v>
      </c>
      <c r="BL100" s="23" t="s">
        <v>174</v>
      </c>
      <c r="BM100" s="23" t="s">
        <v>1465</v>
      </c>
    </row>
    <row r="101" spans="2:65" s="1" customFormat="1" ht="16.5" customHeight="1">
      <c r="B101" s="173"/>
      <c r="C101" s="174" t="s">
        <v>216</v>
      </c>
      <c r="D101" s="174" t="s">
        <v>169</v>
      </c>
      <c r="E101" s="175" t="s">
        <v>1275</v>
      </c>
      <c r="F101" s="176" t="s">
        <v>1276</v>
      </c>
      <c r="G101" s="177" t="s">
        <v>172</v>
      </c>
      <c r="H101" s="178">
        <v>95.17</v>
      </c>
      <c r="I101" s="179"/>
      <c r="J101" s="180">
        <f>ROUND(I101*H101,2)</f>
        <v>0</v>
      </c>
      <c r="K101" s="176" t="s">
        <v>173</v>
      </c>
      <c r="L101" s="40"/>
      <c r="M101" s="181" t="s">
        <v>5</v>
      </c>
      <c r="N101" s="182" t="s">
        <v>50</v>
      </c>
      <c r="O101" s="41"/>
      <c r="P101" s="183">
        <f>O101*H101</f>
        <v>0</v>
      </c>
      <c r="Q101" s="183">
        <v>0</v>
      </c>
      <c r="R101" s="183">
        <f>Q101*H101</f>
        <v>0</v>
      </c>
      <c r="S101" s="183">
        <v>0</v>
      </c>
      <c r="T101" s="184">
        <f>S101*H101</f>
        <v>0</v>
      </c>
      <c r="AR101" s="23" t="s">
        <v>174</v>
      </c>
      <c r="AT101" s="23" t="s">
        <v>169</v>
      </c>
      <c r="AU101" s="23" t="s">
        <v>88</v>
      </c>
      <c r="AY101" s="23" t="s">
        <v>167</v>
      </c>
      <c r="BE101" s="185">
        <f>IF(N101="základní",J101,0)</f>
        <v>0</v>
      </c>
      <c r="BF101" s="185">
        <f>IF(N101="snížená",J101,0)</f>
        <v>0</v>
      </c>
      <c r="BG101" s="185">
        <f>IF(N101="zákl. přenesená",J101,0)</f>
        <v>0</v>
      </c>
      <c r="BH101" s="185">
        <f>IF(N101="sníž. přenesená",J101,0)</f>
        <v>0</v>
      </c>
      <c r="BI101" s="185">
        <f>IF(N101="nulová",J101,0)</f>
        <v>0</v>
      </c>
      <c r="BJ101" s="23" t="s">
        <v>24</v>
      </c>
      <c r="BK101" s="185">
        <f>ROUND(I101*H101,2)</f>
        <v>0</v>
      </c>
      <c r="BL101" s="23" t="s">
        <v>174</v>
      </c>
      <c r="BM101" s="23" t="s">
        <v>1466</v>
      </c>
    </row>
    <row r="102" spans="2:51" s="11" customFormat="1" ht="13.5">
      <c r="B102" s="186"/>
      <c r="D102" s="187" t="s">
        <v>176</v>
      </c>
      <c r="E102" s="188" t="s">
        <v>5</v>
      </c>
      <c r="F102" s="189" t="s">
        <v>1467</v>
      </c>
      <c r="H102" s="190">
        <v>95.17</v>
      </c>
      <c r="I102" s="191"/>
      <c r="L102" s="186"/>
      <c r="M102" s="192"/>
      <c r="N102" s="193"/>
      <c r="O102" s="193"/>
      <c r="P102" s="193"/>
      <c r="Q102" s="193"/>
      <c r="R102" s="193"/>
      <c r="S102" s="193"/>
      <c r="T102" s="194"/>
      <c r="AT102" s="195" t="s">
        <v>176</v>
      </c>
      <c r="AU102" s="195" t="s">
        <v>88</v>
      </c>
      <c r="AV102" s="11" t="s">
        <v>88</v>
      </c>
      <c r="AW102" s="11" t="s">
        <v>43</v>
      </c>
      <c r="AX102" s="11" t="s">
        <v>24</v>
      </c>
      <c r="AY102" s="195" t="s">
        <v>167</v>
      </c>
    </row>
    <row r="103" spans="2:65" s="1" customFormat="1" ht="25.5" customHeight="1">
      <c r="B103" s="173"/>
      <c r="C103" s="174" t="s">
        <v>221</v>
      </c>
      <c r="D103" s="174" t="s">
        <v>169</v>
      </c>
      <c r="E103" s="175" t="s">
        <v>212</v>
      </c>
      <c r="F103" s="176" t="s">
        <v>213</v>
      </c>
      <c r="G103" s="177" t="s">
        <v>172</v>
      </c>
      <c r="H103" s="178">
        <v>293.12</v>
      </c>
      <c r="I103" s="179"/>
      <c r="J103" s="180">
        <f>ROUND(I103*H103,2)</f>
        <v>0</v>
      </c>
      <c r="K103" s="176" t="s">
        <v>173</v>
      </c>
      <c r="L103" s="40"/>
      <c r="M103" s="181" t="s">
        <v>5</v>
      </c>
      <c r="N103" s="182" t="s">
        <v>50</v>
      </c>
      <c r="O103" s="41"/>
      <c r="P103" s="183">
        <f>O103*H103</f>
        <v>0</v>
      </c>
      <c r="Q103" s="183">
        <v>0</v>
      </c>
      <c r="R103" s="183">
        <f>Q103*H103</f>
        <v>0</v>
      </c>
      <c r="S103" s="183">
        <v>0</v>
      </c>
      <c r="T103" s="184">
        <f>S103*H103</f>
        <v>0</v>
      </c>
      <c r="AR103" s="23" t="s">
        <v>174</v>
      </c>
      <c r="AT103" s="23" t="s">
        <v>169</v>
      </c>
      <c r="AU103" s="23" t="s">
        <v>88</v>
      </c>
      <c r="AY103" s="23" t="s">
        <v>167</v>
      </c>
      <c r="BE103" s="185">
        <f>IF(N103="základní",J103,0)</f>
        <v>0</v>
      </c>
      <c r="BF103" s="185">
        <f>IF(N103="snížená",J103,0)</f>
        <v>0</v>
      </c>
      <c r="BG103" s="185">
        <f>IF(N103="zákl. přenesená",J103,0)</f>
        <v>0</v>
      </c>
      <c r="BH103" s="185">
        <f>IF(N103="sníž. přenesená",J103,0)</f>
        <v>0</v>
      </c>
      <c r="BI103" s="185">
        <f>IF(N103="nulová",J103,0)</f>
        <v>0</v>
      </c>
      <c r="BJ103" s="23" t="s">
        <v>24</v>
      </c>
      <c r="BK103" s="185">
        <f>ROUND(I103*H103,2)</f>
        <v>0</v>
      </c>
      <c r="BL103" s="23" t="s">
        <v>174</v>
      </c>
      <c r="BM103" s="23" t="s">
        <v>1468</v>
      </c>
    </row>
    <row r="104" spans="2:51" s="11" customFormat="1" ht="13.5">
      <c r="B104" s="186"/>
      <c r="D104" s="196" t="s">
        <v>176</v>
      </c>
      <c r="E104" s="195" t="s">
        <v>5</v>
      </c>
      <c r="F104" s="197" t="s">
        <v>5</v>
      </c>
      <c r="H104" s="198">
        <v>0</v>
      </c>
      <c r="I104" s="191"/>
      <c r="L104" s="186"/>
      <c r="M104" s="192"/>
      <c r="N104" s="193"/>
      <c r="O104" s="193"/>
      <c r="P104" s="193"/>
      <c r="Q104" s="193"/>
      <c r="R104" s="193"/>
      <c r="S104" s="193"/>
      <c r="T104" s="194"/>
      <c r="AT104" s="195" t="s">
        <v>176</v>
      </c>
      <c r="AU104" s="195" t="s">
        <v>88</v>
      </c>
      <c r="AV104" s="11" t="s">
        <v>88</v>
      </c>
      <c r="AW104" s="11" t="s">
        <v>43</v>
      </c>
      <c r="AX104" s="11" t="s">
        <v>79</v>
      </c>
      <c r="AY104" s="195" t="s">
        <v>167</v>
      </c>
    </row>
    <row r="105" spans="2:51" s="11" customFormat="1" ht="13.5">
      <c r="B105" s="186"/>
      <c r="D105" s="196" t="s">
        <v>176</v>
      </c>
      <c r="E105" s="195" t="s">
        <v>5</v>
      </c>
      <c r="F105" s="197" t="s">
        <v>5</v>
      </c>
      <c r="H105" s="198">
        <v>0</v>
      </c>
      <c r="I105" s="191"/>
      <c r="L105" s="186"/>
      <c r="M105" s="192"/>
      <c r="N105" s="193"/>
      <c r="O105" s="193"/>
      <c r="P105" s="193"/>
      <c r="Q105" s="193"/>
      <c r="R105" s="193"/>
      <c r="S105" s="193"/>
      <c r="T105" s="194"/>
      <c r="AT105" s="195" t="s">
        <v>176</v>
      </c>
      <c r="AU105" s="195" t="s">
        <v>88</v>
      </c>
      <c r="AV105" s="11" t="s">
        <v>88</v>
      </c>
      <c r="AW105" s="11" t="s">
        <v>43</v>
      </c>
      <c r="AX105" s="11" t="s">
        <v>79</v>
      </c>
      <c r="AY105" s="195" t="s">
        <v>167</v>
      </c>
    </row>
    <row r="106" spans="2:51" s="11" customFormat="1" ht="13.5">
      <c r="B106" s="186"/>
      <c r="D106" s="196" t="s">
        <v>176</v>
      </c>
      <c r="E106" s="195" t="s">
        <v>5</v>
      </c>
      <c r="F106" s="197" t="s">
        <v>5</v>
      </c>
      <c r="H106" s="198">
        <v>0</v>
      </c>
      <c r="I106" s="191"/>
      <c r="L106" s="186"/>
      <c r="M106" s="192"/>
      <c r="N106" s="193"/>
      <c r="O106" s="193"/>
      <c r="P106" s="193"/>
      <c r="Q106" s="193"/>
      <c r="R106" s="193"/>
      <c r="S106" s="193"/>
      <c r="T106" s="194"/>
      <c r="AT106" s="195" t="s">
        <v>176</v>
      </c>
      <c r="AU106" s="195" t="s">
        <v>88</v>
      </c>
      <c r="AV106" s="11" t="s">
        <v>88</v>
      </c>
      <c r="AW106" s="11" t="s">
        <v>43</v>
      </c>
      <c r="AX106" s="11" t="s">
        <v>79</v>
      </c>
      <c r="AY106" s="195" t="s">
        <v>167</v>
      </c>
    </row>
    <row r="107" spans="2:51" s="11" customFormat="1" ht="13.5">
      <c r="B107" s="186"/>
      <c r="D107" s="187" t="s">
        <v>176</v>
      </c>
      <c r="E107" s="188" t="s">
        <v>5</v>
      </c>
      <c r="F107" s="189" t="s">
        <v>1469</v>
      </c>
      <c r="H107" s="190">
        <v>293.12</v>
      </c>
      <c r="I107" s="191"/>
      <c r="L107" s="186"/>
      <c r="M107" s="192"/>
      <c r="N107" s="193"/>
      <c r="O107" s="193"/>
      <c r="P107" s="193"/>
      <c r="Q107" s="193"/>
      <c r="R107" s="193"/>
      <c r="S107" s="193"/>
      <c r="T107" s="194"/>
      <c r="AT107" s="195" t="s">
        <v>176</v>
      </c>
      <c r="AU107" s="195" t="s">
        <v>88</v>
      </c>
      <c r="AV107" s="11" t="s">
        <v>88</v>
      </c>
      <c r="AW107" s="11" t="s">
        <v>43</v>
      </c>
      <c r="AX107" s="11" t="s">
        <v>24</v>
      </c>
      <c r="AY107" s="195" t="s">
        <v>167</v>
      </c>
    </row>
    <row r="108" spans="2:65" s="1" customFormat="1" ht="38.25" customHeight="1">
      <c r="B108" s="173"/>
      <c r="C108" s="174" t="s">
        <v>228</v>
      </c>
      <c r="D108" s="174" t="s">
        <v>169</v>
      </c>
      <c r="E108" s="175" t="s">
        <v>217</v>
      </c>
      <c r="F108" s="176" t="s">
        <v>218</v>
      </c>
      <c r="G108" s="177" t="s">
        <v>172</v>
      </c>
      <c r="H108" s="178">
        <v>74.49</v>
      </c>
      <c r="I108" s="179"/>
      <c r="J108" s="180">
        <f>ROUND(I108*H108,2)</f>
        <v>0</v>
      </c>
      <c r="K108" s="176" t="s">
        <v>173</v>
      </c>
      <c r="L108" s="40"/>
      <c r="M108" s="181" t="s">
        <v>5</v>
      </c>
      <c r="N108" s="182" t="s">
        <v>50</v>
      </c>
      <c r="O108" s="41"/>
      <c r="P108" s="183">
        <f>O108*H108</f>
        <v>0</v>
      </c>
      <c r="Q108" s="183">
        <v>0</v>
      </c>
      <c r="R108" s="183">
        <f>Q108*H108</f>
        <v>0</v>
      </c>
      <c r="S108" s="183">
        <v>0</v>
      </c>
      <c r="T108" s="184">
        <f>S108*H108</f>
        <v>0</v>
      </c>
      <c r="AR108" s="23" t="s">
        <v>174</v>
      </c>
      <c r="AT108" s="23" t="s">
        <v>169</v>
      </c>
      <c r="AU108" s="23" t="s">
        <v>88</v>
      </c>
      <c r="AY108" s="23" t="s">
        <v>167</v>
      </c>
      <c r="BE108" s="185">
        <f>IF(N108="základní",J108,0)</f>
        <v>0</v>
      </c>
      <c r="BF108" s="185">
        <f>IF(N108="snížená",J108,0)</f>
        <v>0</v>
      </c>
      <c r="BG108" s="185">
        <f>IF(N108="zákl. přenesená",J108,0)</f>
        <v>0</v>
      </c>
      <c r="BH108" s="185">
        <f>IF(N108="sníž. přenesená",J108,0)</f>
        <v>0</v>
      </c>
      <c r="BI108" s="185">
        <f>IF(N108="nulová",J108,0)</f>
        <v>0</v>
      </c>
      <c r="BJ108" s="23" t="s">
        <v>24</v>
      </c>
      <c r="BK108" s="185">
        <f>ROUND(I108*H108,2)</f>
        <v>0</v>
      </c>
      <c r="BL108" s="23" t="s">
        <v>174</v>
      </c>
      <c r="BM108" s="23" t="s">
        <v>1470</v>
      </c>
    </row>
    <row r="109" spans="2:51" s="11" customFormat="1" ht="13.5">
      <c r="B109" s="186"/>
      <c r="D109" s="187" t="s">
        <v>176</v>
      </c>
      <c r="E109" s="188" t="s">
        <v>5</v>
      </c>
      <c r="F109" s="189" t="s">
        <v>1471</v>
      </c>
      <c r="H109" s="190">
        <v>74.49</v>
      </c>
      <c r="I109" s="191"/>
      <c r="L109" s="186"/>
      <c r="M109" s="192"/>
      <c r="N109" s="193"/>
      <c r="O109" s="193"/>
      <c r="P109" s="193"/>
      <c r="Q109" s="193"/>
      <c r="R109" s="193"/>
      <c r="S109" s="193"/>
      <c r="T109" s="194"/>
      <c r="AT109" s="195" t="s">
        <v>176</v>
      </c>
      <c r="AU109" s="195" t="s">
        <v>88</v>
      </c>
      <c r="AV109" s="11" t="s">
        <v>88</v>
      </c>
      <c r="AW109" s="11" t="s">
        <v>43</v>
      </c>
      <c r="AX109" s="11" t="s">
        <v>24</v>
      </c>
      <c r="AY109" s="195" t="s">
        <v>167</v>
      </c>
    </row>
    <row r="110" spans="2:65" s="1" customFormat="1" ht="16.5" customHeight="1">
      <c r="B110" s="173"/>
      <c r="C110" s="199" t="s">
        <v>235</v>
      </c>
      <c r="D110" s="199" t="s">
        <v>222</v>
      </c>
      <c r="E110" s="200" t="s">
        <v>1472</v>
      </c>
      <c r="F110" s="201" t="s">
        <v>1473</v>
      </c>
      <c r="G110" s="202" t="s">
        <v>225</v>
      </c>
      <c r="H110" s="203">
        <v>148.98</v>
      </c>
      <c r="I110" s="204"/>
      <c r="J110" s="205">
        <f>ROUND(I110*H110,2)</f>
        <v>0</v>
      </c>
      <c r="K110" s="201" t="s">
        <v>173</v>
      </c>
      <c r="L110" s="206"/>
      <c r="M110" s="207" t="s">
        <v>5</v>
      </c>
      <c r="N110" s="208" t="s">
        <v>50</v>
      </c>
      <c r="O110" s="41"/>
      <c r="P110" s="183">
        <f>O110*H110</f>
        <v>0</v>
      </c>
      <c r="Q110" s="183">
        <v>1</v>
      </c>
      <c r="R110" s="183">
        <f>Q110*H110</f>
        <v>148.98</v>
      </c>
      <c r="S110" s="183">
        <v>0</v>
      </c>
      <c r="T110" s="184">
        <f>S110*H110</f>
        <v>0</v>
      </c>
      <c r="AR110" s="23" t="s">
        <v>203</v>
      </c>
      <c r="AT110" s="23" t="s">
        <v>222</v>
      </c>
      <c r="AU110" s="23" t="s">
        <v>88</v>
      </c>
      <c r="AY110" s="23" t="s">
        <v>167</v>
      </c>
      <c r="BE110" s="185">
        <f>IF(N110="základní",J110,0)</f>
        <v>0</v>
      </c>
      <c r="BF110" s="185">
        <f>IF(N110="snížená",J110,0)</f>
        <v>0</v>
      </c>
      <c r="BG110" s="185">
        <f>IF(N110="zákl. přenesená",J110,0)</f>
        <v>0</v>
      </c>
      <c r="BH110" s="185">
        <f>IF(N110="sníž. přenesená",J110,0)</f>
        <v>0</v>
      </c>
      <c r="BI110" s="185">
        <f>IF(N110="nulová",J110,0)</f>
        <v>0</v>
      </c>
      <c r="BJ110" s="23" t="s">
        <v>24</v>
      </c>
      <c r="BK110" s="185">
        <f>ROUND(I110*H110,2)</f>
        <v>0</v>
      </c>
      <c r="BL110" s="23" t="s">
        <v>174</v>
      </c>
      <c r="BM110" s="23" t="s">
        <v>1474</v>
      </c>
    </row>
    <row r="111" spans="2:51" s="11" customFormat="1" ht="13.5">
      <c r="B111" s="186"/>
      <c r="D111" s="196" t="s">
        <v>176</v>
      </c>
      <c r="F111" s="197" t="s">
        <v>1475</v>
      </c>
      <c r="H111" s="198">
        <v>148.98</v>
      </c>
      <c r="I111" s="191"/>
      <c r="L111" s="186"/>
      <c r="M111" s="192"/>
      <c r="N111" s="193"/>
      <c r="O111" s="193"/>
      <c r="P111" s="193"/>
      <c r="Q111" s="193"/>
      <c r="R111" s="193"/>
      <c r="S111" s="193"/>
      <c r="T111" s="194"/>
      <c r="AT111" s="195" t="s">
        <v>176</v>
      </c>
      <c r="AU111" s="195" t="s">
        <v>88</v>
      </c>
      <c r="AV111" s="11" t="s">
        <v>88</v>
      </c>
      <c r="AW111" s="11" t="s">
        <v>6</v>
      </c>
      <c r="AX111" s="11" t="s">
        <v>24</v>
      </c>
      <c r="AY111" s="195" t="s">
        <v>167</v>
      </c>
    </row>
    <row r="112" spans="2:63" s="10" customFormat="1" ht="29.85" customHeight="1">
      <c r="B112" s="159"/>
      <c r="D112" s="170" t="s">
        <v>78</v>
      </c>
      <c r="E112" s="171" t="s">
        <v>174</v>
      </c>
      <c r="F112" s="171" t="s">
        <v>386</v>
      </c>
      <c r="I112" s="162"/>
      <c r="J112" s="172">
        <f>BK112</f>
        <v>0</v>
      </c>
      <c r="L112" s="159"/>
      <c r="M112" s="164"/>
      <c r="N112" s="165"/>
      <c r="O112" s="165"/>
      <c r="P112" s="166">
        <f>SUM(P113:P114)</f>
        <v>0</v>
      </c>
      <c r="Q112" s="165"/>
      <c r="R112" s="166">
        <f>SUM(R113:R114)</f>
        <v>0</v>
      </c>
      <c r="S112" s="165"/>
      <c r="T112" s="167">
        <f>SUM(T113:T114)</f>
        <v>0</v>
      </c>
      <c r="AR112" s="160" t="s">
        <v>24</v>
      </c>
      <c r="AT112" s="168" t="s">
        <v>78</v>
      </c>
      <c r="AU112" s="168" t="s">
        <v>24</v>
      </c>
      <c r="AY112" s="160" t="s">
        <v>167</v>
      </c>
      <c r="BK112" s="169">
        <f>SUM(BK113:BK114)</f>
        <v>0</v>
      </c>
    </row>
    <row r="113" spans="2:65" s="1" customFormat="1" ht="25.5" customHeight="1">
      <c r="B113" s="173"/>
      <c r="C113" s="174" t="s">
        <v>11</v>
      </c>
      <c r="D113" s="174" t="s">
        <v>169</v>
      </c>
      <c r="E113" s="175" t="s">
        <v>1476</v>
      </c>
      <c r="F113" s="176" t="s">
        <v>1477</v>
      </c>
      <c r="G113" s="177" t="s">
        <v>172</v>
      </c>
      <c r="H113" s="178">
        <v>18.58</v>
      </c>
      <c r="I113" s="179"/>
      <c r="J113" s="180">
        <f>ROUND(I113*H113,2)</f>
        <v>0</v>
      </c>
      <c r="K113" s="176" t="s">
        <v>173</v>
      </c>
      <c r="L113" s="40"/>
      <c r="M113" s="181" t="s">
        <v>5</v>
      </c>
      <c r="N113" s="182" t="s">
        <v>50</v>
      </c>
      <c r="O113" s="41"/>
      <c r="P113" s="183">
        <f>O113*H113</f>
        <v>0</v>
      </c>
      <c r="Q113" s="183">
        <v>0</v>
      </c>
      <c r="R113" s="183">
        <f>Q113*H113</f>
        <v>0</v>
      </c>
      <c r="S113" s="183">
        <v>0</v>
      </c>
      <c r="T113" s="184">
        <f>S113*H113</f>
        <v>0</v>
      </c>
      <c r="AR113" s="23" t="s">
        <v>174</v>
      </c>
      <c r="AT113" s="23" t="s">
        <v>169</v>
      </c>
      <c r="AU113" s="23" t="s">
        <v>88</v>
      </c>
      <c r="AY113" s="23" t="s">
        <v>167</v>
      </c>
      <c r="BE113" s="185">
        <f>IF(N113="základní",J113,0)</f>
        <v>0</v>
      </c>
      <c r="BF113" s="185">
        <f>IF(N113="snížená",J113,0)</f>
        <v>0</v>
      </c>
      <c r="BG113" s="185">
        <f>IF(N113="zákl. přenesená",J113,0)</f>
        <v>0</v>
      </c>
      <c r="BH113" s="185">
        <f>IF(N113="sníž. přenesená",J113,0)</f>
        <v>0</v>
      </c>
      <c r="BI113" s="185">
        <f>IF(N113="nulová",J113,0)</f>
        <v>0</v>
      </c>
      <c r="BJ113" s="23" t="s">
        <v>24</v>
      </c>
      <c r="BK113" s="185">
        <f>ROUND(I113*H113,2)</f>
        <v>0</v>
      </c>
      <c r="BL113" s="23" t="s">
        <v>174</v>
      </c>
      <c r="BM113" s="23" t="s">
        <v>1478</v>
      </c>
    </row>
    <row r="114" spans="2:51" s="11" customFormat="1" ht="13.5">
      <c r="B114" s="186"/>
      <c r="D114" s="196" t="s">
        <v>176</v>
      </c>
      <c r="E114" s="195" t="s">
        <v>5</v>
      </c>
      <c r="F114" s="197" t="s">
        <v>1479</v>
      </c>
      <c r="H114" s="198">
        <v>18.58</v>
      </c>
      <c r="I114" s="191"/>
      <c r="L114" s="186"/>
      <c r="M114" s="192"/>
      <c r="N114" s="193"/>
      <c r="O114" s="193"/>
      <c r="P114" s="193"/>
      <c r="Q114" s="193"/>
      <c r="R114" s="193"/>
      <c r="S114" s="193"/>
      <c r="T114" s="194"/>
      <c r="AT114" s="195" t="s">
        <v>176</v>
      </c>
      <c r="AU114" s="195" t="s">
        <v>88</v>
      </c>
      <c r="AV114" s="11" t="s">
        <v>88</v>
      </c>
      <c r="AW114" s="11" t="s">
        <v>43</v>
      </c>
      <c r="AX114" s="11" t="s">
        <v>24</v>
      </c>
      <c r="AY114" s="195" t="s">
        <v>167</v>
      </c>
    </row>
    <row r="115" spans="2:63" s="10" customFormat="1" ht="29.85" customHeight="1">
      <c r="B115" s="159"/>
      <c r="D115" s="170" t="s">
        <v>78</v>
      </c>
      <c r="E115" s="171" t="s">
        <v>203</v>
      </c>
      <c r="F115" s="171" t="s">
        <v>1310</v>
      </c>
      <c r="I115" s="162"/>
      <c r="J115" s="172">
        <f>BK115</f>
        <v>0</v>
      </c>
      <c r="L115" s="159"/>
      <c r="M115" s="164"/>
      <c r="N115" s="165"/>
      <c r="O115" s="165"/>
      <c r="P115" s="166">
        <f>SUM(P116:P141)</f>
        <v>0</v>
      </c>
      <c r="Q115" s="165"/>
      <c r="R115" s="166">
        <f>SUM(R116:R141)</f>
        <v>12.592027999999999</v>
      </c>
      <c r="S115" s="165"/>
      <c r="T115" s="167">
        <f>SUM(T116:T141)</f>
        <v>0</v>
      </c>
      <c r="AR115" s="160" t="s">
        <v>24</v>
      </c>
      <c r="AT115" s="168" t="s">
        <v>78</v>
      </c>
      <c r="AU115" s="168" t="s">
        <v>24</v>
      </c>
      <c r="AY115" s="160" t="s">
        <v>167</v>
      </c>
      <c r="BK115" s="169">
        <f>SUM(BK116:BK141)</f>
        <v>0</v>
      </c>
    </row>
    <row r="116" spans="2:65" s="1" customFormat="1" ht="25.5" customHeight="1">
      <c r="B116" s="173"/>
      <c r="C116" s="174" t="s">
        <v>244</v>
      </c>
      <c r="D116" s="174" t="s">
        <v>169</v>
      </c>
      <c r="E116" s="175" t="s">
        <v>1480</v>
      </c>
      <c r="F116" s="176" t="s">
        <v>1481</v>
      </c>
      <c r="G116" s="177" t="s">
        <v>358</v>
      </c>
      <c r="H116" s="178">
        <v>8.3</v>
      </c>
      <c r="I116" s="179"/>
      <c r="J116" s="180">
        <f aca="true" t="shared" si="0" ref="J116:J141">ROUND(I116*H116,2)</f>
        <v>0</v>
      </c>
      <c r="K116" s="176" t="s">
        <v>173</v>
      </c>
      <c r="L116" s="40"/>
      <c r="M116" s="181" t="s">
        <v>5</v>
      </c>
      <c r="N116" s="182" t="s">
        <v>50</v>
      </c>
      <c r="O116" s="41"/>
      <c r="P116" s="183">
        <f aca="true" t="shared" si="1" ref="P116:P141">O116*H116</f>
        <v>0</v>
      </c>
      <c r="Q116" s="183">
        <v>0.00127</v>
      </c>
      <c r="R116" s="183">
        <f aca="true" t="shared" si="2" ref="R116:R141">Q116*H116</f>
        <v>0.010541000000000002</v>
      </c>
      <c r="S116" s="183">
        <v>0</v>
      </c>
      <c r="T116" s="184">
        <f aca="true" t="shared" si="3" ref="T116:T141">S116*H116</f>
        <v>0</v>
      </c>
      <c r="AR116" s="23" t="s">
        <v>174</v>
      </c>
      <c r="AT116" s="23" t="s">
        <v>169</v>
      </c>
      <c r="AU116" s="23" t="s">
        <v>88</v>
      </c>
      <c r="AY116" s="23" t="s">
        <v>167</v>
      </c>
      <c r="BE116" s="185">
        <f aca="true" t="shared" si="4" ref="BE116:BE141">IF(N116="základní",J116,0)</f>
        <v>0</v>
      </c>
      <c r="BF116" s="185">
        <f aca="true" t="shared" si="5" ref="BF116:BF141">IF(N116="snížená",J116,0)</f>
        <v>0</v>
      </c>
      <c r="BG116" s="185">
        <f aca="true" t="shared" si="6" ref="BG116:BG141">IF(N116="zákl. přenesená",J116,0)</f>
        <v>0</v>
      </c>
      <c r="BH116" s="185">
        <f aca="true" t="shared" si="7" ref="BH116:BH141">IF(N116="sníž. přenesená",J116,0)</f>
        <v>0</v>
      </c>
      <c r="BI116" s="185">
        <f aca="true" t="shared" si="8" ref="BI116:BI141">IF(N116="nulová",J116,0)</f>
        <v>0</v>
      </c>
      <c r="BJ116" s="23" t="s">
        <v>24</v>
      </c>
      <c r="BK116" s="185">
        <f aca="true" t="shared" si="9" ref="BK116:BK141">ROUND(I116*H116,2)</f>
        <v>0</v>
      </c>
      <c r="BL116" s="23" t="s">
        <v>174</v>
      </c>
      <c r="BM116" s="23" t="s">
        <v>1482</v>
      </c>
    </row>
    <row r="117" spans="2:65" s="1" customFormat="1" ht="25.5" customHeight="1">
      <c r="B117" s="173"/>
      <c r="C117" s="174" t="s">
        <v>249</v>
      </c>
      <c r="D117" s="174" t="s">
        <v>169</v>
      </c>
      <c r="E117" s="175" t="s">
        <v>1483</v>
      </c>
      <c r="F117" s="176" t="s">
        <v>1484</v>
      </c>
      <c r="G117" s="177" t="s">
        <v>358</v>
      </c>
      <c r="H117" s="178">
        <v>3.4</v>
      </c>
      <c r="I117" s="179"/>
      <c r="J117" s="180">
        <f t="shared" si="0"/>
        <v>0</v>
      </c>
      <c r="K117" s="176" t="s">
        <v>173</v>
      </c>
      <c r="L117" s="40"/>
      <c r="M117" s="181" t="s">
        <v>5</v>
      </c>
      <c r="N117" s="182" t="s">
        <v>50</v>
      </c>
      <c r="O117" s="41"/>
      <c r="P117" s="183">
        <f t="shared" si="1"/>
        <v>0</v>
      </c>
      <c r="Q117" s="183">
        <v>0.00177</v>
      </c>
      <c r="R117" s="183">
        <f t="shared" si="2"/>
        <v>0.006018</v>
      </c>
      <c r="S117" s="183">
        <v>0</v>
      </c>
      <c r="T117" s="184">
        <f t="shared" si="3"/>
        <v>0</v>
      </c>
      <c r="AR117" s="23" t="s">
        <v>174</v>
      </c>
      <c r="AT117" s="23" t="s">
        <v>169</v>
      </c>
      <c r="AU117" s="23" t="s">
        <v>88</v>
      </c>
      <c r="AY117" s="23" t="s">
        <v>167</v>
      </c>
      <c r="BE117" s="185">
        <f t="shared" si="4"/>
        <v>0</v>
      </c>
      <c r="BF117" s="185">
        <f t="shared" si="5"/>
        <v>0</v>
      </c>
      <c r="BG117" s="185">
        <f t="shared" si="6"/>
        <v>0</v>
      </c>
      <c r="BH117" s="185">
        <f t="shared" si="7"/>
        <v>0</v>
      </c>
      <c r="BI117" s="185">
        <f t="shared" si="8"/>
        <v>0</v>
      </c>
      <c r="BJ117" s="23" t="s">
        <v>24</v>
      </c>
      <c r="BK117" s="185">
        <f t="shared" si="9"/>
        <v>0</v>
      </c>
      <c r="BL117" s="23" t="s">
        <v>174</v>
      </c>
      <c r="BM117" s="23" t="s">
        <v>1485</v>
      </c>
    </row>
    <row r="118" spans="2:65" s="1" customFormat="1" ht="25.5" customHeight="1">
      <c r="B118" s="173"/>
      <c r="C118" s="174" t="s">
        <v>256</v>
      </c>
      <c r="D118" s="174" t="s">
        <v>169</v>
      </c>
      <c r="E118" s="175" t="s">
        <v>1311</v>
      </c>
      <c r="F118" s="176" t="s">
        <v>1312</v>
      </c>
      <c r="G118" s="177" t="s">
        <v>358</v>
      </c>
      <c r="H118" s="178">
        <v>1</v>
      </c>
      <c r="I118" s="179"/>
      <c r="J118" s="180">
        <f t="shared" si="0"/>
        <v>0</v>
      </c>
      <c r="K118" s="176" t="s">
        <v>173</v>
      </c>
      <c r="L118" s="40"/>
      <c r="M118" s="181" t="s">
        <v>5</v>
      </c>
      <c r="N118" s="182" t="s">
        <v>50</v>
      </c>
      <c r="O118" s="41"/>
      <c r="P118" s="183">
        <f t="shared" si="1"/>
        <v>0</v>
      </c>
      <c r="Q118" s="183">
        <v>0.00273</v>
      </c>
      <c r="R118" s="183">
        <f t="shared" si="2"/>
        <v>0.00273</v>
      </c>
      <c r="S118" s="183">
        <v>0</v>
      </c>
      <c r="T118" s="184">
        <f t="shared" si="3"/>
        <v>0</v>
      </c>
      <c r="AR118" s="23" t="s">
        <v>174</v>
      </c>
      <c r="AT118" s="23" t="s">
        <v>169</v>
      </c>
      <c r="AU118" s="23" t="s">
        <v>88</v>
      </c>
      <c r="AY118" s="23" t="s">
        <v>167</v>
      </c>
      <c r="BE118" s="185">
        <f t="shared" si="4"/>
        <v>0</v>
      </c>
      <c r="BF118" s="185">
        <f t="shared" si="5"/>
        <v>0</v>
      </c>
      <c r="BG118" s="185">
        <f t="shared" si="6"/>
        <v>0</v>
      </c>
      <c r="BH118" s="185">
        <f t="shared" si="7"/>
        <v>0</v>
      </c>
      <c r="BI118" s="185">
        <f t="shared" si="8"/>
        <v>0</v>
      </c>
      <c r="BJ118" s="23" t="s">
        <v>24</v>
      </c>
      <c r="BK118" s="185">
        <f t="shared" si="9"/>
        <v>0</v>
      </c>
      <c r="BL118" s="23" t="s">
        <v>174</v>
      </c>
      <c r="BM118" s="23" t="s">
        <v>1486</v>
      </c>
    </row>
    <row r="119" spans="2:65" s="1" customFormat="1" ht="25.5" customHeight="1">
      <c r="B119" s="173"/>
      <c r="C119" s="174" t="s">
        <v>261</v>
      </c>
      <c r="D119" s="174" t="s">
        <v>169</v>
      </c>
      <c r="E119" s="175" t="s">
        <v>1487</v>
      </c>
      <c r="F119" s="176" t="s">
        <v>1488</v>
      </c>
      <c r="G119" s="177" t="s">
        <v>358</v>
      </c>
      <c r="H119" s="178">
        <v>191.7</v>
      </c>
      <c r="I119" s="179"/>
      <c r="J119" s="180">
        <f t="shared" si="0"/>
        <v>0</v>
      </c>
      <c r="K119" s="176" t="s">
        <v>173</v>
      </c>
      <c r="L119" s="40"/>
      <c r="M119" s="181" t="s">
        <v>5</v>
      </c>
      <c r="N119" s="182" t="s">
        <v>50</v>
      </c>
      <c r="O119" s="41"/>
      <c r="P119" s="183">
        <f t="shared" si="1"/>
        <v>0</v>
      </c>
      <c r="Q119" s="183">
        <v>0.00427</v>
      </c>
      <c r="R119" s="183">
        <f t="shared" si="2"/>
        <v>0.818559</v>
      </c>
      <c r="S119" s="183">
        <v>0</v>
      </c>
      <c r="T119" s="184">
        <f t="shared" si="3"/>
        <v>0</v>
      </c>
      <c r="AR119" s="23" t="s">
        <v>174</v>
      </c>
      <c r="AT119" s="23" t="s">
        <v>169</v>
      </c>
      <c r="AU119" s="23" t="s">
        <v>88</v>
      </c>
      <c r="AY119" s="23" t="s">
        <v>167</v>
      </c>
      <c r="BE119" s="185">
        <f t="shared" si="4"/>
        <v>0</v>
      </c>
      <c r="BF119" s="185">
        <f t="shared" si="5"/>
        <v>0</v>
      </c>
      <c r="BG119" s="185">
        <f t="shared" si="6"/>
        <v>0</v>
      </c>
      <c r="BH119" s="185">
        <f t="shared" si="7"/>
        <v>0</v>
      </c>
      <c r="BI119" s="185">
        <f t="shared" si="8"/>
        <v>0</v>
      </c>
      <c r="BJ119" s="23" t="s">
        <v>24</v>
      </c>
      <c r="BK119" s="185">
        <f t="shared" si="9"/>
        <v>0</v>
      </c>
      <c r="BL119" s="23" t="s">
        <v>174</v>
      </c>
      <c r="BM119" s="23" t="s">
        <v>1489</v>
      </c>
    </row>
    <row r="120" spans="2:65" s="1" customFormat="1" ht="38.25" customHeight="1">
      <c r="B120" s="173"/>
      <c r="C120" s="174" t="s">
        <v>266</v>
      </c>
      <c r="D120" s="174" t="s">
        <v>169</v>
      </c>
      <c r="E120" s="175" t="s">
        <v>1490</v>
      </c>
      <c r="F120" s="176" t="s">
        <v>1491</v>
      </c>
      <c r="G120" s="177" t="s">
        <v>318</v>
      </c>
      <c r="H120" s="178">
        <v>9</v>
      </c>
      <c r="I120" s="179"/>
      <c r="J120" s="180">
        <f t="shared" si="0"/>
        <v>0</v>
      </c>
      <c r="K120" s="176" t="s">
        <v>173</v>
      </c>
      <c r="L120" s="40"/>
      <c r="M120" s="181" t="s">
        <v>5</v>
      </c>
      <c r="N120" s="182" t="s">
        <v>50</v>
      </c>
      <c r="O120" s="41"/>
      <c r="P120" s="183">
        <f t="shared" si="1"/>
        <v>0</v>
      </c>
      <c r="Q120" s="183">
        <v>0</v>
      </c>
      <c r="R120" s="183">
        <f t="shared" si="2"/>
        <v>0</v>
      </c>
      <c r="S120" s="183">
        <v>0</v>
      </c>
      <c r="T120" s="184">
        <f t="shared" si="3"/>
        <v>0</v>
      </c>
      <c r="AR120" s="23" t="s">
        <v>174</v>
      </c>
      <c r="AT120" s="23" t="s">
        <v>169</v>
      </c>
      <c r="AU120" s="23" t="s">
        <v>88</v>
      </c>
      <c r="AY120" s="23" t="s">
        <v>167</v>
      </c>
      <c r="BE120" s="185">
        <f t="shared" si="4"/>
        <v>0</v>
      </c>
      <c r="BF120" s="185">
        <f t="shared" si="5"/>
        <v>0</v>
      </c>
      <c r="BG120" s="185">
        <f t="shared" si="6"/>
        <v>0</v>
      </c>
      <c r="BH120" s="185">
        <f t="shared" si="7"/>
        <v>0</v>
      </c>
      <c r="BI120" s="185">
        <f t="shared" si="8"/>
        <v>0</v>
      </c>
      <c r="BJ120" s="23" t="s">
        <v>24</v>
      </c>
      <c r="BK120" s="185">
        <f t="shared" si="9"/>
        <v>0</v>
      </c>
      <c r="BL120" s="23" t="s">
        <v>174</v>
      </c>
      <c r="BM120" s="23" t="s">
        <v>1492</v>
      </c>
    </row>
    <row r="121" spans="2:65" s="1" customFormat="1" ht="38.25" customHeight="1">
      <c r="B121" s="173"/>
      <c r="C121" s="174" t="s">
        <v>10</v>
      </c>
      <c r="D121" s="174" t="s">
        <v>169</v>
      </c>
      <c r="E121" s="175" t="s">
        <v>1493</v>
      </c>
      <c r="F121" s="176" t="s">
        <v>1494</v>
      </c>
      <c r="G121" s="177" t="s">
        <v>318</v>
      </c>
      <c r="H121" s="178">
        <v>2</v>
      </c>
      <c r="I121" s="179"/>
      <c r="J121" s="180">
        <f t="shared" si="0"/>
        <v>0</v>
      </c>
      <c r="K121" s="176" t="s">
        <v>173</v>
      </c>
      <c r="L121" s="40"/>
      <c r="M121" s="181" t="s">
        <v>5</v>
      </c>
      <c r="N121" s="182" t="s">
        <v>50</v>
      </c>
      <c r="O121" s="41"/>
      <c r="P121" s="183">
        <f t="shared" si="1"/>
        <v>0</v>
      </c>
      <c r="Q121" s="183">
        <v>0</v>
      </c>
      <c r="R121" s="183">
        <f t="shared" si="2"/>
        <v>0</v>
      </c>
      <c r="S121" s="183">
        <v>0</v>
      </c>
      <c r="T121" s="184">
        <f t="shared" si="3"/>
        <v>0</v>
      </c>
      <c r="AR121" s="23" t="s">
        <v>174</v>
      </c>
      <c r="AT121" s="23" t="s">
        <v>169</v>
      </c>
      <c r="AU121" s="23" t="s">
        <v>88</v>
      </c>
      <c r="AY121" s="23" t="s">
        <v>167</v>
      </c>
      <c r="BE121" s="185">
        <f t="shared" si="4"/>
        <v>0</v>
      </c>
      <c r="BF121" s="185">
        <f t="shared" si="5"/>
        <v>0</v>
      </c>
      <c r="BG121" s="185">
        <f t="shared" si="6"/>
        <v>0</v>
      </c>
      <c r="BH121" s="185">
        <f t="shared" si="7"/>
        <v>0</v>
      </c>
      <c r="BI121" s="185">
        <f t="shared" si="8"/>
        <v>0</v>
      </c>
      <c r="BJ121" s="23" t="s">
        <v>24</v>
      </c>
      <c r="BK121" s="185">
        <f t="shared" si="9"/>
        <v>0</v>
      </c>
      <c r="BL121" s="23" t="s">
        <v>174</v>
      </c>
      <c r="BM121" s="23" t="s">
        <v>1495</v>
      </c>
    </row>
    <row r="122" spans="2:65" s="1" customFormat="1" ht="16.5" customHeight="1">
      <c r="B122" s="173"/>
      <c r="C122" s="199" t="s">
        <v>274</v>
      </c>
      <c r="D122" s="199" t="s">
        <v>222</v>
      </c>
      <c r="E122" s="200" t="s">
        <v>1496</v>
      </c>
      <c r="F122" s="201" t="s">
        <v>1497</v>
      </c>
      <c r="G122" s="202" t="s">
        <v>318</v>
      </c>
      <c r="H122" s="203">
        <v>2</v>
      </c>
      <c r="I122" s="204"/>
      <c r="J122" s="205">
        <f t="shared" si="0"/>
        <v>0</v>
      </c>
      <c r="K122" s="201" t="s">
        <v>173</v>
      </c>
      <c r="L122" s="206"/>
      <c r="M122" s="207" t="s">
        <v>5</v>
      </c>
      <c r="N122" s="208" t="s">
        <v>50</v>
      </c>
      <c r="O122" s="41"/>
      <c r="P122" s="183">
        <f t="shared" si="1"/>
        <v>0</v>
      </c>
      <c r="Q122" s="183">
        <v>0.00062</v>
      </c>
      <c r="R122" s="183">
        <f t="shared" si="2"/>
        <v>0.00124</v>
      </c>
      <c r="S122" s="183">
        <v>0</v>
      </c>
      <c r="T122" s="184">
        <f t="shared" si="3"/>
        <v>0</v>
      </c>
      <c r="AR122" s="23" t="s">
        <v>203</v>
      </c>
      <c r="AT122" s="23" t="s">
        <v>222</v>
      </c>
      <c r="AU122" s="23" t="s">
        <v>88</v>
      </c>
      <c r="AY122" s="23" t="s">
        <v>167</v>
      </c>
      <c r="BE122" s="185">
        <f t="shared" si="4"/>
        <v>0</v>
      </c>
      <c r="BF122" s="185">
        <f t="shared" si="5"/>
        <v>0</v>
      </c>
      <c r="BG122" s="185">
        <f t="shared" si="6"/>
        <v>0</v>
      </c>
      <c r="BH122" s="185">
        <f t="shared" si="7"/>
        <v>0</v>
      </c>
      <c r="BI122" s="185">
        <f t="shared" si="8"/>
        <v>0</v>
      </c>
      <c r="BJ122" s="23" t="s">
        <v>24</v>
      </c>
      <c r="BK122" s="185">
        <f t="shared" si="9"/>
        <v>0</v>
      </c>
      <c r="BL122" s="23" t="s">
        <v>174</v>
      </c>
      <c r="BM122" s="23" t="s">
        <v>1498</v>
      </c>
    </row>
    <row r="123" spans="2:65" s="1" customFormat="1" ht="38.25" customHeight="1">
      <c r="B123" s="173"/>
      <c r="C123" s="174" t="s">
        <v>279</v>
      </c>
      <c r="D123" s="174" t="s">
        <v>169</v>
      </c>
      <c r="E123" s="175" t="s">
        <v>1499</v>
      </c>
      <c r="F123" s="176" t="s">
        <v>1500</v>
      </c>
      <c r="G123" s="177" t="s">
        <v>318</v>
      </c>
      <c r="H123" s="178">
        <v>1</v>
      </c>
      <c r="I123" s="179"/>
      <c r="J123" s="180">
        <f t="shared" si="0"/>
        <v>0</v>
      </c>
      <c r="K123" s="176" t="s">
        <v>173</v>
      </c>
      <c r="L123" s="40"/>
      <c r="M123" s="181" t="s">
        <v>5</v>
      </c>
      <c r="N123" s="182" t="s">
        <v>50</v>
      </c>
      <c r="O123" s="41"/>
      <c r="P123" s="183">
        <f t="shared" si="1"/>
        <v>0</v>
      </c>
      <c r="Q123" s="183">
        <v>1E-05</v>
      </c>
      <c r="R123" s="183">
        <f t="shared" si="2"/>
        <v>1E-05</v>
      </c>
      <c r="S123" s="183">
        <v>0</v>
      </c>
      <c r="T123" s="184">
        <f t="shared" si="3"/>
        <v>0</v>
      </c>
      <c r="AR123" s="23" t="s">
        <v>174</v>
      </c>
      <c r="AT123" s="23" t="s">
        <v>169</v>
      </c>
      <c r="AU123" s="23" t="s">
        <v>88</v>
      </c>
      <c r="AY123" s="23" t="s">
        <v>167</v>
      </c>
      <c r="BE123" s="185">
        <f t="shared" si="4"/>
        <v>0</v>
      </c>
      <c r="BF123" s="185">
        <f t="shared" si="5"/>
        <v>0</v>
      </c>
      <c r="BG123" s="185">
        <f t="shared" si="6"/>
        <v>0</v>
      </c>
      <c r="BH123" s="185">
        <f t="shared" si="7"/>
        <v>0</v>
      </c>
      <c r="BI123" s="185">
        <f t="shared" si="8"/>
        <v>0</v>
      </c>
      <c r="BJ123" s="23" t="s">
        <v>24</v>
      </c>
      <c r="BK123" s="185">
        <f t="shared" si="9"/>
        <v>0</v>
      </c>
      <c r="BL123" s="23" t="s">
        <v>174</v>
      </c>
      <c r="BM123" s="23" t="s">
        <v>1501</v>
      </c>
    </row>
    <row r="124" spans="2:65" s="1" customFormat="1" ht="16.5" customHeight="1">
      <c r="B124" s="173"/>
      <c r="C124" s="199" t="s">
        <v>285</v>
      </c>
      <c r="D124" s="199" t="s">
        <v>222</v>
      </c>
      <c r="E124" s="200" t="s">
        <v>1502</v>
      </c>
      <c r="F124" s="201" t="s">
        <v>1503</v>
      </c>
      <c r="G124" s="202" t="s">
        <v>318</v>
      </c>
      <c r="H124" s="203">
        <v>1</v>
      </c>
      <c r="I124" s="204"/>
      <c r="J124" s="205">
        <f t="shared" si="0"/>
        <v>0</v>
      </c>
      <c r="K124" s="201" t="s">
        <v>173</v>
      </c>
      <c r="L124" s="206"/>
      <c r="M124" s="207" t="s">
        <v>5</v>
      </c>
      <c r="N124" s="208" t="s">
        <v>50</v>
      </c>
      <c r="O124" s="41"/>
      <c r="P124" s="183">
        <f t="shared" si="1"/>
        <v>0</v>
      </c>
      <c r="Q124" s="183">
        <v>0.00088</v>
      </c>
      <c r="R124" s="183">
        <f t="shared" si="2"/>
        <v>0.00088</v>
      </c>
      <c r="S124" s="183">
        <v>0</v>
      </c>
      <c r="T124" s="184">
        <f t="shared" si="3"/>
        <v>0</v>
      </c>
      <c r="AR124" s="23" t="s">
        <v>203</v>
      </c>
      <c r="AT124" s="23" t="s">
        <v>222</v>
      </c>
      <c r="AU124" s="23" t="s">
        <v>88</v>
      </c>
      <c r="AY124" s="23" t="s">
        <v>167</v>
      </c>
      <c r="BE124" s="185">
        <f t="shared" si="4"/>
        <v>0</v>
      </c>
      <c r="BF124" s="185">
        <f t="shared" si="5"/>
        <v>0</v>
      </c>
      <c r="BG124" s="185">
        <f t="shared" si="6"/>
        <v>0</v>
      </c>
      <c r="BH124" s="185">
        <f t="shared" si="7"/>
        <v>0</v>
      </c>
      <c r="BI124" s="185">
        <f t="shared" si="8"/>
        <v>0</v>
      </c>
      <c r="BJ124" s="23" t="s">
        <v>24</v>
      </c>
      <c r="BK124" s="185">
        <f t="shared" si="9"/>
        <v>0</v>
      </c>
      <c r="BL124" s="23" t="s">
        <v>174</v>
      </c>
      <c r="BM124" s="23" t="s">
        <v>1504</v>
      </c>
    </row>
    <row r="125" spans="2:65" s="1" customFormat="1" ht="38.25" customHeight="1">
      <c r="B125" s="173"/>
      <c r="C125" s="174" t="s">
        <v>289</v>
      </c>
      <c r="D125" s="174" t="s">
        <v>169</v>
      </c>
      <c r="E125" s="175" t="s">
        <v>1505</v>
      </c>
      <c r="F125" s="176" t="s">
        <v>1506</v>
      </c>
      <c r="G125" s="177" t="s">
        <v>318</v>
      </c>
      <c r="H125" s="178">
        <v>1</v>
      </c>
      <c r="I125" s="179"/>
      <c r="J125" s="180">
        <f t="shared" si="0"/>
        <v>0</v>
      </c>
      <c r="K125" s="176" t="s">
        <v>173</v>
      </c>
      <c r="L125" s="40"/>
      <c r="M125" s="181" t="s">
        <v>5</v>
      </c>
      <c r="N125" s="182" t="s">
        <v>50</v>
      </c>
      <c r="O125" s="41"/>
      <c r="P125" s="183">
        <f t="shared" si="1"/>
        <v>0</v>
      </c>
      <c r="Q125" s="183">
        <v>0</v>
      </c>
      <c r="R125" s="183">
        <f t="shared" si="2"/>
        <v>0</v>
      </c>
      <c r="S125" s="183">
        <v>0</v>
      </c>
      <c r="T125" s="184">
        <f t="shared" si="3"/>
        <v>0</v>
      </c>
      <c r="AR125" s="23" t="s">
        <v>174</v>
      </c>
      <c r="AT125" s="23" t="s">
        <v>169</v>
      </c>
      <c r="AU125" s="23" t="s">
        <v>88</v>
      </c>
      <c r="AY125" s="23" t="s">
        <v>167</v>
      </c>
      <c r="BE125" s="185">
        <f t="shared" si="4"/>
        <v>0</v>
      </c>
      <c r="BF125" s="185">
        <f t="shared" si="5"/>
        <v>0</v>
      </c>
      <c r="BG125" s="185">
        <f t="shared" si="6"/>
        <v>0</v>
      </c>
      <c r="BH125" s="185">
        <f t="shared" si="7"/>
        <v>0</v>
      </c>
      <c r="BI125" s="185">
        <f t="shared" si="8"/>
        <v>0</v>
      </c>
      <c r="BJ125" s="23" t="s">
        <v>24</v>
      </c>
      <c r="BK125" s="185">
        <f t="shared" si="9"/>
        <v>0</v>
      </c>
      <c r="BL125" s="23" t="s">
        <v>174</v>
      </c>
      <c r="BM125" s="23" t="s">
        <v>1507</v>
      </c>
    </row>
    <row r="126" spans="2:65" s="1" customFormat="1" ht="16.5" customHeight="1">
      <c r="B126" s="173"/>
      <c r="C126" s="199" t="s">
        <v>294</v>
      </c>
      <c r="D126" s="199" t="s">
        <v>222</v>
      </c>
      <c r="E126" s="200" t="s">
        <v>1508</v>
      </c>
      <c r="F126" s="201" t="s">
        <v>1509</v>
      </c>
      <c r="G126" s="202" t="s">
        <v>318</v>
      </c>
      <c r="H126" s="203">
        <v>1</v>
      </c>
      <c r="I126" s="204"/>
      <c r="J126" s="205">
        <f t="shared" si="0"/>
        <v>0</v>
      </c>
      <c r="K126" s="201" t="s">
        <v>173</v>
      </c>
      <c r="L126" s="206"/>
      <c r="M126" s="207" t="s">
        <v>5</v>
      </c>
      <c r="N126" s="208" t="s">
        <v>50</v>
      </c>
      <c r="O126" s="41"/>
      <c r="P126" s="183">
        <f t="shared" si="1"/>
        <v>0</v>
      </c>
      <c r="Q126" s="183">
        <v>0.00041</v>
      </c>
      <c r="R126" s="183">
        <f t="shared" si="2"/>
        <v>0.00041</v>
      </c>
      <c r="S126" s="183">
        <v>0</v>
      </c>
      <c r="T126" s="184">
        <f t="shared" si="3"/>
        <v>0</v>
      </c>
      <c r="AR126" s="23" t="s">
        <v>203</v>
      </c>
      <c r="AT126" s="23" t="s">
        <v>222</v>
      </c>
      <c r="AU126" s="23" t="s">
        <v>88</v>
      </c>
      <c r="AY126" s="23" t="s">
        <v>167</v>
      </c>
      <c r="BE126" s="185">
        <f t="shared" si="4"/>
        <v>0</v>
      </c>
      <c r="BF126" s="185">
        <f t="shared" si="5"/>
        <v>0</v>
      </c>
      <c r="BG126" s="185">
        <f t="shared" si="6"/>
        <v>0</v>
      </c>
      <c r="BH126" s="185">
        <f t="shared" si="7"/>
        <v>0</v>
      </c>
      <c r="BI126" s="185">
        <f t="shared" si="8"/>
        <v>0</v>
      </c>
      <c r="BJ126" s="23" t="s">
        <v>24</v>
      </c>
      <c r="BK126" s="185">
        <f t="shared" si="9"/>
        <v>0</v>
      </c>
      <c r="BL126" s="23" t="s">
        <v>174</v>
      </c>
      <c r="BM126" s="23" t="s">
        <v>1510</v>
      </c>
    </row>
    <row r="127" spans="2:65" s="1" customFormat="1" ht="38.25" customHeight="1">
      <c r="B127" s="173"/>
      <c r="C127" s="174" t="s">
        <v>298</v>
      </c>
      <c r="D127" s="174" t="s">
        <v>169</v>
      </c>
      <c r="E127" s="175" t="s">
        <v>1505</v>
      </c>
      <c r="F127" s="176" t="s">
        <v>1506</v>
      </c>
      <c r="G127" s="177" t="s">
        <v>318</v>
      </c>
      <c r="H127" s="178">
        <v>1</v>
      </c>
      <c r="I127" s="179"/>
      <c r="J127" s="180">
        <f t="shared" si="0"/>
        <v>0</v>
      </c>
      <c r="K127" s="176" t="s">
        <v>173</v>
      </c>
      <c r="L127" s="40"/>
      <c r="M127" s="181" t="s">
        <v>5</v>
      </c>
      <c r="N127" s="182" t="s">
        <v>50</v>
      </c>
      <c r="O127" s="41"/>
      <c r="P127" s="183">
        <f t="shared" si="1"/>
        <v>0</v>
      </c>
      <c r="Q127" s="183">
        <v>0</v>
      </c>
      <c r="R127" s="183">
        <f t="shared" si="2"/>
        <v>0</v>
      </c>
      <c r="S127" s="183">
        <v>0</v>
      </c>
      <c r="T127" s="184">
        <f t="shared" si="3"/>
        <v>0</v>
      </c>
      <c r="AR127" s="23" t="s">
        <v>174</v>
      </c>
      <c r="AT127" s="23" t="s">
        <v>169</v>
      </c>
      <c r="AU127" s="23" t="s">
        <v>88</v>
      </c>
      <c r="AY127" s="23" t="s">
        <v>167</v>
      </c>
      <c r="BE127" s="185">
        <f t="shared" si="4"/>
        <v>0</v>
      </c>
      <c r="BF127" s="185">
        <f t="shared" si="5"/>
        <v>0</v>
      </c>
      <c r="BG127" s="185">
        <f t="shared" si="6"/>
        <v>0</v>
      </c>
      <c r="BH127" s="185">
        <f t="shared" si="7"/>
        <v>0</v>
      </c>
      <c r="BI127" s="185">
        <f t="shared" si="8"/>
        <v>0</v>
      </c>
      <c r="BJ127" s="23" t="s">
        <v>24</v>
      </c>
      <c r="BK127" s="185">
        <f t="shared" si="9"/>
        <v>0</v>
      </c>
      <c r="BL127" s="23" t="s">
        <v>174</v>
      </c>
      <c r="BM127" s="23" t="s">
        <v>1511</v>
      </c>
    </row>
    <row r="128" spans="2:65" s="1" customFormat="1" ht="16.5" customHeight="1">
      <c r="B128" s="173"/>
      <c r="C128" s="199" t="s">
        <v>303</v>
      </c>
      <c r="D128" s="199" t="s">
        <v>222</v>
      </c>
      <c r="E128" s="200" t="s">
        <v>1512</v>
      </c>
      <c r="F128" s="201" t="s">
        <v>1513</v>
      </c>
      <c r="G128" s="202" t="s">
        <v>318</v>
      </c>
      <c r="H128" s="203">
        <v>1</v>
      </c>
      <c r="I128" s="204"/>
      <c r="J128" s="205">
        <f t="shared" si="0"/>
        <v>0</v>
      </c>
      <c r="K128" s="201" t="s">
        <v>5</v>
      </c>
      <c r="L128" s="206"/>
      <c r="M128" s="207" t="s">
        <v>5</v>
      </c>
      <c r="N128" s="208" t="s">
        <v>50</v>
      </c>
      <c r="O128" s="41"/>
      <c r="P128" s="183">
        <f t="shared" si="1"/>
        <v>0</v>
      </c>
      <c r="Q128" s="183">
        <v>0</v>
      </c>
      <c r="R128" s="183">
        <f t="shared" si="2"/>
        <v>0</v>
      </c>
      <c r="S128" s="183">
        <v>0</v>
      </c>
      <c r="T128" s="184">
        <f t="shared" si="3"/>
        <v>0</v>
      </c>
      <c r="AR128" s="23" t="s">
        <v>203</v>
      </c>
      <c r="AT128" s="23" t="s">
        <v>222</v>
      </c>
      <c r="AU128" s="23" t="s">
        <v>88</v>
      </c>
      <c r="AY128" s="23" t="s">
        <v>167</v>
      </c>
      <c r="BE128" s="185">
        <f t="shared" si="4"/>
        <v>0</v>
      </c>
      <c r="BF128" s="185">
        <f t="shared" si="5"/>
        <v>0</v>
      </c>
      <c r="BG128" s="185">
        <f t="shared" si="6"/>
        <v>0</v>
      </c>
      <c r="BH128" s="185">
        <f t="shared" si="7"/>
        <v>0</v>
      </c>
      <c r="BI128" s="185">
        <f t="shared" si="8"/>
        <v>0</v>
      </c>
      <c r="BJ128" s="23" t="s">
        <v>24</v>
      </c>
      <c r="BK128" s="185">
        <f t="shared" si="9"/>
        <v>0</v>
      </c>
      <c r="BL128" s="23" t="s">
        <v>174</v>
      </c>
      <c r="BM128" s="23" t="s">
        <v>1514</v>
      </c>
    </row>
    <row r="129" spans="2:65" s="1" customFormat="1" ht="38.25" customHeight="1">
      <c r="B129" s="173"/>
      <c r="C129" s="174" t="s">
        <v>308</v>
      </c>
      <c r="D129" s="174" t="s">
        <v>169</v>
      </c>
      <c r="E129" s="175" t="s">
        <v>1515</v>
      </c>
      <c r="F129" s="176" t="s">
        <v>1516</v>
      </c>
      <c r="G129" s="177" t="s">
        <v>318</v>
      </c>
      <c r="H129" s="178">
        <v>10</v>
      </c>
      <c r="I129" s="179"/>
      <c r="J129" s="180">
        <f t="shared" si="0"/>
        <v>0</v>
      </c>
      <c r="K129" s="176" t="s">
        <v>173</v>
      </c>
      <c r="L129" s="40"/>
      <c r="M129" s="181" t="s">
        <v>5</v>
      </c>
      <c r="N129" s="182" t="s">
        <v>50</v>
      </c>
      <c r="O129" s="41"/>
      <c r="P129" s="183">
        <f t="shared" si="1"/>
        <v>0</v>
      </c>
      <c r="Q129" s="183">
        <v>1E-05</v>
      </c>
      <c r="R129" s="183">
        <f t="shared" si="2"/>
        <v>0.0001</v>
      </c>
      <c r="S129" s="183">
        <v>0</v>
      </c>
      <c r="T129" s="184">
        <f t="shared" si="3"/>
        <v>0</v>
      </c>
      <c r="AR129" s="23" t="s">
        <v>174</v>
      </c>
      <c r="AT129" s="23" t="s">
        <v>169</v>
      </c>
      <c r="AU129" s="23" t="s">
        <v>88</v>
      </c>
      <c r="AY129" s="23" t="s">
        <v>167</v>
      </c>
      <c r="BE129" s="185">
        <f t="shared" si="4"/>
        <v>0</v>
      </c>
      <c r="BF129" s="185">
        <f t="shared" si="5"/>
        <v>0</v>
      </c>
      <c r="BG129" s="185">
        <f t="shared" si="6"/>
        <v>0</v>
      </c>
      <c r="BH129" s="185">
        <f t="shared" si="7"/>
        <v>0</v>
      </c>
      <c r="BI129" s="185">
        <f t="shared" si="8"/>
        <v>0</v>
      </c>
      <c r="BJ129" s="23" t="s">
        <v>24</v>
      </c>
      <c r="BK129" s="185">
        <f t="shared" si="9"/>
        <v>0</v>
      </c>
      <c r="BL129" s="23" t="s">
        <v>174</v>
      </c>
      <c r="BM129" s="23" t="s">
        <v>1517</v>
      </c>
    </row>
    <row r="130" spans="2:65" s="1" customFormat="1" ht="16.5" customHeight="1">
      <c r="B130" s="173"/>
      <c r="C130" s="199" t="s">
        <v>312</v>
      </c>
      <c r="D130" s="199" t="s">
        <v>222</v>
      </c>
      <c r="E130" s="200" t="s">
        <v>1518</v>
      </c>
      <c r="F130" s="201" t="s">
        <v>1519</v>
      </c>
      <c r="G130" s="202" t="s">
        <v>318</v>
      </c>
      <c r="H130" s="203">
        <v>10</v>
      </c>
      <c r="I130" s="204"/>
      <c r="J130" s="205">
        <f t="shared" si="0"/>
        <v>0</v>
      </c>
      <c r="K130" s="201" t="s">
        <v>173</v>
      </c>
      <c r="L130" s="206"/>
      <c r="M130" s="207" t="s">
        <v>5</v>
      </c>
      <c r="N130" s="208" t="s">
        <v>50</v>
      </c>
      <c r="O130" s="41"/>
      <c r="P130" s="183">
        <f t="shared" si="1"/>
        <v>0</v>
      </c>
      <c r="Q130" s="183">
        <v>0.00123</v>
      </c>
      <c r="R130" s="183">
        <f t="shared" si="2"/>
        <v>0.0123</v>
      </c>
      <c r="S130" s="183">
        <v>0</v>
      </c>
      <c r="T130" s="184">
        <f t="shared" si="3"/>
        <v>0</v>
      </c>
      <c r="AR130" s="23" t="s">
        <v>203</v>
      </c>
      <c r="AT130" s="23" t="s">
        <v>222</v>
      </c>
      <c r="AU130" s="23" t="s">
        <v>88</v>
      </c>
      <c r="AY130" s="23" t="s">
        <v>167</v>
      </c>
      <c r="BE130" s="185">
        <f t="shared" si="4"/>
        <v>0</v>
      </c>
      <c r="BF130" s="185">
        <f t="shared" si="5"/>
        <v>0</v>
      </c>
      <c r="BG130" s="185">
        <f t="shared" si="6"/>
        <v>0</v>
      </c>
      <c r="BH130" s="185">
        <f t="shared" si="7"/>
        <v>0</v>
      </c>
      <c r="BI130" s="185">
        <f t="shared" si="8"/>
        <v>0</v>
      </c>
      <c r="BJ130" s="23" t="s">
        <v>24</v>
      </c>
      <c r="BK130" s="185">
        <f t="shared" si="9"/>
        <v>0</v>
      </c>
      <c r="BL130" s="23" t="s">
        <v>174</v>
      </c>
      <c r="BM130" s="23" t="s">
        <v>1520</v>
      </c>
    </row>
    <row r="131" spans="2:65" s="1" customFormat="1" ht="16.5" customHeight="1">
      <c r="B131" s="173"/>
      <c r="C131" s="199" t="s">
        <v>316</v>
      </c>
      <c r="D131" s="199" t="s">
        <v>222</v>
      </c>
      <c r="E131" s="200" t="s">
        <v>1521</v>
      </c>
      <c r="F131" s="201" t="s">
        <v>1522</v>
      </c>
      <c r="G131" s="202" t="s">
        <v>318</v>
      </c>
      <c r="H131" s="203">
        <v>5</v>
      </c>
      <c r="I131" s="204"/>
      <c r="J131" s="205">
        <f t="shared" si="0"/>
        <v>0</v>
      </c>
      <c r="K131" s="201" t="s">
        <v>173</v>
      </c>
      <c r="L131" s="206"/>
      <c r="M131" s="207" t="s">
        <v>5</v>
      </c>
      <c r="N131" s="208" t="s">
        <v>50</v>
      </c>
      <c r="O131" s="41"/>
      <c r="P131" s="183">
        <f t="shared" si="1"/>
        <v>0</v>
      </c>
      <c r="Q131" s="183">
        <v>0.00028</v>
      </c>
      <c r="R131" s="183">
        <f t="shared" si="2"/>
        <v>0.0013999999999999998</v>
      </c>
      <c r="S131" s="183">
        <v>0</v>
      </c>
      <c r="T131" s="184">
        <f t="shared" si="3"/>
        <v>0</v>
      </c>
      <c r="AR131" s="23" t="s">
        <v>203</v>
      </c>
      <c r="AT131" s="23" t="s">
        <v>222</v>
      </c>
      <c r="AU131" s="23" t="s">
        <v>88</v>
      </c>
      <c r="AY131" s="23" t="s">
        <v>167</v>
      </c>
      <c r="BE131" s="185">
        <f t="shared" si="4"/>
        <v>0</v>
      </c>
      <c r="BF131" s="185">
        <f t="shared" si="5"/>
        <v>0</v>
      </c>
      <c r="BG131" s="185">
        <f t="shared" si="6"/>
        <v>0</v>
      </c>
      <c r="BH131" s="185">
        <f t="shared" si="7"/>
        <v>0</v>
      </c>
      <c r="BI131" s="185">
        <f t="shared" si="8"/>
        <v>0</v>
      </c>
      <c r="BJ131" s="23" t="s">
        <v>24</v>
      </c>
      <c r="BK131" s="185">
        <f t="shared" si="9"/>
        <v>0</v>
      </c>
      <c r="BL131" s="23" t="s">
        <v>174</v>
      </c>
      <c r="BM131" s="23" t="s">
        <v>1523</v>
      </c>
    </row>
    <row r="132" spans="2:65" s="1" customFormat="1" ht="16.5" customHeight="1">
      <c r="B132" s="173"/>
      <c r="C132" s="199" t="s">
        <v>320</v>
      </c>
      <c r="D132" s="199" t="s">
        <v>222</v>
      </c>
      <c r="E132" s="200" t="s">
        <v>1524</v>
      </c>
      <c r="F132" s="201" t="s">
        <v>1525</v>
      </c>
      <c r="G132" s="202" t="s">
        <v>318</v>
      </c>
      <c r="H132" s="203">
        <v>3</v>
      </c>
      <c r="I132" s="204"/>
      <c r="J132" s="205">
        <f t="shared" si="0"/>
        <v>0</v>
      </c>
      <c r="K132" s="201" t="s">
        <v>173</v>
      </c>
      <c r="L132" s="206"/>
      <c r="M132" s="207" t="s">
        <v>5</v>
      </c>
      <c r="N132" s="208" t="s">
        <v>50</v>
      </c>
      <c r="O132" s="41"/>
      <c r="P132" s="183">
        <f t="shared" si="1"/>
        <v>0</v>
      </c>
      <c r="Q132" s="183">
        <v>0.00034</v>
      </c>
      <c r="R132" s="183">
        <f t="shared" si="2"/>
        <v>0.00102</v>
      </c>
      <c r="S132" s="183">
        <v>0</v>
      </c>
      <c r="T132" s="184">
        <f t="shared" si="3"/>
        <v>0</v>
      </c>
      <c r="AR132" s="23" t="s">
        <v>203</v>
      </c>
      <c r="AT132" s="23" t="s">
        <v>222</v>
      </c>
      <c r="AU132" s="23" t="s">
        <v>88</v>
      </c>
      <c r="AY132" s="23" t="s">
        <v>167</v>
      </c>
      <c r="BE132" s="185">
        <f t="shared" si="4"/>
        <v>0</v>
      </c>
      <c r="BF132" s="185">
        <f t="shared" si="5"/>
        <v>0</v>
      </c>
      <c r="BG132" s="185">
        <f t="shared" si="6"/>
        <v>0</v>
      </c>
      <c r="BH132" s="185">
        <f t="shared" si="7"/>
        <v>0</v>
      </c>
      <c r="BI132" s="185">
        <f t="shared" si="8"/>
        <v>0</v>
      </c>
      <c r="BJ132" s="23" t="s">
        <v>24</v>
      </c>
      <c r="BK132" s="185">
        <f t="shared" si="9"/>
        <v>0</v>
      </c>
      <c r="BL132" s="23" t="s">
        <v>174</v>
      </c>
      <c r="BM132" s="23" t="s">
        <v>1526</v>
      </c>
    </row>
    <row r="133" spans="2:65" s="1" customFormat="1" ht="16.5" customHeight="1">
      <c r="B133" s="173"/>
      <c r="C133" s="199" t="s">
        <v>324</v>
      </c>
      <c r="D133" s="199" t="s">
        <v>222</v>
      </c>
      <c r="E133" s="200" t="s">
        <v>1527</v>
      </c>
      <c r="F133" s="201" t="s">
        <v>1528</v>
      </c>
      <c r="G133" s="202" t="s">
        <v>318</v>
      </c>
      <c r="H133" s="203">
        <v>1</v>
      </c>
      <c r="I133" s="204"/>
      <c r="J133" s="205">
        <f t="shared" si="0"/>
        <v>0</v>
      </c>
      <c r="K133" s="201" t="s">
        <v>173</v>
      </c>
      <c r="L133" s="206"/>
      <c r="M133" s="207" t="s">
        <v>5</v>
      </c>
      <c r="N133" s="208" t="s">
        <v>50</v>
      </c>
      <c r="O133" s="41"/>
      <c r="P133" s="183">
        <f t="shared" si="1"/>
        <v>0</v>
      </c>
      <c r="Q133" s="183">
        <v>0.00026</v>
      </c>
      <c r="R133" s="183">
        <f t="shared" si="2"/>
        <v>0.00026</v>
      </c>
      <c r="S133" s="183">
        <v>0</v>
      </c>
      <c r="T133" s="184">
        <f t="shared" si="3"/>
        <v>0</v>
      </c>
      <c r="AR133" s="23" t="s">
        <v>203</v>
      </c>
      <c r="AT133" s="23" t="s">
        <v>222</v>
      </c>
      <c r="AU133" s="23" t="s">
        <v>88</v>
      </c>
      <c r="AY133" s="23" t="s">
        <v>167</v>
      </c>
      <c r="BE133" s="185">
        <f t="shared" si="4"/>
        <v>0</v>
      </c>
      <c r="BF133" s="185">
        <f t="shared" si="5"/>
        <v>0</v>
      </c>
      <c r="BG133" s="185">
        <f t="shared" si="6"/>
        <v>0</v>
      </c>
      <c r="BH133" s="185">
        <f t="shared" si="7"/>
        <v>0</v>
      </c>
      <c r="BI133" s="185">
        <f t="shared" si="8"/>
        <v>0</v>
      </c>
      <c r="BJ133" s="23" t="s">
        <v>24</v>
      </c>
      <c r="BK133" s="185">
        <f t="shared" si="9"/>
        <v>0</v>
      </c>
      <c r="BL133" s="23" t="s">
        <v>174</v>
      </c>
      <c r="BM133" s="23" t="s">
        <v>1529</v>
      </c>
    </row>
    <row r="134" spans="2:65" s="1" customFormat="1" ht="38.25" customHeight="1">
      <c r="B134" s="173"/>
      <c r="C134" s="174" t="s">
        <v>327</v>
      </c>
      <c r="D134" s="174" t="s">
        <v>169</v>
      </c>
      <c r="E134" s="175" t="s">
        <v>1530</v>
      </c>
      <c r="F134" s="176" t="s">
        <v>1531</v>
      </c>
      <c r="G134" s="177" t="s">
        <v>318</v>
      </c>
      <c r="H134" s="178">
        <v>85</v>
      </c>
      <c r="I134" s="179"/>
      <c r="J134" s="180">
        <f t="shared" si="0"/>
        <v>0</v>
      </c>
      <c r="K134" s="176" t="s">
        <v>173</v>
      </c>
      <c r="L134" s="40"/>
      <c r="M134" s="181" t="s">
        <v>5</v>
      </c>
      <c r="N134" s="182" t="s">
        <v>50</v>
      </c>
      <c r="O134" s="41"/>
      <c r="P134" s="183">
        <f t="shared" si="1"/>
        <v>0</v>
      </c>
      <c r="Q134" s="183">
        <v>1E-05</v>
      </c>
      <c r="R134" s="183">
        <f t="shared" si="2"/>
        <v>0.0008500000000000001</v>
      </c>
      <c r="S134" s="183">
        <v>0</v>
      </c>
      <c r="T134" s="184">
        <f t="shared" si="3"/>
        <v>0</v>
      </c>
      <c r="AR134" s="23" t="s">
        <v>174</v>
      </c>
      <c r="AT134" s="23" t="s">
        <v>169</v>
      </c>
      <c r="AU134" s="23" t="s">
        <v>88</v>
      </c>
      <c r="AY134" s="23" t="s">
        <v>167</v>
      </c>
      <c r="BE134" s="185">
        <f t="shared" si="4"/>
        <v>0</v>
      </c>
      <c r="BF134" s="185">
        <f t="shared" si="5"/>
        <v>0</v>
      </c>
      <c r="BG134" s="185">
        <f t="shared" si="6"/>
        <v>0</v>
      </c>
      <c r="BH134" s="185">
        <f t="shared" si="7"/>
        <v>0</v>
      </c>
      <c r="BI134" s="185">
        <f t="shared" si="8"/>
        <v>0</v>
      </c>
      <c r="BJ134" s="23" t="s">
        <v>24</v>
      </c>
      <c r="BK134" s="185">
        <f t="shared" si="9"/>
        <v>0</v>
      </c>
      <c r="BL134" s="23" t="s">
        <v>174</v>
      </c>
      <c r="BM134" s="23" t="s">
        <v>1532</v>
      </c>
    </row>
    <row r="135" spans="2:65" s="1" customFormat="1" ht="16.5" customHeight="1">
      <c r="B135" s="173"/>
      <c r="C135" s="199" t="s">
        <v>330</v>
      </c>
      <c r="D135" s="199" t="s">
        <v>222</v>
      </c>
      <c r="E135" s="200" t="s">
        <v>1533</v>
      </c>
      <c r="F135" s="201" t="s">
        <v>1534</v>
      </c>
      <c r="G135" s="202" t="s">
        <v>318</v>
      </c>
      <c r="H135" s="203">
        <v>85</v>
      </c>
      <c r="I135" s="204"/>
      <c r="J135" s="205">
        <f t="shared" si="0"/>
        <v>0</v>
      </c>
      <c r="K135" s="201" t="s">
        <v>173</v>
      </c>
      <c r="L135" s="206"/>
      <c r="M135" s="207" t="s">
        <v>5</v>
      </c>
      <c r="N135" s="208" t="s">
        <v>50</v>
      </c>
      <c r="O135" s="41"/>
      <c r="P135" s="183">
        <f t="shared" si="1"/>
        <v>0</v>
      </c>
      <c r="Q135" s="183">
        <v>0.00125</v>
      </c>
      <c r="R135" s="183">
        <f t="shared" si="2"/>
        <v>0.10625</v>
      </c>
      <c r="S135" s="183">
        <v>0</v>
      </c>
      <c r="T135" s="184">
        <f t="shared" si="3"/>
        <v>0</v>
      </c>
      <c r="AR135" s="23" t="s">
        <v>203</v>
      </c>
      <c r="AT135" s="23" t="s">
        <v>222</v>
      </c>
      <c r="AU135" s="23" t="s">
        <v>88</v>
      </c>
      <c r="AY135" s="23" t="s">
        <v>167</v>
      </c>
      <c r="BE135" s="185">
        <f t="shared" si="4"/>
        <v>0</v>
      </c>
      <c r="BF135" s="185">
        <f t="shared" si="5"/>
        <v>0</v>
      </c>
      <c r="BG135" s="185">
        <f t="shared" si="6"/>
        <v>0</v>
      </c>
      <c r="BH135" s="185">
        <f t="shared" si="7"/>
        <v>0</v>
      </c>
      <c r="BI135" s="185">
        <f t="shared" si="8"/>
        <v>0</v>
      </c>
      <c r="BJ135" s="23" t="s">
        <v>24</v>
      </c>
      <c r="BK135" s="185">
        <f t="shared" si="9"/>
        <v>0</v>
      </c>
      <c r="BL135" s="23" t="s">
        <v>174</v>
      </c>
      <c r="BM135" s="23" t="s">
        <v>1535</v>
      </c>
    </row>
    <row r="136" spans="2:65" s="1" customFormat="1" ht="38.25" customHeight="1">
      <c r="B136" s="173"/>
      <c r="C136" s="174" t="s">
        <v>334</v>
      </c>
      <c r="D136" s="174" t="s">
        <v>169</v>
      </c>
      <c r="E136" s="175" t="s">
        <v>1530</v>
      </c>
      <c r="F136" s="176" t="s">
        <v>1531</v>
      </c>
      <c r="G136" s="177" t="s">
        <v>318</v>
      </c>
      <c r="H136" s="178">
        <v>2</v>
      </c>
      <c r="I136" s="179"/>
      <c r="J136" s="180">
        <f t="shared" si="0"/>
        <v>0</v>
      </c>
      <c r="K136" s="176" t="s">
        <v>173</v>
      </c>
      <c r="L136" s="40"/>
      <c r="M136" s="181" t="s">
        <v>5</v>
      </c>
      <c r="N136" s="182" t="s">
        <v>50</v>
      </c>
      <c r="O136" s="41"/>
      <c r="P136" s="183">
        <f t="shared" si="1"/>
        <v>0</v>
      </c>
      <c r="Q136" s="183">
        <v>1E-05</v>
      </c>
      <c r="R136" s="183">
        <f t="shared" si="2"/>
        <v>2E-05</v>
      </c>
      <c r="S136" s="183">
        <v>0</v>
      </c>
      <c r="T136" s="184">
        <f t="shared" si="3"/>
        <v>0</v>
      </c>
      <c r="AR136" s="23" t="s">
        <v>174</v>
      </c>
      <c r="AT136" s="23" t="s">
        <v>169</v>
      </c>
      <c r="AU136" s="23" t="s">
        <v>88</v>
      </c>
      <c r="AY136" s="23" t="s">
        <v>167</v>
      </c>
      <c r="BE136" s="185">
        <f t="shared" si="4"/>
        <v>0</v>
      </c>
      <c r="BF136" s="185">
        <f t="shared" si="5"/>
        <v>0</v>
      </c>
      <c r="BG136" s="185">
        <f t="shared" si="6"/>
        <v>0</v>
      </c>
      <c r="BH136" s="185">
        <f t="shared" si="7"/>
        <v>0</v>
      </c>
      <c r="BI136" s="185">
        <f t="shared" si="8"/>
        <v>0</v>
      </c>
      <c r="BJ136" s="23" t="s">
        <v>24</v>
      </c>
      <c r="BK136" s="185">
        <f t="shared" si="9"/>
        <v>0</v>
      </c>
      <c r="BL136" s="23" t="s">
        <v>174</v>
      </c>
      <c r="BM136" s="23" t="s">
        <v>1536</v>
      </c>
    </row>
    <row r="137" spans="2:65" s="1" customFormat="1" ht="16.5" customHeight="1">
      <c r="B137" s="173"/>
      <c r="C137" s="199" t="s">
        <v>337</v>
      </c>
      <c r="D137" s="199" t="s">
        <v>222</v>
      </c>
      <c r="E137" s="200" t="s">
        <v>1537</v>
      </c>
      <c r="F137" s="201" t="s">
        <v>1538</v>
      </c>
      <c r="G137" s="202" t="s">
        <v>318</v>
      </c>
      <c r="H137" s="203">
        <v>2</v>
      </c>
      <c r="I137" s="204"/>
      <c r="J137" s="205">
        <f t="shared" si="0"/>
        <v>0</v>
      </c>
      <c r="K137" s="201" t="s">
        <v>5</v>
      </c>
      <c r="L137" s="206"/>
      <c r="M137" s="207" t="s">
        <v>5</v>
      </c>
      <c r="N137" s="208" t="s">
        <v>50</v>
      </c>
      <c r="O137" s="41"/>
      <c r="P137" s="183">
        <f t="shared" si="1"/>
        <v>0</v>
      </c>
      <c r="Q137" s="183">
        <v>0</v>
      </c>
      <c r="R137" s="183">
        <f t="shared" si="2"/>
        <v>0</v>
      </c>
      <c r="S137" s="183">
        <v>0</v>
      </c>
      <c r="T137" s="184">
        <f t="shared" si="3"/>
        <v>0</v>
      </c>
      <c r="AR137" s="23" t="s">
        <v>203</v>
      </c>
      <c r="AT137" s="23" t="s">
        <v>222</v>
      </c>
      <c r="AU137" s="23" t="s">
        <v>88</v>
      </c>
      <c r="AY137" s="23" t="s">
        <v>167</v>
      </c>
      <c r="BE137" s="185">
        <f t="shared" si="4"/>
        <v>0</v>
      </c>
      <c r="BF137" s="185">
        <f t="shared" si="5"/>
        <v>0</v>
      </c>
      <c r="BG137" s="185">
        <f t="shared" si="6"/>
        <v>0</v>
      </c>
      <c r="BH137" s="185">
        <f t="shared" si="7"/>
        <v>0</v>
      </c>
      <c r="BI137" s="185">
        <f t="shared" si="8"/>
        <v>0</v>
      </c>
      <c r="BJ137" s="23" t="s">
        <v>24</v>
      </c>
      <c r="BK137" s="185">
        <f t="shared" si="9"/>
        <v>0</v>
      </c>
      <c r="BL137" s="23" t="s">
        <v>174</v>
      </c>
      <c r="BM137" s="23" t="s">
        <v>1539</v>
      </c>
    </row>
    <row r="138" spans="2:65" s="1" customFormat="1" ht="38.25" customHeight="1">
      <c r="B138" s="173"/>
      <c r="C138" s="174" t="s">
        <v>340</v>
      </c>
      <c r="D138" s="174" t="s">
        <v>169</v>
      </c>
      <c r="E138" s="175" t="s">
        <v>1540</v>
      </c>
      <c r="F138" s="176" t="s">
        <v>1541</v>
      </c>
      <c r="G138" s="177" t="s">
        <v>318</v>
      </c>
      <c r="H138" s="178">
        <v>47</v>
      </c>
      <c r="I138" s="179"/>
      <c r="J138" s="180">
        <f t="shared" si="0"/>
        <v>0</v>
      </c>
      <c r="K138" s="176" t="s">
        <v>173</v>
      </c>
      <c r="L138" s="40"/>
      <c r="M138" s="181" t="s">
        <v>5</v>
      </c>
      <c r="N138" s="182" t="s">
        <v>50</v>
      </c>
      <c r="O138" s="41"/>
      <c r="P138" s="183">
        <f t="shared" si="1"/>
        <v>0</v>
      </c>
      <c r="Q138" s="183">
        <v>1E-05</v>
      </c>
      <c r="R138" s="183">
        <f t="shared" si="2"/>
        <v>0.00047000000000000004</v>
      </c>
      <c r="S138" s="183">
        <v>0</v>
      </c>
      <c r="T138" s="184">
        <f t="shared" si="3"/>
        <v>0</v>
      </c>
      <c r="AR138" s="23" t="s">
        <v>174</v>
      </c>
      <c r="AT138" s="23" t="s">
        <v>169</v>
      </c>
      <c r="AU138" s="23" t="s">
        <v>88</v>
      </c>
      <c r="AY138" s="23" t="s">
        <v>167</v>
      </c>
      <c r="BE138" s="185">
        <f t="shared" si="4"/>
        <v>0</v>
      </c>
      <c r="BF138" s="185">
        <f t="shared" si="5"/>
        <v>0</v>
      </c>
      <c r="BG138" s="185">
        <f t="shared" si="6"/>
        <v>0</v>
      </c>
      <c r="BH138" s="185">
        <f t="shared" si="7"/>
        <v>0</v>
      </c>
      <c r="BI138" s="185">
        <f t="shared" si="8"/>
        <v>0</v>
      </c>
      <c r="BJ138" s="23" t="s">
        <v>24</v>
      </c>
      <c r="BK138" s="185">
        <f t="shared" si="9"/>
        <v>0</v>
      </c>
      <c r="BL138" s="23" t="s">
        <v>174</v>
      </c>
      <c r="BM138" s="23" t="s">
        <v>1542</v>
      </c>
    </row>
    <row r="139" spans="2:65" s="1" customFormat="1" ht="16.5" customHeight="1">
      <c r="B139" s="173"/>
      <c r="C139" s="199" t="s">
        <v>343</v>
      </c>
      <c r="D139" s="199" t="s">
        <v>222</v>
      </c>
      <c r="E139" s="200" t="s">
        <v>1543</v>
      </c>
      <c r="F139" s="201" t="s">
        <v>1544</v>
      </c>
      <c r="G139" s="202" t="s">
        <v>318</v>
      </c>
      <c r="H139" s="203">
        <v>47</v>
      </c>
      <c r="I139" s="204"/>
      <c r="J139" s="205">
        <f t="shared" si="0"/>
        <v>0</v>
      </c>
      <c r="K139" s="201" t="s">
        <v>173</v>
      </c>
      <c r="L139" s="206"/>
      <c r="M139" s="207" t="s">
        <v>5</v>
      </c>
      <c r="N139" s="208" t="s">
        <v>50</v>
      </c>
      <c r="O139" s="41"/>
      <c r="P139" s="183">
        <f t="shared" si="1"/>
        <v>0</v>
      </c>
      <c r="Q139" s="183">
        <v>0.0028</v>
      </c>
      <c r="R139" s="183">
        <f t="shared" si="2"/>
        <v>0.1316</v>
      </c>
      <c r="S139" s="183">
        <v>0</v>
      </c>
      <c r="T139" s="184">
        <f t="shared" si="3"/>
        <v>0</v>
      </c>
      <c r="AR139" s="23" t="s">
        <v>203</v>
      </c>
      <c r="AT139" s="23" t="s">
        <v>222</v>
      </c>
      <c r="AU139" s="23" t="s">
        <v>88</v>
      </c>
      <c r="AY139" s="23" t="s">
        <v>167</v>
      </c>
      <c r="BE139" s="185">
        <f t="shared" si="4"/>
        <v>0</v>
      </c>
      <c r="BF139" s="185">
        <f t="shared" si="5"/>
        <v>0</v>
      </c>
      <c r="BG139" s="185">
        <f t="shared" si="6"/>
        <v>0</v>
      </c>
      <c r="BH139" s="185">
        <f t="shared" si="7"/>
        <v>0</v>
      </c>
      <c r="BI139" s="185">
        <f t="shared" si="8"/>
        <v>0</v>
      </c>
      <c r="BJ139" s="23" t="s">
        <v>24</v>
      </c>
      <c r="BK139" s="185">
        <f t="shared" si="9"/>
        <v>0</v>
      </c>
      <c r="BL139" s="23" t="s">
        <v>174</v>
      </c>
      <c r="BM139" s="23" t="s">
        <v>1545</v>
      </c>
    </row>
    <row r="140" spans="2:65" s="1" customFormat="1" ht="25.5" customHeight="1">
      <c r="B140" s="173"/>
      <c r="C140" s="174" t="s">
        <v>346</v>
      </c>
      <c r="D140" s="174" t="s">
        <v>169</v>
      </c>
      <c r="E140" s="175" t="s">
        <v>1546</v>
      </c>
      <c r="F140" s="176" t="s">
        <v>1547</v>
      </c>
      <c r="G140" s="177" t="s">
        <v>318</v>
      </c>
      <c r="H140" s="178">
        <v>1</v>
      </c>
      <c r="I140" s="179"/>
      <c r="J140" s="180">
        <f t="shared" si="0"/>
        <v>0</v>
      </c>
      <c r="K140" s="176" t="s">
        <v>173</v>
      </c>
      <c r="L140" s="40"/>
      <c r="M140" s="181" t="s">
        <v>5</v>
      </c>
      <c r="N140" s="182" t="s">
        <v>50</v>
      </c>
      <c r="O140" s="41"/>
      <c r="P140" s="183">
        <f t="shared" si="1"/>
        <v>0</v>
      </c>
      <c r="Q140" s="183">
        <v>11.49737</v>
      </c>
      <c r="R140" s="183">
        <f t="shared" si="2"/>
        <v>11.49737</v>
      </c>
      <c r="S140" s="183">
        <v>0</v>
      </c>
      <c r="T140" s="184">
        <f t="shared" si="3"/>
        <v>0</v>
      </c>
      <c r="AR140" s="23" t="s">
        <v>174</v>
      </c>
      <c r="AT140" s="23" t="s">
        <v>169</v>
      </c>
      <c r="AU140" s="23" t="s">
        <v>88</v>
      </c>
      <c r="AY140" s="23" t="s">
        <v>167</v>
      </c>
      <c r="BE140" s="185">
        <f t="shared" si="4"/>
        <v>0</v>
      </c>
      <c r="BF140" s="185">
        <f t="shared" si="5"/>
        <v>0</v>
      </c>
      <c r="BG140" s="185">
        <f t="shared" si="6"/>
        <v>0</v>
      </c>
      <c r="BH140" s="185">
        <f t="shared" si="7"/>
        <v>0</v>
      </c>
      <c r="BI140" s="185">
        <f t="shared" si="8"/>
        <v>0</v>
      </c>
      <c r="BJ140" s="23" t="s">
        <v>24</v>
      </c>
      <c r="BK140" s="185">
        <f t="shared" si="9"/>
        <v>0</v>
      </c>
      <c r="BL140" s="23" t="s">
        <v>174</v>
      </c>
      <c r="BM140" s="23" t="s">
        <v>1548</v>
      </c>
    </row>
    <row r="141" spans="2:65" s="1" customFormat="1" ht="16.5" customHeight="1">
      <c r="B141" s="173"/>
      <c r="C141" s="174" t="s">
        <v>510</v>
      </c>
      <c r="D141" s="174" t="s">
        <v>169</v>
      </c>
      <c r="E141" s="175" t="s">
        <v>1549</v>
      </c>
      <c r="F141" s="176" t="s">
        <v>1550</v>
      </c>
      <c r="G141" s="177" t="s">
        <v>318</v>
      </c>
      <c r="H141" s="178">
        <v>44</v>
      </c>
      <c r="I141" s="179"/>
      <c r="J141" s="180">
        <f t="shared" si="0"/>
        <v>0</v>
      </c>
      <c r="K141" s="176" t="s">
        <v>5</v>
      </c>
      <c r="L141" s="40"/>
      <c r="M141" s="181" t="s">
        <v>5</v>
      </c>
      <c r="N141" s="182" t="s">
        <v>50</v>
      </c>
      <c r="O141" s="41"/>
      <c r="P141" s="183">
        <f t="shared" si="1"/>
        <v>0</v>
      </c>
      <c r="Q141" s="183">
        <v>0</v>
      </c>
      <c r="R141" s="183">
        <f t="shared" si="2"/>
        <v>0</v>
      </c>
      <c r="S141" s="183">
        <v>0</v>
      </c>
      <c r="T141" s="184">
        <f t="shared" si="3"/>
        <v>0</v>
      </c>
      <c r="AR141" s="23" t="s">
        <v>174</v>
      </c>
      <c r="AT141" s="23" t="s">
        <v>169</v>
      </c>
      <c r="AU141" s="23" t="s">
        <v>88</v>
      </c>
      <c r="AY141" s="23" t="s">
        <v>167</v>
      </c>
      <c r="BE141" s="185">
        <f t="shared" si="4"/>
        <v>0</v>
      </c>
      <c r="BF141" s="185">
        <f t="shared" si="5"/>
        <v>0</v>
      </c>
      <c r="BG141" s="185">
        <f t="shared" si="6"/>
        <v>0</v>
      </c>
      <c r="BH141" s="185">
        <f t="shared" si="7"/>
        <v>0</v>
      </c>
      <c r="BI141" s="185">
        <f t="shared" si="8"/>
        <v>0</v>
      </c>
      <c r="BJ141" s="23" t="s">
        <v>24</v>
      </c>
      <c r="BK141" s="185">
        <f t="shared" si="9"/>
        <v>0</v>
      </c>
      <c r="BL141" s="23" t="s">
        <v>174</v>
      </c>
      <c r="BM141" s="23" t="s">
        <v>1551</v>
      </c>
    </row>
    <row r="142" spans="2:63" s="10" customFormat="1" ht="37.35" customHeight="1">
      <c r="B142" s="159"/>
      <c r="D142" s="160" t="s">
        <v>78</v>
      </c>
      <c r="E142" s="161" t="s">
        <v>671</v>
      </c>
      <c r="F142" s="161" t="s">
        <v>672</v>
      </c>
      <c r="I142" s="162"/>
      <c r="J142" s="163">
        <f>BK142</f>
        <v>0</v>
      </c>
      <c r="L142" s="159"/>
      <c r="M142" s="164"/>
      <c r="N142" s="165"/>
      <c r="O142" s="165"/>
      <c r="P142" s="166">
        <f>P143+P151+P161</f>
        <v>0</v>
      </c>
      <c r="Q142" s="165"/>
      <c r="R142" s="166">
        <f>R143+R151+R161</f>
        <v>0.193339</v>
      </c>
      <c r="S142" s="165"/>
      <c r="T142" s="167">
        <f>T143+T151+T161</f>
        <v>0</v>
      </c>
      <c r="AR142" s="160" t="s">
        <v>88</v>
      </c>
      <c r="AT142" s="168" t="s">
        <v>78</v>
      </c>
      <c r="AU142" s="168" t="s">
        <v>79</v>
      </c>
      <c r="AY142" s="160" t="s">
        <v>167</v>
      </c>
      <c r="BK142" s="169">
        <f>BK143+BK151+BK161</f>
        <v>0</v>
      </c>
    </row>
    <row r="143" spans="2:63" s="10" customFormat="1" ht="19.9" customHeight="1">
      <c r="B143" s="159"/>
      <c r="D143" s="170" t="s">
        <v>78</v>
      </c>
      <c r="E143" s="171" t="s">
        <v>711</v>
      </c>
      <c r="F143" s="171" t="s">
        <v>712</v>
      </c>
      <c r="I143" s="162"/>
      <c r="J143" s="172">
        <f>BK143</f>
        <v>0</v>
      </c>
      <c r="L143" s="159"/>
      <c r="M143" s="164"/>
      <c r="N143" s="165"/>
      <c r="O143" s="165"/>
      <c r="P143" s="166">
        <f>SUM(P144:P150)</f>
        <v>0</v>
      </c>
      <c r="Q143" s="165"/>
      <c r="R143" s="166">
        <f>SUM(R144:R150)</f>
        <v>0.011108</v>
      </c>
      <c r="S143" s="165"/>
      <c r="T143" s="167">
        <f>SUM(T144:T150)</f>
        <v>0</v>
      </c>
      <c r="AR143" s="160" t="s">
        <v>88</v>
      </c>
      <c r="AT143" s="168" t="s">
        <v>78</v>
      </c>
      <c r="AU143" s="168" t="s">
        <v>24</v>
      </c>
      <c r="AY143" s="160" t="s">
        <v>167</v>
      </c>
      <c r="BK143" s="169">
        <f>SUM(BK144:BK150)</f>
        <v>0</v>
      </c>
    </row>
    <row r="144" spans="2:65" s="1" customFormat="1" ht="16.5" customHeight="1">
      <c r="B144" s="173"/>
      <c r="C144" s="174" t="s">
        <v>349</v>
      </c>
      <c r="D144" s="174" t="s">
        <v>169</v>
      </c>
      <c r="E144" s="175" t="s">
        <v>1552</v>
      </c>
      <c r="F144" s="176" t="s">
        <v>1553</v>
      </c>
      <c r="G144" s="177" t="s">
        <v>358</v>
      </c>
      <c r="H144" s="178">
        <v>2.9</v>
      </c>
      <c r="I144" s="179"/>
      <c r="J144" s="180">
        <f aca="true" t="shared" si="10" ref="J144:J150">ROUND(I144*H144,2)</f>
        <v>0</v>
      </c>
      <c r="K144" s="176" t="s">
        <v>173</v>
      </c>
      <c r="L144" s="40"/>
      <c r="M144" s="181" t="s">
        <v>5</v>
      </c>
      <c r="N144" s="182" t="s">
        <v>50</v>
      </c>
      <c r="O144" s="41"/>
      <c r="P144" s="183">
        <f aca="true" t="shared" si="11" ref="P144:P150">O144*H144</f>
        <v>0</v>
      </c>
      <c r="Q144" s="183">
        <v>0.00052</v>
      </c>
      <c r="R144" s="183">
        <f aca="true" t="shared" si="12" ref="R144:R150">Q144*H144</f>
        <v>0.0015079999999999998</v>
      </c>
      <c r="S144" s="183">
        <v>0</v>
      </c>
      <c r="T144" s="184">
        <f aca="true" t="shared" si="13" ref="T144:T150">S144*H144</f>
        <v>0</v>
      </c>
      <c r="AR144" s="23" t="s">
        <v>244</v>
      </c>
      <c r="AT144" s="23" t="s">
        <v>169</v>
      </c>
      <c r="AU144" s="23" t="s">
        <v>88</v>
      </c>
      <c r="AY144" s="23" t="s">
        <v>167</v>
      </c>
      <c r="BE144" s="185">
        <f aca="true" t="shared" si="14" ref="BE144:BE150">IF(N144="základní",J144,0)</f>
        <v>0</v>
      </c>
      <c r="BF144" s="185">
        <f aca="true" t="shared" si="15" ref="BF144:BF150">IF(N144="snížená",J144,0)</f>
        <v>0</v>
      </c>
      <c r="BG144" s="185">
        <f aca="true" t="shared" si="16" ref="BG144:BG150">IF(N144="zákl. přenesená",J144,0)</f>
        <v>0</v>
      </c>
      <c r="BH144" s="185">
        <f aca="true" t="shared" si="17" ref="BH144:BH150">IF(N144="sníž. přenesená",J144,0)</f>
        <v>0</v>
      </c>
      <c r="BI144" s="185">
        <f aca="true" t="shared" si="18" ref="BI144:BI150">IF(N144="nulová",J144,0)</f>
        <v>0</v>
      </c>
      <c r="BJ144" s="23" t="s">
        <v>24</v>
      </c>
      <c r="BK144" s="185">
        <f aca="true" t="shared" si="19" ref="BK144:BK150">ROUND(I144*H144,2)</f>
        <v>0</v>
      </c>
      <c r="BL144" s="23" t="s">
        <v>244</v>
      </c>
      <c r="BM144" s="23" t="s">
        <v>1554</v>
      </c>
    </row>
    <row r="145" spans="2:65" s="1" customFormat="1" ht="25.5" customHeight="1">
      <c r="B145" s="173"/>
      <c r="C145" s="174" t="s">
        <v>352</v>
      </c>
      <c r="D145" s="174" t="s">
        <v>169</v>
      </c>
      <c r="E145" s="175" t="s">
        <v>1555</v>
      </c>
      <c r="F145" s="176" t="s">
        <v>1556</v>
      </c>
      <c r="G145" s="177" t="s">
        <v>358</v>
      </c>
      <c r="H145" s="178">
        <v>2</v>
      </c>
      <c r="I145" s="179"/>
      <c r="J145" s="180">
        <f t="shared" si="10"/>
        <v>0</v>
      </c>
      <c r="K145" s="176" t="s">
        <v>173</v>
      </c>
      <c r="L145" s="40"/>
      <c r="M145" s="181" t="s">
        <v>5</v>
      </c>
      <c r="N145" s="182" t="s">
        <v>50</v>
      </c>
      <c r="O145" s="41"/>
      <c r="P145" s="183">
        <f t="shared" si="11"/>
        <v>0</v>
      </c>
      <c r="Q145" s="183">
        <v>0.00056</v>
      </c>
      <c r="R145" s="183">
        <f t="shared" si="12"/>
        <v>0.00112</v>
      </c>
      <c r="S145" s="183">
        <v>0</v>
      </c>
      <c r="T145" s="184">
        <f t="shared" si="13"/>
        <v>0</v>
      </c>
      <c r="AR145" s="23" t="s">
        <v>244</v>
      </c>
      <c r="AT145" s="23" t="s">
        <v>169</v>
      </c>
      <c r="AU145" s="23" t="s">
        <v>88</v>
      </c>
      <c r="AY145" s="23" t="s">
        <v>167</v>
      </c>
      <c r="BE145" s="185">
        <f t="shared" si="14"/>
        <v>0</v>
      </c>
      <c r="BF145" s="185">
        <f t="shared" si="15"/>
        <v>0</v>
      </c>
      <c r="BG145" s="185">
        <f t="shared" si="16"/>
        <v>0</v>
      </c>
      <c r="BH145" s="185">
        <f t="shared" si="17"/>
        <v>0</v>
      </c>
      <c r="BI145" s="185">
        <f t="shared" si="18"/>
        <v>0</v>
      </c>
      <c r="BJ145" s="23" t="s">
        <v>24</v>
      </c>
      <c r="BK145" s="185">
        <f t="shared" si="19"/>
        <v>0</v>
      </c>
      <c r="BL145" s="23" t="s">
        <v>244</v>
      </c>
      <c r="BM145" s="23" t="s">
        <v>1557</v>
      </c>
    </row>
    <row r="146" spans="2:65" s="1" customFormat="1" ht="25.5" customHeight="1">
      <c r="B146" s="173"/>
      <c r="C146" s="174" t="s">
        <v>355</v>
      </c>
      <c r="D146" s="174" t="s">
        <v>169</v>
      </c>
      <c r="E146" s="175" t="s">
        <v>1558</v>
      </c>
      <c r="F146" s="176" t="s">
        <v>1559</v>
      </c>
      <c r="G146" s="177" t="s">
        <v>318</v>
      </c>
      <c r="H146" s="178">
        <v>1</v>
      </c>
      <c r="I146" s="179"/>
      <c r="J146" s="180">
        <f t="shared" si="10"/>
        <v>0</v>
      </c>
      <c r="K146" s="176" t="s">
        <v>173</v>
      </c>
      <c r="L146" s="40"/>
      <c r="M146" s="181" t="s">
        <v>5</v>
      </c>
      <c r="N146" s="182" t="s">
        <v>50</v>
      </c>
      <c r="O146" s="41"/>
      <c r="P146" s="183">
        <f t="shared" si="11"/>
        <v>0</v>
      </c>
      <c r="Q146" s="183">
        <v>0.0038</v>
      </c>
      <c r="R146" s="183">
        <f t="shared" si="12"/>
        <v>0.0038</v>
      </c>
      <c r="S146" s="183">
        <v>0</v>
      </c>
      <c r="T146" s="184">
        <f t="shared" si="13"/>
        <v>0</v>
      </c>
      <c r="AR146" s="23" t="s">
        <v>244</v>
      </c>
      <c r="AT146" s="23" t="s">
        <v>169</v>
      </c>
      <c r="AU146" s="23" t="s">
        <v>88</v>
      </c>
      <c r="AY146" s="23" t="s">
        <v>167</v>
      </c>
      <c r="BE146" s="185">
        <f t="shared" si="14"/>
        <v>0</v>
      </c>
      <c r="BF146" s="185">
        <f t="shared" si="15"/>
        <v>0</v>
      </c>
      <c r="BG146" s="185">
        <f t="shared" si="16"/>
        <v>0</v>
      </c>
      <c r="BH146" s="185">
        <f t="shared" si="17"/>
        <v>0</v>
      </c>
      <c r="BI146" s="185">
        <f t="shared" si="18"/>
        <v>0</v>
      </c>
      <c r="BJ146" s="23" t="s">
        <v>24</v>
      </c>
      <c r="BK146" s="185">
        <f t="shared" si="19"/>
        <v>0</v>
      </c>
      <c r="BL146" s="23" t="s">
        <v>244</v>
      </c>
      <c r="BM146" s="23" t="s">
        <v>1560</v>
      </c>
    </row>
    <row r="147" spans="2:65" s="1" customFormat="1" ht="25.5" customHeight="1">
      <c r="B147" s="173"/>
      <c r="C147" s="174" t="s">
        <v>361</v>
      </c>
      <c r="D147" s="174" t="s">
        <v>169</v>
      </c>
      <c r="E147" s="175" t="s">
        <v>1561</v>
      </c>
      <c r="F147" s="176" t="s">
        <v>1562</v>
      </c>
      <c r="G147" s="177" t="s">
        <v>318</v>
      </c>
      <c r="H147" s="178">
        <v>1</v>
      </c>
      <c r="I147" s="179"/>
      <c r="J147" s="180">
        <f t="shared" si="10"/>
        <v>0</v>
      </c>
      <c r="K147" s="176" t="s">
        <v>173</v>
      </c>
      <c r="L147" s="40"/>
      <c r="M147" s="181" t="s">
        <v>5</v>
      </c>
      <c r="N147" s="182" t="s">
        <v>50</v>
      </c>
      <c r="O147" s="41"/>
      <c r="P147" s="183">
        <f t="shared" si="11"/>
        <v>0</v>
      </c>
      <c r="Q147" s="183">
        <v>0.0041</v>
      </c>
      <c r="R147" s="183">
        <f t="shared" si="12"/>
        <v>0.0041</v>
      </c>
      <c r="S147" s="183">
        <v>0</v>
      </c>
      <c r="T147" s="184">
        <f t="shared" si="13"/>
        <v>0</v>
      </c>
      <c r="AR147" s="23" t="s">
        <v>244</v>
      </c>
      <c r="AT147" s="23" t="s">
        <v>169</v>
      </c>
      <c r="AU147" s="23" t="s">
        <v>88</v>
      </c>
      <c r="AY147" s="23" t="s">
        <v>167</v>
      </c>
      <c r="BE147" s="185">
        <f t="shared" si="14"/>
        <v>0</v>
      </c>
      <c r="BF147" s="185">
        <f t="shared" si="15"/>
        <v>0</v>
      </c>
      <c r="BG147" s="185">
        <f t="shared" si="16"/>
        <v>0</v>
      </c>
      <c r="BH147" s="185">
        <f t="shared" si="17"/>
        <v>0</v>
      </c>
      <c r="BI147" s="185">
        <f t="shared" si="18"/>
        <v>0</v>
      </c>
      <c r="BJ147" s="23" t="s">
        <v>24</v>
      </c>
      <c r="BK147" s="185">
        <f t="shared" si="19"/>
        <v>0</v>
      </c>
      <c r="BL147" s="23" t="s">
        <v>244</v>
      </c>
      <c r="BM147" s="23" t="s">
        <v>1563</v>
      </c>
    </row>
    <row r="148" spans="2:65" s="1" customFormat="1" ht="16.5" customHeight="1">
      <c r="B148" s="173"/>
      <c r="C148" s="174" t="s">
        <v>505</v>
      </c>
      <c r="D148" s="174" t="s">
        <v>169</v>
      </c>
      <c r="E148" s="175" t="s">
        <v>1564</v>
      </c>
      <c r="F148" s="176" t="s">
        <v>1565</v>
      </c>
      <c r="G148" s="177" t="s">
        <v>318</v>
      </c>
      <c r="H148" s="178">
        <v>2</v>
      </c>
      <c r="I148" s="179"/>
      <c r="J148" s="180">
        <f t="shared" si="10"/>
        <v>0</v>
      </c>
      <c r="K148" s="176" t="s">
        <v>173</v>
      </c>
      <c r="L148" s="40"/>
      <c r="M148" s="181" t="s">
        <v>5</v>
      </c>
      <c r="N148" s="182" t="s">
        <v>50</v>
      </c>
      <c r="O148" s="41"/>
      <c r="P148" s="183">
        <f t="shared" si="11"/>
        <v>0</v>
      </c>
      <c r="Q148" s="183">
        <v>0.00029</v>
      </c>
      <c r="R148" s="183">
        <f t="shared" si="12"/>
        <v>0.00058</v>
      </c>
      <c r="S148" s="183">
        <v>0</v>
      </c>
      <c r="T148" s="184">
        <f t="shared" si="13"/>
        <v>0</v>
      </c>
      <c r="AR148" s="23" t="s">
        <v>244</v>
      </c>
      <c r="AT148" s="23" t="s">
        <v>169</v>
      </c>
      <c r="AU148" s="23" t="s">
        <v>88</v>
      </c>
      <c r="AY148" s="23" t="s">
        <v>167</v>
      </c>
      <c r="BE148" s="185">
        <f t="shared" si="14"/>
        <v>0</v>
      </c>
      <c r="BF148" s="185">
        <f t="shared" si="15"/>
        <v>0</v>
      </c>
      <c r="BG148" s="185">
        <f t="shared" si="16"/>
        <v>0</v>
      </c>
      <c r="BH148" s="185">
        <f t="shared" si="17"/>
        <v>0</v>
      </c>
      <c r="BI148" s="185">
        <f t="shared" si="18"/>
        <v>0</v>
      </c>
      <c r="BJ148" s="23" t="s">
        <v>24</v>
      </c>
      <c r="BK148" s="185">
        <f t="shared" si="19"/>
        <v>0</v>
      </c>
      <c r="BL148" s="23" t="s">
        <v>244</v>
      </c>
      <c r="BM148" s="23" t="s">
        <v>1566</v>
      </c>
    </row>
    <row r="149" spans="2:65" s="1" customFormat="1" ht="16.5" customHeight="1">
      <c r="B149" s="173"/>
      <c r="C149" s="174" t="s">
        <v>369</v>
      </c>
      <c r="D149" s="174" t="s">
        <v>169</v>
      </c>
      <c r="E149" s="175" t="s">
        <v>1567</v>
      </c>
      <c r="F149" s="176" t="s">
        <v>1568</v>
      </c>
      <c r="G149" s="177" t="s">
        <v>358</v>
      </c>
      <c r="H149" s="178">
        <v>196.1</v>
      </c>
      <c r="I149" s="179"/>
      <c r="J149" s="180">
        <f t="shared" si="10"/>
        <v>0</v>
      </c>
      <c r="K149" s="176" t="s">
        <v>173</v>
      </c>
      <c r="L149" s="40"/>
      <c r="M149" s="181" t="s">
        <v>5</v>
      </c>
      <c r="N149" s="182" t="s">
        <v>50</v>
      </c>
      <c r="O149" s="41"/>
      <c r="P149" s="183">
        <f t="shared" si="11"/>
        <v>0</v>
      </c>
      <c r="Q149" s="183">
        <v>0</v>
      </c>
      <c r="R149" s="183">
        <f t="shared" si="12"/>
        <v>0</v>
      </c>
      <c r="S149" s="183">
        <v>0</v>
      </c>
      <c r="T149" s="184">
        <f t="shared" si="13"/>
        <v>0</v>
      </c>
      <c r="AR149" s="23" t="s">
        <v>244</v>
      </c>
      <c r="AT149" s="23" t="s">
        <v>169</v>
      </c>
      <c r="AU149" s="23" t="s">
        <v>88</v>
      </c>
      <c r="AY149" s="23" t="s">
        <v>167</v>
      </c>
      <c r="BE149" s="185">
        <f t="shared" si="14"/>
        <v>0</v>
      </c>
      <c r="BF149" s="185">
        <f t="shared" si="15"/>
        <v>0</v>
      </c>
      <c r="BG149" s="185">
        <f t="shared" si="16"/>
        <v>0</v>
      </c>
      <c r="BH149" s="185">
        <f t="shared" si="17"/>
        <v>0</v>
      </c>
      <c r="BI149" s="185">
        <f t="shared" si="18"/>
        <v>0</v>
      </c>
      <c r="BJ149" s="23" t="s">
        <v>24</v>
      </c>
      <c r="BK149" s="185">
        <f t="shared" si="19"/>
        <v>0</v>
      </c>
      <c r="BL149" s="23" t="s">
        <v>244</v>
      </c>
      <c r="BM149" s="23" t="s">
        <v>1569</v>
      </c>
    </row>
    <row r="150" spans="2:65" s="1" customFormat="1" ht="38.25" customHeight="1">
      <c r="B150" s="173"/>
      <c r="C150" s="174" t="s">
        <v>374</v>
      </c>
      <c r="D150" s="174" t="s">
        <v>169</v>
      </c>
      <c r="E150" s="175" t="s">
        <v>1570</v>
      </c>
      <c r="F150" s="176" t="s">
        <v>1571</v>
      </c>
      <c r="G150" s="177" t="s">
        <v>709</v>
      </c>
      <c r="H150" s="222"/>
      <c r="I150" s="179"/>
      <c r="J150" s="180">
        <f t="shared" si="10"/>
        <v>0</v>
      </c>
      <c r="K150" s="176" t="s">
        <v>173</v>
      </c>
      <c r="L150" s="40"/>
      <c r="M150" s="181" t="s">
        <v>5</v>
      </c>
      <c r="N150" s="182" t="s">
        <v>50</v>
      </c>
      <c r="O150" s="41"/>
      <c r="P150" s="183">
        <f t="shared" si="11"/>
        <v>0</v>
      </c>
      <c r="Q150" s="183">
        <v>0</v>
      </c>
      <c r="R150" s="183">
        <f t="shared" si="12"/>
        <v>0</v>
      </c>
      <c r="S150" s="183">
        <v>0</v>
      </c>
      <c r="T150" s="184">
        <f t="shared" si="13"/>
        <v>0</v>
      </c>
      <c r="AR150" s="23" t="s">
        <v>244</v>
      </c>
      <c r="AT150" s="23" t="s">
        <v>169</v>
      </c>
      <c r="AU150" s="23" t="s">
        <v>88</v>
      </c>
      <c r="AY150" s="23" t="s">
        <v>167</v>
      </c>
      <c r="BE150" s="185">
        <f t="shared" si="14"/>
        <v>0</v>
      </c>
      <c r="BF150" s="185">
        <f t="shared" si="15"/>
        <v>0</v>
      </c>
      <c r="BG150" s="185">
        <f t="shared" si="16"/>
        <v>0</v>
      </c>
      <c r="BH150" s="185">
        <f t="shared" si="17"/>
        <v>0</v>
      </c>
      <c r="BI150" s="185">
        <f t="shared" si="18"/>
        <v>0</v>
      </c>
      <c r="BJ150" s="23" t="s">
        <v>24</v>
      </c>
      <c r="BK150" s="185">
        <f t="shared" si="19"/>
        <v>0</v>
      </c>
      <c r="BL150" s="23" t="s">
        <v>244</v>
      </c>
      <c r="BM150" s="23" t="s">
        <v>1572</v>
      </c>
    </row>
    <row r="151" spans="2:63" s="10" customFormat="1" ht="29.85" customHeight="1">
      <c r="B151" s="159"/>
      <c r="D151" s="170" t="s">
        <v>78</v>
      </c>
      <c r="E151" s="171" t="s">
        <v>717</v>
      </c>
      <c r="F151" s="171" t="s">
        <v>718</v>
      </c>
      <c r="I151" s="162"/>
      <c r="J151" s="172">
        <f>BK151</f>
        <v>0</v>
      </c>
      <c r="L151" s="159"/>
      <c r="M151" s="164"/>
      <c r="N151" s="165"/>
      <c r="O151" s="165"/>
      <c r="P151" s="166">
        <f>SUM(P152:P160)</f>
        <v>0</v>
      </c>
      <c r="Q151" s="165"/>
      <c r="R151" s="166">
        <f>SUM(R152:R160)</f>
        <v>0.026577000000000003</v>
      </c>
      <c r="S151" s="165"/>
      <c r="T151" s="167">
        <f>SUM(T152:T160)</f>
        <v>0</v>
      </c>
      <c r="AR151" s="160" t="s">
        <v>88</v>
      </c>
      <c r="AT151" s="168" t="s">
        <v>78</v>
      </c>
      <c r="AU151" s="168" t="s">
        <v>24</v>
      </c>
      <c r="AY151" s="160" t="s">
        <v>167</v>
      </c>
      <c r="BK151" s="169">
        <f>SUM(BK152:BK160)</f>
        <v>0</v>
      </c>
    </row>
    <row r="152" spans="2:65" s="1" customFormat="1" ht="25.5" customHeight="1">
      <c r="B152" s="173"/>
      <c r="C152" s="174" t="s">
        <v>378</v>
      </c>
      <c r="D152" s="174" t="s">
        <v>169</v>
      </c>
      <c r="E152" s="175" t="s">
        <v>1573</v>
      </c>
      <c r="F152" s="176" t="s">
        <v>1574</v>
      </c>
      <c r="G152" s="177" t="s">
        <v>358</v>
      </c>
      <c r="H152" s="178">
        <v>1.5</v>
      </c>
      <c r="I152" s="179"/>
      <c r="J152" s="180">
        <f aca="true" t="shared" si="20" ref="J152:J160">ROUND(I152*H152,2)</f>
        <v>0</v>
      </c>
      <c r="K152" s="176" t="s">
        <v>173</v>
      </c>
      <c r="L152" s="40"/>
      <c r="M152" s="181" t="s">
        <v>5</v>
      </c>
      <c r="N152" s="182" t="s">
        <v>50</v>
      </c>
      <c r="O152" s="41"/>
      <c r="P152" s="183">
        <f aca="true" t="shared" si="21" ref="P152:P160">O152*H152</f>
        <v>0</v>
      </c>
      <c r="Q152" s="183">
        <v>0.00066</v>
      </c>
      <c r="R152" s="183">
        <f aca="true" t="shared" si="22" ref="R152:R160">Q152*H152</f>
        <v>0.00099</v>
      </c>
      <c r="S152" s="183">
        <v>0</v>
      </c>
      <c r="T152" s="184">
        <f aca="true" t="shared" si="23" ref="T152:T160">S152*H152</f>
        <v>0</v>
      </c>
      <c r="AR152" s="23" t="s">
        <v>244</v>
      </c>
      <c r="AT152" s="23" t="s">
        <v>169</v>
      </c>
      <c r="AU152" s="23" t="s">
        <v>88</v>
      </c>
      <c r="AY152" s="23" t="s">
        <v>167</v>
      </c>
      <c r="BE152" s="185">
        <f aca="true" t="shared" si="24" ref="BE152:BE160">IF(N152="základní",J152,0)</f>
        <v>0</v>
      </c>
      <c r="BF152" s="185">
        <f aca="true" t="shared" si="25" ref="BF152:BF160">IF(N152="snížená",J152,0)</f>
        <v>0</v>
      </c>
      <c r="BG152" s="185">
        <f aca="true" t="shared" si="26" ref="BG152:BG160">IF(N152="zákl. přenesená",J152,0)</f>
        <v>0</v>
      </c>
      <c r="BH152" s="185">
        <f aca="true" t="shared" si="27" ref="BH152:BH160">IF(N152="sníž. přenesená",J152,0)</f>
        <v>0</v>
      </c>
      <c r="BI152" s="185">
        <f aca="true" t="shared" si="28" ref="BI152:BI160">IF(N152="nulová",J152,0)</f>
        <v>0</v>
      </c>
      <c r="BJ152" s="23" t="s">
        <v>24</v>
      </c>
      <c r="BK152" s="185">
        <f aca="true" t="shared" si="29" ref="BK152:BK160">ROUND(I152*H152,2)</f>
        <v>0</v>
      </c>
      <c r="BL152" s="23" t="s">
        <v>244</v>
      </c>
      <c r="BM152" s="23" t="s">
        <v>1575</v>
      </c>
    </row>
    <row r="153" spans="2:65" s="1" customFormat="1" ht="25.5" customHeight="1">
      <c r="B153" s="173"/>
      <c r="C153" s="174" t="s">
        <v>382</v>
      </c>
      <c r="D153" s="174" t="s">
        <v>169</v>
      </c>
      <c r="E153" s="175" t="s">
        <v>724</v>
      </c>
      <c r="F153" s="176" t="s">
        <v>725</v>
      </c>
      <c r="G153" s="177" t="s">
        <v>358</v>
      </c>
      <c r="H153" s="178">
        <v>12.8</v>
      </c>
      <c r="I153" s="179"/>
      <c r="J153" s="180">
        <f t="shared" si="20"/>
        <v>0</v>
      </c>
      <c r="K153" s="176" t="s">
        <v>173</v>
      </c>
      <c r="L153" s="40"/>
      <c r="M153" s="181" t="s">
        <v>5</v>
      </c>
      <c r="N153" s="182" t="s">
        <v>50</v>
      </c>
      <c r="O153" s="41"/>
      <c r="P153" s="183">
        <f t="shared" si="21"/>
        <v>0</v>
      </c>
      <c r="Q153" s="183">
        <v>0.00119</v>
      </c>
      <c r="R153" s="183">
        <f t="shared" si="22"/>
        <v>0.015232000000000002</v>
      </c>
      <c r="S153" s="183">
        <v>0</v>
      </c>
      <c r="T153" s="184">
        <f t="shared" si="23"/>
        <v>0</v>
      </c>
      <c r="AR153" s="23" t="s">
        <v>244</v>
      </c>
      <c r="AT153" s="23" t="s">
        <v>169</v>
      </c>
      <c r="AU153" s="23" t="s">
        <v>88</v>
      </c>
      <c r="AY153" s="23" t="s">
        <v>167</v>
      </c>
      <c r="BE153" s="185">
        <f t="shared" si="24"/>
        <v>0</v>
      </c>
      <c r="BF153" s="185">
        <f t="shared" si="25"/>
        <v>0</v>
      </c>
      <c r="BG153" s="185">
        <f t="shared" si="26"/>
        <v>0</v>
      </c>
      <c r="BH153" s="185">
        <f t="shared" si="27"/>
        <v>0</v>
      </c>
      <c r="BI153" s="185">
        <f t="shared" si="28"/>
        <v>0</v>
      </c>
      <c r="BJ153" s="23" t="s">
        <v>24</v>
      </c>
      <c r="BK153" s="185">
        <f t="shared" si="29"/>
        <v>0</v>
      </c>
      <c r="BL153" s="23" t="s">
        <v>244</v>
      </c>
      <c r="BM153" s="23" t="s">
        <v>1576</v>
      </c>
    </row>
    <row r="154" spans="2:65" s="1" customFormat="1" ht="25.5" customHeight="1">
      <c r="B154" s="173"/>
      <c r="C154" s="174" t="s">
        <v>1577</v>
      </c>
      <c r="D154" s="174" t="s">
        <v>169</v>
      </c>
      <c r="E154" s="175" t="s">
        <v>1578</v>
      </c>
      <c r="F154" s="176" t="s">
        <v>1579</v>
      </c>
      <c r="G154" s="177" t="s">
        <v>318</v>
      </c>
      <c r="H154" s="178">
        <v>2</v>
      </c>
      <c r="I154" s="179"/>
      <c r="J154" s="180">
        <f t="shared" si="20"/>
        <v>0</v>
      </c>
      <c r="K154" s="176" t="s">
        <v>173</v>
      </c>
      <c r="L154" s="40"/>
      <c r="M154" s="181" t="s">
        <v>5</v>
      </c>
      <c r="N154" s="182" t="s">
        <v>50</v>
      </c>
      <c r="O154" s="41"/>
      <c r="P154" s="183">
        <f t="shared" si="21"/>
        <v>0</v>
      </c>
      <c r="Q154" s="183">
        <v>0.0007</v>
      </c>
      <c r="R154" s="183">
        <f t="shared" si="22"/>
        <v>0.0014</v>
      </c>
      <c r="S154" s="183">
        <v>0</v>
      </c>
      <c r="T154" s="184">
        <f t="shared" si="23"/>
        <v>0</v>
      </c>
      <c r="AR154" s="23" t="s">
        <v>244</v>
      </c>
      <c r="AT154" s="23" t="s">
        <v>169</v>
      </c>
      <c r="AU154" s="23" t="s">
        <v>88</v>
      </c>
      <c r="AY154" s="23" t="s">
        <v>167</v>
      </c>
      <c r="BE154" s="185">
        <f t="shared" si="24"/>
        <v>0</v>
      </c>
      <c r="BF154" s="185">
        <f t="shared" si="25"/>
        <v>0</v>
      </c>
      <c r="BG154" s="185">
        <f t="shared" si="26"/>
        <v>0</v>
      </c>
      <c r="BH154" s="185">
        <f t="shared" si="27"/>
        <v>0</v>
      </c>
      <c r="BI154" s="185">
        <f t="shared" si="28"/>
        <v>0</v>
      </c>
      <c r="BJ154" s="23" t="s">
        <v>24</v>
      </c>
      <c r="BK154" s="185">
        <f t="shared" si="29"/>
        <v>0</v>
      </c>
      <c r="BL154" s="23" t="s">
        <v>244</v>
      </c>
      <c r="BM154" s="23" t="s">
        <v>1580</v>
      </c>
    </row>
    <row r="155" spans="2:65" s="1" customFormat="1" ht="25.5" customHeight="1">
      <c r="B155" s="173"/>
      <c r="C155" s="174" t="s">
        <v>1581</v>
      </c>
      <c r="D155" s="174" t="s">
        <v>169</v>
      </c>
      <c r="E155" s="175" t="s">
        <v>1582</v>
      </c>
      <c r="F155" s="176" t="s">
        <v>1583</v>
      </c>
      <c r="G155" s="177" t="s">
        <v>318</v>
      </c>
      <c r="H155" s="178">
        <v>6</v>
      </c>
      <c r="I155" s="179"/>
      <c r="J155" s="180">
        <f t="shared" si="20"/>
        <v>0</v>
      </c>
      <c r="K155" s="176" t="s">
        <v>173</v>
      </c>
      <c r="L155" s="40"/>
      <c r="M155" s="181" t="s">
        <v>5</v>
      </c>
      <c r="N155" s="182" t="s">
        <v>50</v>
      </c>
      <c r="O155" s="41"/>
      <c r="P155" s="183">
        <f t="shared" si="21"/>
        <v>0</v>
      </c>
      <c r="Q155" s="183">
        <v>0.00117</v>
      </c>
      <c r="R155" s="183">
        <f t="shared" si="22"/>
        <v>0.00702</v>
      </c>
      <c r="S155" s="183">
        <v>0</v>
      </c>
      <c r="T155" s="184">
        <f t="shared" si="23"/>
        <v>0</v>
      </c>
      <c r="AR155" s="23" t="s">
        <v>244</v>
      </c>
      <c r="AT155" s="23" t="s">
        <v>169</v>
      </c>
      <c r="AU155" s="23" t="s">
        <v>88</v>
      </c>
      <c r="AY155" s="23" t="s">
        <v>167</v>
      </c>
      <c r="BE155" s="185">
        <f t="shared" si="24"/>
        <v>0</v>
      </c>
      <c r="BF155" s="185">
        <f t="shared" si="25"/>
        <v>0</v>
      </c>
      <c r="BG155" s="185">
        <f t="shared" si="26"/>
        <v>0</v>
      </c>
      <c r="BH155" s="185">
        <f t="shared" si="27"/>
        <v>0</v>
      </c>
      <c r="BI155" s="185">
        <f t="shared" si="28"/>
        <v>0</v>
      </c>
      <c r="BJ155" s="23" t="s">
        <v>24</v>
      </c>
      <c r="BK155" s="185">
        <f t="shared" si="29"/>
        <v>0</v>
      </c>
      <c r="BL155" s="23" t="s">
        <v>244</v>
      </c>
      <c r="BM155" s="23" t="s">
        <v>1584</v>
      </c>
    </row>
    <row r="156" spans="2:65" s="1" customFormat="1" ht="25.5" customHeight="1">
      <c r="B156" s="173"/>
      <c r="C156" s="174" t="s">
        <v>387</v>
      </c>
      <c r="D156" s="174" t="s">
        <v>169</v>
      </c>
      <c r="E156" s="175" t="s">
        <v>1585</v>
      </c>
      <c r="F156" s="176" t="s">
        <v>1586</v>
      </c>
      <c r="G156" s="177" t="s">
        <v>853</v>
      </c>
      <c r="H156" s="178">
        <v>1</v>
      </c>
      <c r="I156" s="179"/>
      <c r="J156" s="180">
        <f t="shared" si="20"/>
        <v>0</v>
      </c>
      <c r="K156" s="176" t="s">
        <v>173</v>
      </c>
      <c r="L156" s="40"/>
      <c r="M156" s="181" t="s">
        <v>5</v>
      </c>
      <c r="N156" s="182" t="s">
        <v>50</v>
      </c>
      <c r="O156" s="41"/>
      <c r="P156" s="183">
        <f t="shared" si="21"/>
        <v>0</v>
      </c>
      <c r="Q156" s="183">
        <v>0</v>
      </c>
      <c r="R156" s="183">
        <f t="shared" si="22"/>
        <v>0</v>
      </c>
      <c r="S156" s="183">
        <v>0</v>
      </c>
      <c r="T156" s="184">
        <f t="shared" si="23"/>
        <v>0</v>
      </c>
      <c r="AR156" s="23" t="s">
        <v>244</v>
      </c>
      <c r="AT156" s="23" t="s">
        <v>169</v>
      </c>
      <c r="AU156" s="23" t="s">
        <v>88</v>
      </c>
      <c r="AY156" s="23" t="s">
        <v>167</v>
      </c>
      <c r="BE156" s="185">
        <f t="shared" si="24"/>
        <v>0</v>
      </c>
      <c r="BF156" s="185">
        <f t="shared" si="25"/>
        <v>0</v>
      </c>
      <c r="BG156" s="185">
        <f t="shared" si="26"/>
        <v>0</v>
      </c>
      <c r="BH156" s="185">
        <f t="shared" si="27"/>
        <v>0</v>
      </c>
      <c r="BI156" s="185">
        <f t="shared" si="28"/>
        <v>0</v>
      </c>
      <c r="BJ156" s="23" t="s">
        <v>24</v>
      </c>
      <c r="BK156" s="185">
        <f t="shared" si="29"/>
        <v>0</v>
      </c>
      <c r="BL156" s="23" t="s">
        <v>244</v>
      </c>
      <c r="BM156" s="23" t="s">
        <v>1587</v>
      </c>
    </row>
    <row r="157" spans="2:65" s="1" customFormat="1" ht="16.5" customHeight="1">
      <c r="B157" s="173"/>
      <c r="C157" s="174" t="s">
        <v>391</v>
      </c>
      <c r="D157" s="174" t="s">
        <v>169</v>
      </c>
      <c r="E157" s="175" t="s">
        <v>1588</v>
      </c>
      <c r="F157" s="176" t="s">
        <v>1589</v>
      </c>
      <c r="G157" s="177" t="s">
        <v>358</v>
      </c>
      <c r="H157" s="178">
        <v>1.5</v>
      </c>
      <c r="I157" s="179"/>
      <c r="J157" s="180">
        <f t="shared" si="20"/>
        <v>0</v>
      </c>
      <c r="K157" s="176" t="s">
        <v>173</v>
      </c>
      <c r="L157" s="40"/>
      <c r="M157" s="181" t="s">
        <v>5</v>
      </c>
      <c r="N157" s="182" t="s">
        <v>50</v>
      </c>
      <c r="O157" s="41"/>
      <c r="P157" s="183">
        <f t="shared" si="21"/>
        <v>0</v>
      </c>
      <c r="Q157" s="183">
        <v>0.00013</v>
      </c>
      <c r="R157" s="183">
        <f t="shared" si="22"/>
        <v>0.00019499999999999997</v>
      </c>
      <c r="S157" s="183">
        <v>0</v>
      </c>
      <c r="T157" s="184">
        <f t="shared" si="23"/>
        <v>0</v>
      </c>
      <c r="AR157" s="23" t="s">
        <v>244</v>
      </c>
      <c r="AT157" s="23" t="s">
        <v>169</v>
      </c>
      <c r="AU157" s="23" t="s">
        <v>88</v>
      </c>
      <c r="AY157" s="23" t="s">
        <v>167</v>
      </c>
      <c r="BE157" s="185">
        <f t="shared" si="24"/>
        <v>0</v>
      </c>
      <c r="BF157" s="185">
        <f t="shared" si="25"/>
        <v>0</v>
      </c>
      <c r="BG157" s="185">
        <f t="shared" si="26"/>
        <v>0</v>
      </c>
      <c r="BH157" s="185">
        <f t="shared" si="27"/>
        <v>0</v>
      </c>
      <c r="BI157" s="185">
        <f t="shared" si="28"/>
        <v>0</v>
      </c>
      <c r="BJ157" s="23" t="s">
        <v>24</v>
      </c>
      <c r="BK157" s="185">
        <f t="shared" si="29"/>
        <v>0</v>
      </c>
      <c r="BL157" s="23" t="s">
        <v>244</v>
      </c>
      <c r="BM157" s="23" t="s">
        <v>1590</v>
      </c>
    </row>
    <row r="158" spans="2:65" s="1" customFormat="1" ht="16.5" customHeight="1">
      <c r="B158" s="173"/>
      <c r="C158" s="174" t="s">
        <v>395</v>
      </c>
      <c r="D158" s="174" t="s">
        <v>169</v>
      </c>
      <c r="E158" s="175" t="s">
        <v>1591</v>
      </c>
      <c r="F158" s="176" t="s">
        <v>1592</v>
      </c>
      <c r="G158" s="177" t="s">
        <v>358</v>
      </c>
      <c r="H158" s="178">
        <v>6</v>
      </c>
      <c r="I158" s="179"/>
      <c r="J158" s="180">
        <f t="shared" si="20"/>
        <v>0</v>
      </c>
      <c r="K158" s="176" t="s">
        <v>173</v>
      </c>
      <c r="L158" s="40"/>
      <c r="M158" s="181" t="s">
        <v>5</v>
      </c>
      <c r="N158" s="182" t="s">
        <v>50</v>
      </c>
      <c r="O158" s="41"/>
      <c r="P158" s="183">
        <f t="shared" si="21"/>
        <v>0</v>
      </c>
      <c r="Q158" s="183">
        <v>0.00029</v>
      </c>
      <c r="R158" s="183">
        <f t="shared" si="22"/>
        <v>0.00174</v>
      </c>
      <c r="S158" s="183">
        <v>0</v>
      </c>
      <c r="T158" s="184">
        <f t="shared" si="23"/>
        <v>0</v>
      </c>
      <c r="AR158" s="23" t="s">
        <v>244</v>
      </c>
      <c r="AT158" s="23" t="s">
        <v>169</v>
      </c>
      <c r="AU158" s="23" t="s">
        <v>88</v>
      </c>
      <c r="AY158" s="23" t="s">
        <v>167</v>
      </c>
      <c r="BE158" s="185">
        <f t="shared" si="24"/>
        <v>0</v>
      </c>
      <c r="BF158" s="185">
        <f t="shared" si="25"/>
        <v>0</v>
      </c>
      <c r="BG158" s="185">
        <f t="shared" si="26"/>
        <v>0</v>
      </c>
      <c r="BH158" s="185">
        <f t="shared" si="27"/>
        <v>0</v>
      </c>
      <c r="BI158" s="185">
        <f t="shared" si="28"/>
        <v>0</v>
      </c>
      <c r="BJ158" s="23" t="s">
        <v>24</v>
      </c>
      <c r="BK158" s="185">
        <f t="shared" si="29"/>
        <v>0</v>
      </c>
      <c r="BL158" s="23" t="s">
        <v>244</v>
      </c>
      <c r="BM158" s="23" t="s">
        <v>1593</v>
      </c>
    </row>
    <row r="159" spans="2:65" s="1" customFormat="1" ht="16.5" customHeight="1">
      <c r="B159" s="173"/>
      <c r="C159" s="174" t="s">
        <v>400</v>
      </c>
      <c r="D159" s="174" t="s">
        <v>169</v>
      </c>
      <c r="E159" s="175" t="s">
        <v>1594</v>
      </c>
      <c r="F159" s="176" t="s">
        <v>1595</v>
      </c>
      <c r="G159" s="177" t="s">
        <v>318</v>
      </c>
      <c r="H159" s="178">
        <v>9</v>
      </c>
      <c r="I159" s="179"/>
      <c r="J159" s="180">
        <f t="shared" si="20"/>
        <v>0</v>
      </c>
      <c r="K159" s="176" t="s">
        <v>173</v>
      </c>
      <c r="L159" s="40"/>
      <c r="M159" s="181" t="s">
        <v>5</v>
      </c>
      <c r="N159" s="182" t="s">
        <v>50</v>
      </c>
      <c r="O159" s="41"/>
      <c r="P159" s="183">
        <f t="shared" si="21"/>
        <v>0</v>
      </c>
      <c r="Q159" s="183">
        <v>0</v>
      </c>
      <c r="R159" s="183">
        <f t="shared" si="22"/>
        <v>0</v>
      </c>
      <c r="S159" s="183">
        <v>0</v>
      </c>
      <c r="T159" s="184">
        <f t="shared" si="23"/>
        <v>0</v>
      </c>
      <c r="AR159" s="23" t="s">
        <v>244</v>
      </c>
      <c r="AT159" s="23" t="s">
        <v>169</v>
      </c>
      <c r="AU159" s="23" t="s">
        <v>88</v>
      </c>
      <c r="AY159" s="23" t="s">
        <v>167</v>
      </c>
      <c r="BE159" s="185">
        <f t="shared" si="24"/>
        <v>0</v>
      </c>
      <c r="BF159" s="185">
        <f t="shared" si="25"/>
        <v>0</v>
      </c>
      <c r="BG159" s="185">
        <f t="shared" si="26"/>
        <v>0</v>
      </c>
      <c r="BH159" s="185">
        <f t="shared" si="27"/>
        <v>0</v>
      </c>
      <c r="BI159" s="185">
        <f t="shared" si="28"/>
        <v>0</v>
      </c>
      <c r="BJ159" s="23" t="s">
        <v>24</v>
      </c>
      <c r="BK159" s="185">
        <f t="shared" si="29"/>
        <v>0</v>
      </c>
      <c r="BL159" s="23" t="s">
        <v>244</v>
      </c>
      <c r="BM159" s="23" t="s">
        <v>1596</v>
      </c>
    </row>
    <row r="160" spans="2:65" s="1" customFormat="1" ht="38.25" customHeight="1">
      <c r="B160" s="173"/>
      <c r="C160" s="174" t="s">
        <v>405</v>
      </c>
      <c r="D160" s="174" t="s">
        <v>169</v>
      </c>
      <c r="E160" s="175" t="s">
        <v>1597</v>
      </c>
      <c r="F160" s="176" t="s">
        <v>1598</v>
      </c>
      <c r="G160" s="177" t="s">
        <v>709</v>
      </c>
      <c r="H160" s="222"/>
      <c r="I160" s="179"/>
      <c r="J160" s="180">
        <f t="shared" si="20"/>
        <v>0</v>
      </c>
      <c r="K160" s="176" t="s">
        <v>173</v>
      </c>
      <c r="L160" s="40"/>
      <c r="M160" s="181" t="s">
        <v>5</v>
      </c>
      <c r="N160" s="182" t="s">
        <v>50</v>
      </c>
      <c r="O160" s="41"/>
      <c r="P160" s="183">
        <f t="shared" si="21"/>
        <v>0</v>
      </c>
      <c r="Q160" s="183">
        <v>0</v>
      </c>
      <c r="R160" s="183">
        <f t="shared" si="22"/>
        <v>0</v>
      </c>
      <c r="S160" s="183">
        <v>0</v>
      </c>
      <c r="T160" s="184">
        <f t="shared" si="23"/>
        <v>0</v>
      </c>
      <c r="AR160" s="23" t="s">
        <v>244</v>
      </c>
      <c r="AT160" s="23" t="s">
        <v>169</v>
      </c>
      <c r="AU160" s="23" t="s">
        <v>88</v>
      </c>
      <c r="AY160" s="23" t="s">
        <v>167</v>
      </c>
      <c r="BE160" s="185">
        <f t="shared" si="24"/>
        <v>0</v>
      </c>
      <c r="BF160" s="185">
        <f t="shared" si="25"/>
        <v>0</v>
      </c>
      <c r="BG160" s="185">
        <f t="shared" si="26"/>
        <v>0</v>
      </c>
      <c r="BH160" s="185">
        <f t="shared" si="27"/>
        <v>0</v>
      </c>
      <c r="BI160" s="185">
        <f t="shared" si="28"/>
        <v>0</v>
      </c>
      <c r="BJ160" s="23" t="s">
        <v>24</v>
      </c>
      <c r="BK160" s="185">
        <f t="shared" si="29"/>
        <v>0</v>
      </c>
      <c r="BL160" s="23" t="s">
        <v>244</v>
      </c>
      <c r="BM160" s="23" t="s">
        <v>1599</v>
      </c>
    </row>
    <row r="161" spans="2:63" s="10" customFormat="1" ht="29.85" customHeight="1">
      <c r="B161" s="159"/>
      <c r="D161" s="170" t="s">
        <v>78</v>
      </c>
      <c r="E161" s="171" t="s">
        <v>848</v>
      </c>
      <c r="F161" s="171" t="s">
        <v>849</v>
      </c>
      <c r="I161" s="162"/>
      <c r="J161" s="172">
        <f>BK161</f>
        <v>0</v>
      </c>
      <c r="L161" s="159"/>
      <c r="M161" s="164"/>
      <c r="N161" s="165"/>
      <c r="O161" s="165"/>
      <c r="P161" s="166">
        <f>SUM(P162:P176)</f>
        <v>0</v>
      </c>
      <c r="Q161" s="165"/>
      <c r="R161" s="166">
        <f>SUM(R162:R176)</f>
        <v>0.15565400000000001</v>
      </c>
      <c r="S161" s="165"/>
      <c r="T161" s="167">
        <f>SUM(T162:T176)</f>
        <v>0</v>
      </c>
      <c r="AR161" s="160" t="s">
        <v>88</v>
      </c>
      <c r="AT161" s="168" t="s">
        <v>78</v>
      </c>
      <c r="AU161" s="168" t="s">
        <v>24</v>
      </c>
      <c r="AY161" s="160" t="s">
        <v>167</v>
      </c>
      <c r="BK161" s="169">
        <f>SUM(BK162:BK176)</f>
        <v>0</v>
      </c>
    </row>
    <row r="162" spans="2:65" s="1" customFormat="1" ht="16.5" customHeight="1">
      <c r="B162" s="173"/>
      <c r="C162" s="174" t="s">
        <v>409</v>
      </c>
      <c r="D162" s="174" t="s">
        <v>169</v>
      </c>
      <c r="E162" s="175" t="s">
        <v>1600</v>
      </c>
      <c r="F162" s="176" t="s">
        <v>1601</v>
      </c>
      <c r="G162" s="177" t="s">
        <v>853</v>
      </c>
      <c r="H162" s="178">
        <v>2</v>
      </c>
      <c r="I162" s="179"/>
      <c r="J162" s="180">
        <f aca="true" t="shared" si="30" ref="J162:J169">ROUND(I162*H162,2)</f>
        <v>0</v>
      </c>
      <c r="K162" s="176" t="s">
        <v>173</v>
      </c>
      <c r="L162" s="40"/>
      <c r="M162" s="181" t="s">
        <v>5</v>
      </c>
      <c r="N162" s="182" t="s">
        <v>50</v>
      </c>
      <c r="O162" s="41"/>
      <c r="P162" s="183">
        <f aca="true" t="shared" si="31" ref="P162:P169">O162*H162</f>
        <v>0</v>
      </c>
      <c r="Q162" s="183">
        <v>0.02323</v>
      </c>
      <c r="R162" s="183">
        <f aca="true" t="shared" si="32" ref="R162:R169">Q162*H162</f>
        <v>0.04646</v>
      </c>
      <c r="S162" s="183">
        <v>0</v>
      </c>
      <c r="T162" s="184">
        <f aca="true" t="shared" si="33" ref="T162:T169">S162*H162</f>
        <v>0</v>
      </c>
      <c r="AR162" s="23" t="s">
        <v>244</v>
      </c>
      <c r="AT162" s="23" t="s">
        <v>169</v>
      </c>
      <c r="AU162" s="23" t="s">
        <v>88</v>
      </c>
      <c r="AY162" s="23" t="s">
        <v>167</v>
      </c>
      <c r="BE162" s="185">
        <f aca="true" t="shared" si="34" ref="BE162:BE169">IF(N162="základní",J162,0)</f>
        <v>0</v>
      </c>
      <c r="BF162" s="185">
        <f aca="true" t="shared" si="35" ref="BF162:BF169">IF(N162="snížená",J162,0)</f>
        <v>0</v>
      </c>
      <c r="BG162" s="185">
        <f aca="true" t="shared" si="36" ref="BG162:BG169">IF(N162="zákl. přenesená",J162,0)</f>
        <v>0</v>
      </c>
      <c r="BH162" s="185">
        <f aca="true" t="shared" si="37" ref="BH162:BH169">IF(N162="sníž. přenesená",J162,0)</f>
        <v>0</v>
      </c>
      <c r="BI162" s="185">
        <f aca="true" t="shared" si="38" ref="BI162:BI169">IF(N162="nulová",J162,0)</f>
        <v>0</v>
      </c>
      <c r="BJ162" s="23" t="s">
        <v>24</v>
      </c>
      <c r="BK162" s="185">
        <f aca="true" t="shared" si="39" ref="BK162:BK169">ROUND(I162*H162,2)</f>
        <v>0</v>
      </c>
      <c r="BL162" s="23" t="s">
        <v>244</v>
      </c>
      <c r="BM162" s="23" t="s">
        <v>1602</v>
      </c>
    </row>
    <row r="163" spans="2:65" s="1" customFormat="1" ht="16.5" customHeight="1">
      <c r="B163" s="173"/>
      <c r="C163" s="174" t="s">
        <v>417</v>
      </c>
      <c r="D163" s="174" t="s">
        <v>169</v>
      </c>
      <c r="E163" s="175" t="s">
        <v>1603</v>
      </c>
      <c r="F163" s="176" t="s">
        <v>1604</v>
      </c>
      <c r="G163" s="177" t="s">
        <v>853</v>
      </c>
      <c r="H163" s="178">
        <v>1</v>
      </c>
      <c r="I163" s="179"/>
      <c r="J163" s="180">
        <f t="shared" si="30"/>
        <v>0</v>
      </c>
      <c r="K163" s="176" t="s">
        <v>173</v>
      </c>
      <c r="L163" s="40"/>
      <c r="M163" s="181" t="s">
        <v>5</v>
      </c>
      <c r="N163" s="182" t="s">
        <v>50</v>
      </c>
      <c r="O163" s="41"/>
      <c r="P163" s="183">
        <f t="shared" si="31"/>
        <v>0</v>
      </c>
      <c r="Q163" s="183">
        <v>0.01058</v>
      </c>
      <c r="R163" s="183">
        <f t="shared" si="32"/>
        <v>0.01058</v>
      </c>
      <c r="S163" s="183">
        <v>0</v>
      </c>
      <c r="T163" s="184">
        <f t="shared" si="33"/>
        <v>0</v>
      </c>
      <c r="AR163" s="23" t="s">
        <v>244</v>
      </c>
      <c r="AT163" s="23" t="s">
        <v>169</v>
      </c>
      <c r="AU163" s="23" t="s">
        <v>88</v>
      </c>
      <c r="AY163" s="23" t="s">
        <v>167</v>
      </c>
      <c r="BE163" s="185">
        <f t="shared" si="34"/>
        <v>0</v>
      </c>
      <c r="BF163" s="185">
        <f t="shared" si="35"/>
        <v>0</v>
      </c>
      <c r="BG163" s="185">
        <f t="shared" si="36"/>
        <v>0</v>
      </c>
      <c r="BH163" s="185">
        <f t="shared" si="37"/>
        <v>0</v>
      </c>
      <c r="BI163" s="185">
        <f t="shared" si="38"/>
        <v>0</v>
      </c>
      <c r="BJ163" s="23" t="s">
        <v>24</v>
      </c>
      <c r="BK163" s="185">
        <f t="shared" si="39"/>
        <v>0</v>
      </c>
      <c r="BL163" s="23" t="s">
        <v>244</v>
      </c>
      <c r="BM163" s="23" t="s">
        <v>1605</v>
      </c>
    </row>
    <row r="164" spans="2:65" s="1" customFormat="1" ht="25.5" customHeight="1">
      <c r="B164" s="173"/>
      <c r="C164" s="174" t="s">
        <v>422</v>
      </c>
      <c r="D164" s="174" t="s">
        <v>169</v>
      </c>
      <c r="E164" s="175" t="s">
        <v>1606</v>
      </c>
      <c r="F164" s="176" t="s">
        <v>1607</v>
      </c>
      <c r="G164" s="177" t="s">
        <v>853</v>
      </c>
      <c r="H164" s="178">
        <v>4</v>
      </c>
      <c r="I164" s="179"/>
      <c r="J164" s="180">
        <f t="shared" si="30"/>
        <v>0</v>
      </c>
      <c r="K164" s="176" t="s">
        <v>173</v>
      </c>
      <c r="L164" s="40"/>
      <c r="M164" s="181" t="s">
        <v>5</v>
      </c>
      <c r="N164" s="182" t="s">
        <v>50</v>
      </c>
      <c r="O164" s="41"/>
      <c r="P164" s="183">
        <f t="shared" si="31"/>
        <v>0</v>
      </c>
      <c r="Q164" s="183">
        <v>0.01629</v>
      </c>
      <c r="R164" s="183">
        <f t="shared" si="32"/>
        <v>0.06516</v>
      </c>
      <c r="S164" s="183">
        <v>0</v>
      </c>
      <c r="T164" s="184">
        <f t="shared" si="33"/>
        <v>0</v>
      </c>
      <c r="AR164" s="23" t="s">
        <v>244</v>
      </c>
      <c r="AT164" s="23" t="s">
        <v>169</v>
      </c>
      <c r="AU164" s="23" t="s">
        <v>88</v>
      </c>
      <c r="AY164" s="23" t="s">
        <v>167</v>
      </c>
      <c r="BE164" s="185">
        <f t="shared" si="34"/>
        <v>0</v>
      </c>
      <c r="BF164" s="185">
        <f t="shared" si="35"/>
        <v>0</v>
      </c>
      <c r="BG164" s="185">
        <f t="shared" si="36"/>
        <v>0</v>
      </c>
      <c r="BH164" s="185">
        <f t="shared" si="37"/>
        <v>0</v>
      </c>
      <c r="BI164" s="185">
        <f t="shared" si="38"/>
        <v>0</v>
      </c>
      <c r="BJ164" s="23" t="s">
        <v>24</v>
      </c>
      <c r="BK164" s="185">
        <f t="shared" si="39"/>
        <v>0</v>
      </c>
      <c r="BL164" s="23" t="s">
        <v>244</v>
      </c>
      <c r="BM164" s="23" t="s">
        <v>1608</v>
      </c>
    </row>
    <row r="165" spans="2:65" s="1" customFormat="1" ht="25.5" customHeight="1">
      <c r="B165" s="173"/>
      <c r="C165" s="174" t="s">
        <v>441</v>
      </c>
      <c r="D165" s="174" t="s">
        <v>169</v>
      </c>
      <c r="E165" s="175" t="s">
        <v>1609</v>
      </c>
      <c r="F165" s="176" t="s">
        <v>1610</v>
      </c>
      <c r="G165" s="177" t="s">
        <v>853</v>
      </c>
      <c r="H165" s="178">
        <v>1</v>
      </c>
      <c r="I165" s="179"/>
      <c r="J165" s="180">
        <f t="shared" si="30"/>
        <v>0</v>
      </c>
      <c r="K165" s="176" t="s">
        <v>173</v>
      </c>
      <c r="L165" s="40"/>
      <c r="M165" s="181" t="s">
        <v>5</v>
      </c>
      <c r="N165" s="182" t="s">
        <v>50</v>
      </c>
      <c r="O165" s="41"/>
      <c r="P165" s="183">
        <f t="shared" si="31"/>
        <v>0</v>
      </c>
      <c r="Q165" s="183">
        <v>0.00494</v>
      </c>
      <c r="R165" s="183">
        <f t="shared" si="32"/>
        <v>0.00494</v>
      </c>
      <c r="S165" s="183">
        <v>0</v>
      </c>
      <c r="T165" s="184">
        <f t="shared" si="33"/>
        <v>0</v>
      </c>
      <c r="AR165" s="23" t="s">
        <v>244</v>
      </c>
      <c r="AT165" s="23" t="s">
        <v>169</v>
      </c>
      <c r="AU165" s="23" t="s">
        <v>88</v>
      </c>
      <c r="AY165" s="23" t="s">
        <v>167</v>
      </c>
      <c r="BE165" s="185">
        <f t="shared" si="34"/>
        <v>0</v>
      </c>
      <c r="BF165" s="185">
        <f t="shared" si="35"/>
        <v>0</v>
      </c>
      <c r="BG165" s="185">
        <f t="shared" si="36"/>
        <v>0</v>
      </c>
      <c r="BH165" s="185">
        <f t="shared" si="37"/>
        <v>0</v>
      </c>
      <c r="BI165" s="185">
        <f t="shared" si="38"/>
        <v>0</v>
      </c>
      <c r="BJ165" s="23" t="s">
        <v>24</v>
      </c>
      <c r="BK165" s="185">
        <f t="shared" si="39"/>
        <v>0</v>
      </c>
      <c r="BL165" s="23" t="s">
        <v>244</v>
      </c>
      <c r="BM165" s="23" t="s">
        <v>1611</v>
      </c>
    </row>
    <row r="166" spans="2:65" s="1" customFormat="1" ht="25.5" customHeight="1">
      <c r="B166" s="173"/>
      <c r="C166" s="174" t="s">
        <v>446</v>
      </c>
      <c r="D166" s="174" t="s">
        <v>169</v>
      </c>
      <c r="E166" s="175" t="s">
        <v>1612</v>
      </c>
      <c r="F166" s="176" t="s">
        <v>1613</v>
      </c>
      <c r="G166" s="177" t="s">
        <v>853</v>
      </c>
      <c r="H166" s="178">
        <v>1</v>
      </c>
      <c r="I166" s="179"/>
      <c r="J166" s="180">
        <f t="shared" si="30"/>
        <v>0</v>
      </c>
      <c r="K166" s="176" t="s">
        <v>173</v>
      </c>
      <c r="L166" s="40"/>
      <c r="M166" s="181" t="s">
        <v>5</v>
      </c>
      <c r="N166" s="182" t="s">
        <v>50</v>
      </c>
      <c r="O166" s="41"/>
      <c r="P166" s="183">
        <f t="shared" si="31"/>
        <v>0</v>
      </c>
      <c r="Q166" s="183">
        <v>0.0147</v>
      </c>
      <c r="R166" s="183">
        <f t="shared" si="32"/>
        <v>0.0147</v>
      </c>
      <c r="S166" s="183">
        <v>0</v>
      </c>
      <c r="T166" s="184">
        <f t="shared" si="33"/>
        <v>0</v>
      </c>
      <c r="AR166" s="23" t="s">
        <v>244</v>
      </c>
      <c r="AT166" s="23" t="s">
        <v>169</v>
      </c>
      <c r="AU166" s="23" t="s">
        <v>88</v>
      </c>
      <c r="AY166" s="23" t="s">
        <v>167</v>
      </c>
      <c r="BE166" s="185">
        <f t="shared" si="34"/>
        <v>0</v>
      </c>
      <c r="BF166" s="185">
        <f t="shared" si="35"/>
        <v>0</v>
      </c>
      <c r="BG166" s="185">
        <f t="shared" si="36"/>
        <v>0</v>
      </c>
      <c r="BH166" s="185">
        <f t="shared" si="37"/>
        <v>0</v>
      </c>
      <c r="BI166" s="185">
        <f t="shared" si="38"/>
        <v>0</v>
      </c>
      <c r="BJ166" s="23" t="s">
        <v>24</v>
      </c>
      <c r="BK166" s="185">
        <f t="shared" si="39"/>
        <v>0</v>
      </c>
      <c r="BL166" s="23" t="s">
        <v>244</v>
      </c>
      <c r="BM166" s="23" t="s">
        <v>1614</v>
      </c>
    </row>
    <row r="167" spans="2:65" s="1" customFormat="1" ht="25.5" customHeight="1">
      <c r="B167" s="173"/>
      <c r="C167" s="174" t="s">
        <v>450</v>
      </c>
      <c r="D167" s="174" t="s">
        <v>169</v>
      </c>
      <c r="E167" s="175" t="s">
        <v>1615</v>
      </c>
      <c r="F167" s="176" t="s">
        <v>1616</v>
      </c>
      <c r="G167" s="177" t="s">
        <v>853</v>
      </c>
      <c r="H167" s="178">
        <v>1</v>
      </c>
      <c r="I167" s="179"/>
      <c r="J167" s="180">
        <f t="shared" si="30"/>
        <v>0</v>
      </c>
      <c r="K167" s="176" t="s">
        <v>173</v>
      </c>
      <c r="L167" s="40"/>
      <c r="M167" s="181" t="s">
        <v>5</v>
      </c>
      <c r="N167" s="182" t="s">
        <v>50</v>
      </c>
      <c r="O167" s="41"/>
      <c r="P167" s="183">
        <f t="shared" si="31"/>
        <v>0</v>
      </c>
      <c r="Q167" s="183">
        <v>0.00196</v>
      </c>
      <c r="R167" s="183">
        <f t="shared" si="32"/>
        <v>0.00196</v>
      </c>
      <c r="S167" s="183">
        <v>0</v>
      </c>
      <c r="T167" s="184">
        <f t="shared" si="33"/>
        <v>0</v>
      </c>
      <c r="AR167" s="23" t="s">
        <v>244</v>
      </c>
      <c r="AT167" s="23" t="s">
        <v>169</v>
      </c>
      <c r="AU167" s="23" t="s">
        <v>88</v>
      </c>
      <c r="AY167" s="23" t="s">
        <v>167</v>
      </c>
      <c r="BE167" s="185">
        <f t="shared" si="34"/>
        <v>0</v>
      </c>
      <c r="BF167" s="185">
        <f t="shared" si="35"/>
        <v>0</v>
      </c>
      <c r="BG167" s="185">
        <f t="shared" si="36"/>
        <v>0</v>
      </c>
      <c r="BH167" s="185">
        <f t="shared" si="37"/>
        <v>0</v>
      </c>
      <c r="BI167" s="185">
        <f t="shared" si="38"/>
        <v>0</v>
      </c>
      <c r="BJ167" s="23" t="s">
        <v>24</v>
      </c>
      <c r="BK167" s="185">
        <f t="shared" si="39"/>
        <v>0</v>
      </c>
      <c r="BL167" s="23" t="s">
        <v>244</v>
      </c>
      <c r="BM167" s="23" t="s">
        <v>1617</v>
      </c>
    </row>
    <row r="168" spans="2:65" s="1" customFormat="1" ht="25.5" customHeight="1">
      <c r="B168" s="173"/>
      <c r="C168" s="174" t="s">
        <v>455</v>
      </c>
      <c r="D168" s="174" t="s">
        <v>169</v>
      </c>
      <c r="E168" s="175" t="s">
        <v>864</v>
      </c>
      <c r="F168" s="176" t="s">
        <v>865</v>
      </c>
      <c r="G168" s="177" t="s">
        <v>318</v>
      </c>
      <c r="H168" s="178">
        <v>4</v>
      </c>
      <c r="I168" s="179"/>
      <c r="J168" s="180">
        <f t="shared" si="30"/>
        <v>0</v>
      </c>
      <c r="K168" s="176" t="s">
        <v>173</v>
      </c>
      <c r="L168" s="40"/>
      <c r="M168" s="181" t="s">
        <v>5</v>
      </c>
      <c r="N168" s="182" t="s">
        <v>50</v>
      </c>
      <c r="O168" s="41"/>
      <c r="P168" s="183">
        <f t="shared" si="31"/>
        <v>0</v>
      </c>
      <c r="Q168" s="183">
        <v>0.00016</v>
      </c>
      <c r="R168" s="183">
        <f t="shared" si="32"/>
        <v>0.00064</v>
      </c>
      <c r="S168" s="183">
        <v>0</v>
      </c>
      <c r="T168" s="184">
        <f t="shared" si="33"/>
        <v>0</v>
      </c>
      <c r="AR168" s="23" t="s">
        <v>244</v>
      </c>
      <c r="AT168" s="23" t="s">
        <v>169</v>
      </c>
      <c r="AU168" s="23" t="s">
        <v>88</v>
      </c>
      <c r="AY168" s="23" t="s">
        <v>167</v>
      </c>
      <c r="BE168" s="185">
        <f t="shared" si="34"/>
        <v>0</v>
      </c>
      <c r="BF168" s="185">
        <f t="shared" si="35"/>
        <v>0</v>
      </c>
      <c r="BG168" s="185">
        <f t="shared" si="36"/>
        <v>0</v>
      </c>
      <c r="BH168" s="185">
        <f t="shared" si="37"/>
        <v>0</v>
      </c>
      <c r="BI168" s="185">
        <f t="shared" si="38"/>
        <v>0</v>
      </c>
      <c r="BJ168" s="23" t="s">
        <v>24</v>
      </c>
      <c r="BK168" s="185">
        <f t="shared" si="39"/>
        <v>0</v>
      </c>
      <c r="BL168" s="23" t="s">
        <v>244</v>
      </c>
      <c r="BM168" s="23" t="s">
        <v>1618</v>
      </c>
    </row>
    <row r="169" spans="2:65" s="1" customFormat="1" ht="16.5" customHeight="1">
      <c r="B169" s="173"/>
      <c r="C169" s="199" t="s">
        <v>460</v>
      </c>
      <c r="D169" s="199" t="s">
        <v>222</v>
      </c>
      <c r="E169" s="200" t="s">
        <v>1619</v>
      </c>
      <c r="F169" s="201" t="s">
        <v>869</v>
      </c>
      <c r="G169" s="202" t="s">
        <v>318</v>
      </c>
      <c r="H169" s="203">
        <v>4</v>
      </c>
      <c r="I169" s="204"/>
      <c r="J169" s="205">
        <f t="shared" si="30"/>
        <v>0</v>
      </c>
      <c r="K169" s="201" t="s">
        <v>173</v>
      </c>
      <c r="L169" s="206"/>
      <c r="M169" s="207" t="s">
        <v>5</v>
      </c>
      <c r="N169" s="208" t="s">
        <v>50</v>
      </c>
      <c r="O169" s="41"/>
      <c r="P169" s="183">
        <f t="shared" si="31"/>
        <v>0</v>
      </c>
      <c r="Q169" s="183">
        <v>0.001786</v>
      </c>
      <c r="R169" s="183">
        <f t="shared" si="32"/>
        <v>0.007144</v>
      </c>
      <c r="S169" s="183">
        <v>0</v>
      </c>
      <c r="T169" s="184">
        <f t="shared" si="33"/>
        <v>0</v>
      </c>
      <c r="AR169" s="23" t="s">
        <v>320</v>
      </c>
      <c r="AT169" s="23" t="s">
        <v>222</v>
      </c>
      <c r="AU169" s="23" t="s">
        <v>88</v>
      </c>
      <c r="AY169" s="23" t="s">
        <v>167</v>
      </c>
      <c r="BE169" s="185">
        <f t="shared" si="34"/>
        <v>0</v>
      </c>
      <c r="BF169" s="185">
        <f t="shared" si="35"/>
        <v>0</v>
      </c>
      <c r="BG169" s="185">
        <f t="shared" si="36"/>
        <v>0</v>
      </c>
      <c r="BH169" s="185">
        <f t="shared" si="37"/>
        <v>0</v>
      </c>
      <c r="BI169" s="185">
        <f t="shared" si="38"/>
        <v>0</v>
      </c>
      <c r="BJ169" s="23" t="s">
        <v>24</v>
      </c>
      <c r="BK169" s="185">
        <f t="shared" si="39"/>
        <v>0</v>
      </c>
      <c r="BL169" s="23" t="s">
        <v>244</v>
      </c>
      <c r="BM169" s="23" t="s">
        <v>1620</v>
      </c>
    </row>
    <row r="170" spans="2:47" s="1" customFormat="1" ht="27">
      <c r="B170" s="40"/>
      <c r="D170" s="187" t="s">
        <v>435</v>
      </c>
      <c r="F170" s="218" t="s">
        <v>1621</v>
      </c>
      <c r="I170" s="219"/>
      <c r="L170" s="40"/>
      <c r="M170" s="220"/>
      <c r="N170" s="41"/>
      <c r="O170" s="41"/>
      <c r="P170" s="41"/>
      <c r="Q170" s="41"/>
      <c r="R170" s="41"/>
      <c r="S170" s="41"/>
      <c r="T170" s="69"/>
      <c r="AT170" s="23" t="s">
        <v>435</v>
      </c>
      <c r="AU170" s="23" t="s">
        <v>88</v>
      </c>
    </row>
    <row r="171" spans="2:65" s="1" customFormat="1" ht="16.5" customHeight="1">
      <c r="B171" s="173"/>
      <c r="C171" s="174" t="s">
        <v>465</v>
      </c>
      <c r="D171" s="174" t="s">
        <v>169</v>
      </c>
      <c r="E171" s="175" t="s">
        <v>1622</v>
      </c>
      <c r="F171" s="176" t="s">
        <v>1623</v>
      </c>
      <c r="G171" s="177" t="s">
        <v>853</v>
      </c>
      <c r="H171" s="178">
        <v>1</v>
      </c>
      <c r="I171" s="179"/>
      <c r="J171" s="180">
        <f aca="true" t="shared" si="40" ref="J171:J176">ROUND(I171*H171,2)</f>
        <v>0</v>
      </c>
      <c r="K171" s="176" t="s">
        <v>173</v>
      </c>
      <c r="L171" s="40"/>
      <c r="M171" s="181" t="s">
        <v>5</v>
      </c>
      <c r="N171" s="182" t="s">
        <v>50</v>
      </c>
      <c r="O171" s="41"/>
      <c r="P171" s="183">
        <f aca="true" t="shared" si="41" ref="P171:P176">O171*H171</f>
        <v>0</v>
      </c>
      <c r="Q171" s="183">
        <v>0.00184</v>
      </c>
      <c r="R171" s="183">
        <f aca="true" t="shared" si="42" ref="R171:R176">Q171*H171</f>
        <v>0.00184</v>
      </c>
      <c r="S171" s="183">
        <v>0</v>
      </c>
      <c r="T171" s="184">
        <f aca="true" t="shared" si="43" ref="T171:T176">S171*H171</f>
        <v>0</v>
      </c>
      <c r="AR171" s="23" t="s">
        <v>244</v>
      </c>
      <c r="AT171" s="23" t="s">
        <v>169</v>
      </c>
      <c r="AU171" s="23" t="s">
        <v>88</v>
      </c>
      <c r="AY171" s="23" t="s">
        <v>167</v>
      </c>
      <c r="BE171" s="185">
        <f aca="true" t="shared" si="44" ref="BE171:BE176">IF(N171="základní",J171,0)</f>
        <v>0</v>
      </c>
      <c r="BF171" s="185">
        <f aca="true" t="shared" si="45" ref="BF171:BF176">IF(N171="snížená",J171,0)</f>
        <v>0</v>
      </c>
      <c r="BG171" s="185">
        <f aca="true" t="shared" si="46" ref="BG171:BG176">IF(N171="zákl. přenesená",J171,0)</f>
        <v>0</v>
      </c>
      <c r="BH171" s="185">
        <f aca="true" t="shared" si="47" ref="BH171:BH176">IF(N171="sníž. přenesená",J171,0)</f>
        <v>0</v>
      </c>
      <c r="BI171" s="185">
        <f aca="true" t="shared" si="48" ref="BI171:BI176">IF(N171="nulová",J171,0)</f>
        <v>0</v>
      </c>
      <c r="BJ171" s="23" t="s">
        <v>24</v>
      </c>
      <c r="BK171" s="185">
        <f aca="true" t="shared" si="49" ref="BK171:BK176">ROUND(I171*H171,2)</f>
        <v>0</v>
      </c>
      <c r="BL171" s="23" t="s">
        <v>244</v>
      </c>
      <c r="BM171" s="23" t="s">
        <v>1624</v>
      </c>
    </row>
    <row r="172" spans="2:65" s="1" customFormat="1" ht="16.5" customHeight="1">
      <c r="B172" s="173"/>
      <c r="C172" s="174" t="s">
        <v>470</v>
      </c>
      <c r="D172" s="174" t="s">
        <v>169</v>
      </c>
      <c r="E172" s="175" t="s">
        <v>1625</v>
      </c>
      <c r="F172" s="176" t="s">
        <v>1626</v>
      </c>
      <c r="G172" s="177" t="s">
        <v>318</v>
      </c>
      <c r="H172" s="178">
        <v>4</v>
      </c>
      <c r="I172" s="179"/>
      <c r="J172" s="180">
        <f t="shared" si="40"/>
        <v>0</v>
      </c>
      <c r="K172" s="176" t="s">
        <v>173</v>
      </c>
      <c r="L172" s="40"/>
      <c r="M172" s="181" t="s">
        <v>5</v>
      </c>
      <c r="N172" s="182" t="s">
        <v>50</v>
      </c>
      <c r="O172" s="41"/>
      <c r="P172" s="183">
        <f t="shared" si="41"/>
        <v>0</v>
      </c>
      <c r="Q172" s="183">
        <v>0.00023</v>
      </c>
      <c r="R172" s="183">
        <f t="shared" si="42"/>
        <v>0.00092</v>
      </c>
      <c r="S172" s="183">
        <v>0</v>
      </c>
      <c r="T172" s="184">
        <f t="shared" si="43"/>
        <v>0</v>
      </c>
      <c r="AR172" s="23" t="s">
        <v>244</v>
      </c>
      <c r="AT172" s="23" t="s">
        <v>169</v>
      </c>
      <c r="AU172" s="23" t="s">
        <v>88</v>
      </c>
      <c r="AY172" s="23" t="s">
        <v>167</v>
      </c>
      <c r="BE172" s="185">
        <f t="shared" si="44"/>
        <v>0</v>
      </c>
      <c r="BF172" s="185">
        <f t="shared" si="45"/>
        <v>0</v>
      </c>
      <c r="BG172" s="185">
        <f t="shared" si="46"/>
        <v>0</v>
      </c>
      <c r="BH172" s="185">
        <f t="shared" si="47"/>
        <v>0</v>
      </c>
      <c r="BI172" s="185">
        <f t="shared" si="48"/>
        <v>0</v>
      </c>
      <c r="BJ172" s="23" t="s">
        <v>24</v>
      </c>
      <c r="BK172" s="185">
        <f t="shared" si="49"/>
        <v>0</v>
      </c>
      <c r="BL172" s="23" t="s">
        <v>244</v>
      </c>
      <c r="BM172" s="23" t="s">
        <v>1627</v>
      </c>
    </row>
    <row r="173" spans="2:65" s="1" customFormat="1" ht="16.5" customHeight="1">
      <c r="B173" s="173"/>
      <c r="C173" s="174" t="s">
        <v>474</v>
      </c>
      <c r="D173" s="174" t="s">
        <v>169</v>
      </c>
      <c r="E173" s="175" t="s">
        <v>1628</v>
      </c>
      <c r="F173" s="176" t="s">
        <v>1629</v>
      </c>
      <c r="G173" s="177" t="s">
        <v>318</v>
      </c>
      <c r="H173" s="178">
        <v>1</v>
      </c>
      <c r="I173" s="179"/>
      <c r="J173" s="180">
        <f t="shared" si="40"/>
        <v>0</v>
      </c>
      <c r="K173" s="176" t="s">
        <v>173</v>
      </c>
      <c r="L173" s="40"/>
      <c r="M173" s="181" t="s">
        <v>5</v>
      </c>
      <c r="N173" s="182" t="s">
        <v>50</v>
      </c>
      <c r="O173" s="41"/>
      <c r="P173" s="183">
        <f t="shared" si="41"/>
        <v>0</v>
      </c>
      <c r="Q173" s="183">
        <v>0.00028</v>
      </c>
      <c r="R173" s="183">
        <f t="shared" si="42"/>
        <v>0.00028</v>
      </c>
      <c r="S173" s="183">
        <v>0</v>
      </c>
      <c r="T173" s="184">
        <f t="shared" si="43"/>
        <v>0</v>
      </c>
      <c r="AR173" s="23" t="s">
        <v>244</v>
      </c>
      <c r="AT173" s="23" t="s">
        <v>169</v>
      </c>
      <c r="AU173" s="23" t="s">
        <v>88</v>
      </c>
      <c r="AY173" s="23" t="s">
        <v>167</v>
      </c>
      <c r="BE173" s="185">
        <f t="shared" si="44"/>
        <v>0</v>
      </c>
      <c r="BF173" s="185">
        <f t="shared" si="45"/>
        <v>0</v>
      </c>
      <c r="BG173" s="185">
        <f t="shared" si="46"/>
        <v>0</v>
      </c>
      <c r="BH173" s="185">
        <f t="shared" si="47"/>
        <v>0</v>
      </c>
      <c r="BI173" s="185">
        <f t="shared" si="48"/>
        <v>0</v>
      </c>
      <c r="BJ173" s="23" t="s">
        <v>24</v>
      </c>
      <c r="BK173" s="185">
        <f t="shared" si="49"/>
        <v>0</v>
      </c>
      <c r="BL173" s="23" t="s">
        <v>244</v>
      </c>
      <c r="BM173" s="23" t="s">
        <v>1630</v>
      </c>
    </row>
    <row r="174" spans="2:65" s="1" customFormat="1" ht="25.5" customHeight="1">
      <c r="B174" s="173"/>
      <c r="C174" s="174" t="s">
        <v>479</v>
      </c>
      <c r="D174" s="174" t="s">
        <v>169</v>
      </c>
      <c r="E174" s="175" t="s">
        <v>1631</v>
      </c>
      <c r="F174" s="176" t="s">
        <v>1632</v>
      </c>
      <c r="G174" s="177" t="s">
        <v>318</v>
      </c>
      <c r="H174" s="178">
        <v>1</v>
      </c>
      <c r="I174" s="179"/>
      <c r="J174" s="180">
        <f t="shared" si="40"/>
        <v>0</v>
      </c>
      <c r="K174" s="176" t="s">
        <v>173</v>
      </c>
      <c r="L174" s="40"/>
      <c r="M174" s="181" t="s">
        <v>5</v>
      </c>
      <c r="N174" s="182" t="s">
        <v>50</v>
      </c>
      <c r="O174" s="41"/>
      <c r="P174" s="183">
        <f t="shared" si="41"/>
        <v>0</v>
      </c>
      <c r="Q174" s="183">
        <v>0.00075</v>
      </c>
      <c r="R174" s="183">
        <f t="shared" si="42"/>
        <v>0.00075</v>
      </c>
      <c r="S174" s="183">
        <v>0</v>
      </c>
      <c r="T174" s="184">
        <f t="shared" si="43"/>
        <v>0</v>
      </c>
      <c r="AR174" s="23" t="s">
        <v>244</v>
      </c>
      <c r="AT174" s="23" t="s">
        <v>169</v>
      </c>
      <c r="AU174" s="23" t="s">
        <v>88</v>
      </c>
      <c r="AY174" s="23" t="s">
        <v>167</v>
      </c>
      <c r="BE174" s="185">
        <f t="shared" si="44"/>
        <v>0</v>
      </c>
      <c r="BF174" s="185">
        <f t="shared" si="45"/>
        <v>0</v>
      </c>
      <c r="BG174" s="185">
        <f t="shared" si="46"/>
        <v>0</v>
      </c>
      <c r="BH174" s="185">
        <f t="shared" si="47"/>
        <v>0</v>
      </c>
      <c r="BI174" s="185">
        <f t="shared" si="48"/>
        <v>0</v>
      </c>
      <c r="BJ174" s="23" t="s">
        <v>24</v>
      </c>
      <c r="BK174" s="185">
        <f t="shared" si="49"/>
        <v>0</v>
      </c>
      <c r="BL174" s="23" t="s">
        <v>244</v>
      </c>
      <c r="BM174" s="23" t="s">
        <v>1633</v>
      </c>
    </row>
    <row r="175" spans="2:65" s="1" customFormat="1" ht="16.5" customHeight="1">
      <c r="B175" s="173"/>
      <c r="C175" s="174" t="s">
        <v>485</v>
      </c>
      <c r="D175" s="174" t="s">
        <v>169</v>
      </c>
      <c r="E175" s="175" t="s">
        <v>1634</v>
      </c>
      <c r="F175" s="176" t="s">
        <v>1635</v>
      </c>
      <c r="G175" s="177" t="s">
        <v>318</v>
      </c>
      <c r="H175" s="178">
        <v>1</v>
      </c>
      <c r="I175" s="179"/>
      <c r="J175" s="180">
        <f t="shared" si="40"/>
        <v>0</v>
      </c>
      <c r="K175" s="176" t="s">
        <v>173</v>
      </c>
      <c r="L175" s="40"/>
      <c r="M175" s="181" t="s">
        <v>5</v>
      </c>
      <c r="N175" s="182" t="s">
        <v>50</v>
      </c>
      <c r="O175" s="41"/>
      <c r="P175" s="183">
        <f t="shared" si="41"/>
        <v>0</v>
      </c>
      <c r="Q175" s="183">
        <v>0.00028</v>
      </c>
      <c r="R175" s="183">
        <f t="shared" si="42"/>
        <v>0.00028</v>
      </c>
      <c r="S175" s="183">
        <v>0</v>
      </c>
      <c r="T175" s="184">
        <f t="shared" si="43"/>
        <v>0</v>
      </c>
      <c r="AR175" s="23" t="s">
        <v>244</v>
      </c>
      <c r="AT175" s="23" t="s">
        <v>169</v>
      </c>
      <c r="AU175" s="23" t="s">
        <v>88</v>
      </c>
      <c r="AY175" s="23" t="s">
        <v>167</v>
      </c>
      <c r="BE175" s="185">
        <f t="shared" si="44"/>
        <v>0</v>
      </c>
      <c r="BF175" s="185">
        <f t="shared" si="45"/>
        <v>0</v>
      </c>
      <c r="BG175" s="185">
        <f t="shared" si="46"/>
        <v>0</v>
      </c>
      <c r="BH175" s="185">
        <f t="shared" si="47"/>
        <v>0</v>
      </c>
      <c r="BI175" s="185">
        <f t="shared" si="48"/>
        <v>0</v>
      </c>
      <c r="BJ175" s="23" t="s">
        <v>24</v>
      </c>
      <c r="BK175" s="185">
        <f t="shared" si="49"/>
        <v>0</v>
      </c>
      <c r="BL175" s="23" t="s">
        <v>244</v>
      </c>
      <c r="BM175" s="23" t="s">
        <v>1636</v>
      </c>
    </row>
    <row r="176" spans="2:65" s="1" customFormat="1" ht="38.25" customHeight="1">
      <c r="B176" s="173"/>
      <c r="C176" s="174" t="s">
        <v>499</v>
      </c>
      <c r="D176" s="174" t="s">
        <v>169</v>
      </c>
      <c r="E176" s="175" t="s">
        <v>1637</v>
      </c>
      <c r="F176" s="176" t="s">
        <v>1638</v>
      </c>
      <c r="G176" s="177" t="s">
        <v>709</v>
      </c>
      <c r="H176" s="222"/>
      <c r="I176" s="179"/>
      <c r="J176" s="180">
        <f t="shared" si="40"/>
        <v>0</v>
      </c>
      <c r="K176" s="176" t="s">
        <v>173</v>
      </c>
      <c r="L176" s="40"/>
      <c r="M176" s="181" t="s">
        <v>5</v>
      </c>
      <c r="N176" s="223" t="s">
        <v>50</v>
      </c>
      <c r="O176" s="224"/>
      <c r="P176" s="225">
        <f t="shared" si="41"/>
        <v>0</v>
      </c>
      <c r="Q176" s="225">
        <v>0</v>
      </c>
      <c r="R176" s="225">
        <f t="shared" si="42"/>
        <v>0</v>
      </c>
      <c r="S176" s="225">
        <v>0</v>
      </c>
      <c r="T176" s="226">
        <f t="shared" si="43"/>
        <v>0</v>
      </c>
      <c r="AR176" s="23" t="s">
        <v>244</v>
      </c>
      <c r="AT176" s="23" t="s">
        <v>169</v>
      </c>
      <c r="AU176" s="23" t="s">
        <v>88</v>
      </c>
      <c r="AY176" s="23" t="s">
        <v>167</v>
      </c>
      <c r="BE176" s="185">
        <f t="shared" si="44"/>
        <v>0</v>
      </c>
      <c r="BF176" s="185">
        <f t="shared" si="45"/>
        <v>0</v>
      </c>
      <c r="BG176" s="185">
        <f t="shared" si="46"/>
        <v>0</v>
      </c>
      <c r="BH176" s="185">
        <f t="shared" si="47"/>
        <v>0</v>
      </c>
      <c r="BI176" s="185">
        <f t="shared" si="48"/>
        <v>0</v>
      </c>
      <c r="BJ176" s="23" t="s">
        <v>24</v>
      </c>
      <c r="BK176" s="185">
        <f t="shared" si="49"/>
        <v>0</v>
      </c>
      <c r="BL176" s="23" t="s">
        <v>244</v>
      </c>
      <c r="BM176" s="23" t="s">
        <v>1639</v>
      </c>
    </row>
    <row r="177" spans="2:12" s="1" customFormat="1" ht="6.95" customHeight="1">
      <c r="B177" s="55"/>
      <c r="C177" s="56"/>
      <c r="D177" s="56"/>
      <c r="E177" s="56"/>
      <c r="F177" s="56"/>
      <c r="G177" s="56"/>
      <c r="H177" s="56"/>
      <c r="I177" s="126"/>
      <c r="J177" s="56"/>
      <c r="K177" s="56"/>
      <c r="L177" s="40"/>
    </row>
  </sheetData>
  <autoFilter ref="C83:K17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103</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1640</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ROUND(J80,2)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ROUND(SUM(BE80:BE100),2)</f>
        <v>0</v>
      </c>
      <c r="G30" s="41"/>
      <c r="H30" s="41"/>
      <c r="I30" s="118">
        <v>0.21</v>
      </c>
      <c r="J30" s="117">
        <f>ROUND(ROUND((SUM(BE80:BE100)),2)*I30,2)</f>
        <v>0</v>
      </c>
      <c r="K30" s="44"/>
    </row>
    <row r="31" spans="2:11" s="1" customFormat="1" ht="14.45" customHeight="1">
      <c r="B31" s="40"/>
      <c r="C31" s="41"/>
      <c r="D31" s="41"/>
      <c r="E31" s="48" t="s">
        <v>51</v>
      </c>
      <c r="F31" s="117">
        <f>ROUND(SUM(BF80:BF100),2)</f>
        <v>0</v>
      </c>
      <c r="G31" s="41"/>
      <c r="H31" s="41"/>
      <c r="I31" s="118">
        <v>0.15</v>
      </c>
      <c r="J31" s="117">
        <f>ROUND(ROUND((SUM(BF80:BF100)),2)*I31,2)</f>
        <v>0</v>
      </c>
      <c r="K31" s="44"/>
    </row>
    <row r="32" spans="2:11" s="1" customFormat="1" ht="14.45" customHeight="1" hidden="1">
      <c r="B32" s="40"/>
      <c r="C32" s="41"/>
      <c r="D32" s="41"/>
      <c r="E32" s="48" t="s">
        <v>52</v>
      </c>
      <c r="F32" s="117">
        <f>ROUND(SUM(BG80:BG100),2)</f>
        <v>0</v>
      </c>
      <c r="G32" s="41"/>
      <c r="H32" s="41"/>
      <c r="I32" s="118">
        <v>0.21</v>
      </c>
      <c r="J32" s="117">
        <v>0</v>
      </c>
      <c r="K32" s="44"/>
    </row>
    <row r="33" spans="2:11" s="1" customFormat="1" ht="14.45" customHeight="1" hidden="1">
      <c r="B33" s="40"/>
      <c r="C33" s="41"/>
      <c r="D33" s="41"/>
      <c r="E33" s="48" t="s">
        <v>53</v>
      </c>
      <c r="F33" s="117">
        <f>ROUND(SUM(BH80:BH100),2)</f>
        <v>0</v>
      </c>
      <c r="G33" s="41"/>
      <c r="H33" s="41"/>
      <c r="I33" s="118">
        <v>0.15</v>
      </c>
      <c r="J33" s="117">
        <v>0</v>
      </c>
      <c r="K33" s="44"/>
    </row>
    <row r="34" spans="2:11" s="1" customFormat="1" ht="14.45" customHeight="1" hidden="1">
      <c r="B34" s="40"/>
      <c r="C34" s="41"/>
      <c r="D34" s="41"/>
      <c r="E34" s="48" t="s">
        <v>54</v>
      </c>
      <c r="F34" s="117">
        <f>ROUND(SUM(BI80:BI100),2)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2016-10-21/Hum5 - SO 05 - Komunikace a zpevněné plochy</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J80</f>
        <v>0</v>
      </c>
      <c r="K56" s="44"/>
      <c r="AU56" s="23" t="s">
        <v>123</v>
      </c>
    </row>
    <row r="57" spans="2:11" s="7" customFormat="1" ht="24.95" customHeight="1">
      <c r="B57" s="134"/>
      <c r="C57" s="135"/>
      <c r="D57" s="136" t="s">
        <v>124</v>
      </c>
      <c r="E57" s="137"/>
      <c r="F57" s="137"/>
      <c r="G57" s="137"/>
      <c r="H57" s="137"/>
      <c r="I57" s="138"/>
      <c r="J57" s="139">
        <f>J81</f>
        <v>0</v>
      </c>
      <c r="K57" s="140"/>
    </row>
    <row r="58" spans="2:11" s="8" customFormat="1" ht="19.9" customHeight="1">
      <c r="B58" s="141"/>
      <c r="C58" s="142"/>
      <c r="D58" s="143" t="s">
        <v>125</v>
      </c>
      <c r="E58" s="144"/>
      <c r="F58" s="144"/>
      <c r="G58" s="144"/>
      <c r="H58" s="144"/>
      <c r="I58" s="145"/>
      <c r="J58" s="146">
        <f>J82</f>
        <v>0</v>
      </c>
      <c r="K58" s="147"/>
    </row>
    <row r="59" spans="2:11" s="8" customFormat="1" ht="19.9" customHeight="1">
      <c r="B59" s="141"/>
      <c r="C59" s="142"/>
      <c r="D59" s="143" t="s">
        <v>129</v>
      </c>
      <c r="E59" s="144"/>
      <c r="F59" s="144"/>
      <c r="G59" s="144"/>
      <c r="H59" s="144"/>
      <c r="I59" s="145"/>
      <c r="J59" s="146">
        <f>J94</f>
        <v>0</v>
      </c>
      <c r="K59" s="147"/>
    </row>
    <row r="60" spans="2:11" s="8" customFormat="1" ht="19.9" customHeight="1">
      <c r="B60" s="141"/>
      <c r="C60" s="142"/>
      <c r="D60" s="143" t="s">
        <v>133</v>
      </c>
      <c r="E60" s="144"/>
      <c r="F60" s="144"/>
      <c r="G60" s="144"/>
      <c r="H60" s="144"/>
      <c r="I60" s="145"/>
      <c r="J60" s="146">
        <f>J99</f>
        <v>0</v>
      </c>
      <c r="K60" s="147"/>
    </row>
    <row r="61" spans="2:11" s="1" customFormat="1" ht="21.75" customHeight="1">
      <c r="B61" s="40"/>
      <c r="C61" s="41"/>
      <c r="D61" s="41"/>
      <c r="E61" s="41"/>
      <c r="F61" s="41"/>
      <c r="G61" s="41"/>
      <c r="H61" s="41"/>
      <c r="I61" s="105"/>
      <c r="J61" s="41"/>
      <c r="K61" s="44"/>
    </row>
    <row r="62" spans="2:11" s="1" customFormat="1" ht="6.95" customHeight="1">
      <c r="B62" s="55"/>
      <c r="C62" s="56"/>
      <c r="D62" s="56"/>
      <c r="E62" s="56"/>
      <c r="F62" s="56"/>
      <c r="G62" s="56"/>
      <c r="H62" s="56"/>
      <c r="I62" s="126"/>
      <c r="J62" s="56"/>
      <c r="K62" s="57"/>
    </row>
    <row r="66" spans="2:12" s="1" customFormat="1" ht="6.95" customHeight="1">
      <c r="B66" s="58"/>
      <c r="C66" s="59"/>
      <c r="D66" s="59"/>
      <c r="E66" s="59"/>
      <c r="F66" s="59"/>
      <c r="G66" s="59"/>
      <c r="H66" s="59"/>
      <c r="I66" s="127"/>
      <c r="J66" s="59"/>
      <c r="K66" s="59"/>
      <c r="L66" s="40"/>
    </row>
    <row r="67" spans="2:12" s="1" customFormat="1" ht="36.95" customHeight="1">
      <c r="B67" s="40"/>
      <c r="C67" s="60" t="s">
        <v>151</v>
      </c>
      <c r="L67" s="40"/>
    </row>
    <row r="68" spans="2:12" s="1" customFormat="1" ht="6.95" customHeight="1">
      <c r="B68" s="40"/>
      <c r="L68" s="40"/>
    </row>
    <row r="69" spans="2:12" s="1" customFormat="1" ht="14.45" customHeight="1">
      <c r="B69" s="40"/>
      <c r="C69" s="62" t="s">
        <v>19</v>
      </c>
      <c r="L69" s="40"/>
    </row>
    <row r="70" spans="2:12" s="1" customFormat="1" ht="16.5" customHeight="1">
      <c r="B70" s="40"/>
      <c r="E70" s="357" t="str">
        <f>E7</f>
        <v>Školní statek Humpolec - dostavba budov a areálu</v>
      </c>
      <c r="F70" s="358"/>
      <c r="G70" s="358"/>
      <c r="H70" s="358"/>
      <c r="L70" s="40"/>
    </row>
    <row r="71" spans="2:12" s="1" customFormat="1" ht="14.45" customHeight="1">
      <c r="B71" s="40"/>
      <c r="C71" s="62" t="s">
        <v>117</v>
      </c>
      <c r="L71" s="40"/>
    </row>
    <row r="72" spans="2:12" s="1" customFormat="1" ht="17.25" customHeight="1">
      <c r="B72" s="40"/>
      <c r="E72" s="326" t="str">
        <f>E9</f>
        <v>2016-10-21/Hum5 - SO 05 - Komunikace a zpevněné plochy</v>
      </c>
      <c r="F72" s="359"/>
      <c r="G72" s="359"/>
      <c r="H72" s="359"/>
      <c r="L72" s="40"/>
    </row>
    <row r="73" spans="2:12" s="1" customFormat="1" ht="6.95" customHeight="1">
      <c r="B73" s="40"/>
      <c r="L73" s="40"/>
    </row>
    <row r="74" spans="2:12" s="1" customFormat="1" ht="18" customHeight="1">
      <c r="B74" s="40"/>
      <c r="C74" s="62" t="s">
        <v>25</v>
      </c>
      <c r="F74" s="148" t="str">
        <f>F12</f>
        <v>Humpolec</v>
      </c>
      <c r="I74" s="149" t="s">
        <v>27</v>
      </c>
      <c r="J74" s="66" t="str">
        <f>IF(J12="","",J12)</f>
        <v>21. 10. 2016</v>
      </c>
      <c r="L74" s="40"/>
    </row>
    <row r="75" spans="2:12" s="1" customFormat="1" ht="6.95" customHeight="1">
      <c r="B75" s="40"/>
      <c r="L75" s="40"/>
    </row>
    <row r="76" spans="2:12" s="1" customFormat="1" ht="15">
      <c r="B76" s="40"/>
      <c r="C76" s="62" t="s">
        <v>31</v>
      </c>
      <c r="F76" s="148" t="str">
        <f>E15</f>
        <v>Kraj Vysočina, Jihlava, Žižkova 57/1882 PSČ 58733</v>
      </c>
      <c r="I76" s="149" t="s">
        <v>39</v>
      </c>
      <c r="J76" s="148" t="str">
        <f>E21</f>
        <v>AG Komplet s.r.o.</v>
      </c>
      <c r="L76" s="40"/>
    </row>
    <row r="77" spans="2:12" s="1" customFormat="1" ht="14.45" customHeight="1">
      <c r="B77" s="40"/>
      <c r="C77" s="62" t="s">
        <v>37</v>
      </c>
      <c r="F77" s="148" t="str">
        <f>IF(E18="","",E18)</f>
        <v/>
      </c>
      <c r="L77" s="40"/>
    </row>
    <row r="78" spans="2:12" s="1" customFormat="1" ht="10.35" customHeight="1">
      <c r="B78" s="40"/>
      <c r="L78" s="40"/>
    </row>
    <row r="79" spans="2:20" s="9" customFormat="1" ht="29.25" customHeight="1">
      <c r="B79" s="150"/>
      <c r="C79" s="151" t="s">
        <v>152</v>
      </c>
      <c r="D79" s="152" t="s">
        <v>64</v>
      </c>
      <c r="E79" s="152" t="s">
        <v>60</v>
      </c>
      <c r="F79" s="152" t="s">
        <v>153</v>
      </c>
      <c r="G79" s="152" t="s">
        <v>154</v>
      </c>
      <c r="H79" s="152" t="s">
        <v>155</v>
      </c>
      <c r="I79" s="153" t="s">
        <v>156</v>
      </c>
      <c r="J79" s="152" t="s">
        <v>121</v>
      </c>
      <c r="K79" s="154" t="s">
        <v>157</v>
      </c>
      <c r="L79" s="150"/>
      <c r="M79" s="72" t="s">
        <v>158</v>
      </c>
      <c r="N79" s="73" t="s">
        <v>49</v>
      </c>
      <c r="O79" s="73" t="s">
        <v>159</v>
      </c>
      <c r="P79" s="73" t="s">
        <v>160</v>
      </c>
      <c r="Q79" s="73" t="s">
        <v>161</v>
      </c>
      <c r="R79" s="73" t="s">
        <v>162</v>
      </c>
      <c r="S79" s="73" t="s">
        <v>163</v>
      </c>
      <c r="T79" s="74" t="s">
        <v>164</v>
      </c>
    </row>
    <row r="80" spans="2:63" s="1" customFormat="1" ht="29.25" customHeight="1">
      <c r="B80" s="40"/>
      <c r="C80" s="76" t="s">
        <v>122</v>
      </c>
      <c r="J80" s="155">
        <f>BK80</f>
        <v>0</v>
      </c>
      <c r="L80" s="40"/>
      <c r="M80" s="75"/>
      <c r="N80" s="67"/>
      <c r="O80" s="67"/>
      <c r="P80" s="156">
        <f>P81</f>
        <v>0</v>
      </c>
      <c r="Q80" s="67"/>
      <c r="R80" s="156">
        <f>R81</f>
        <v>0</v>
      </c>
      <c r="S80" s="67"/>
      <c r="T80" s="157">
        <f>T81</f>
        <v>0</v>
      </c>
      <c r="AT80" s="23" t="s">
        <v>78</v>
      </c>
      <c r="AU80" s="23" t="s">
        <v>123</v>
      </c>
      <c r="BK80" s="158">
        <f>BK81</f>
        <v>0</v>
      </c>
    </row>
    <row r="81" spans="2:63" s="10" customFormat="1" ht="37.35" customHeight="1">
      <c r="B81" s="159"/>
      <c r="D81" s="160" t="s">
        <v>78</v>
      </c>
      <c r="E81" s="161" t="s">
        <v>165</v>
      </c>
      <c r="F81" s="161" t="s">
        <v>166</v>
      </c>
      <c r="I81" s="162"/>
      <c r="J81" s="163">
        <f>BK81</f>
        <v>0</v>
      </c>
      <c r="L81" s="159"/>
      <c r="M81" s="164"/>
      <c r="N81" s="165"/>
      <c r="O81" s="165"/>
      <c r="P81" s="166">
        <f>P82+P94+P99</f>
        <v>0</v>
      </c>
      <c r="Q81" s="165"/>
      <c r="R81" s="166">
        <f>R82+R94+R99</f>
        <v>0</v>
      </c>
      <c r="S81" s="165"/>
      <c r="T81" s="167">
        <f>T82+T94+T99</f>
        <v>0</v>
      </c>
      <c r="AR81" s="160" t="s">
        <v>24</v>
      </c>
      <c r="AT81" s="168" t="s">
        <v>78</v>
      </c>
      <c r="AU81" s="168" t="s">
        <v>79</v>
      </c>
      <c r="AY81" s="160" t="s">
        <v>167</v>
      </c>
      <c r="BK81" s="169">
        <f>BK82+BK94+BK99</f>
        <v>0</v>
      </c>
    </row>
    <row r="82" spans="2:63" s="10" customFormat="1" ht="19.9" customHeight="1">
      <c r="B82" s="159"/>
      <c r="D82" s="170" t="s">
        <v>78</v>
      </c>
      <c r="E82" s="171" t="s">
        <v>24</v>
      </c>
      <c r="F82" s="171" t="s">
        <v>168</v>
      </c>
      <c r="I82" s="162"/>
      <c r="J82" s="172">
        <f>BK82</f>
        <v>0</v>
      </c>
      <c r="L82" s="159"/>
      <c r="M82" s="164"/>
      <c r="N82" s="165"/>
      <c r="O82" s="165"/>
      <c r="P82" s="166">
        <f>SUM(P83:P93)</f>
        <v>0</v>
      </c>
      <c r="Q82" s="165"/>
      <c r="R82" s="166">
        <f>SUM(R83:R93)</f>
        <v>0</v>
      </c>
      <c r="S82" s="165"/>
      <c r="T82" s="167">
        <f>SUM(T83:T93)</f>
        <v>0</v>
      </c>
      <c r="AR82" s="160" t="s">
        <v>24</v>
      </c>
      <c r="AT82" s="168" t="s">
        <v>78</v>
      </c>
      <c r="AU82" s="168" t="s">
        <v>24</v>
      </c>
      <c r="AY82" s="160" t="s">
        <v>167</v>
      </c>
      <c r="BK82" s="169">
        <f>SUM(BK83:BK93)</f>
        <v>0</v>
      </c>
    </row>
    <row r="83" spans="2:65" s="1" customFormat="1" ht="38.25" customHeight="1">
      <c r="B83" s="173"/>
      <c r="C83" s="174" t="s">
        <v>24</v>
      </c>
      <c r="D83" s="174" t="s">
        <v>169</v>
      </c>
      <c r="E83" s="175" t="s">
        <v>1256</v>
      </c>
      <c r="F83" s="176" t="s">
        <v>1257</v>
      </c>
      <c r="G83" s="177" t="s">
        <v>172</v>
      </c>
      <c r="H83" s="178">
        <v>56.025</v>
      </c>
      <c r="I83" s="179"/>
      <c r="J83" s="180">
        <f>ROUND(I83*H83,2)</f>
        <v>0</v>
      </c>
      <c r="K83" s="176" t="s">
        <v>173</v>
      </c>
      <c r="L83" s="40"/>
      <c r="M83" s="181" t="s">
        <v>5</v>
      </c>
      <c r="N83" s="182" t="s">
        <v>50</v>
      </c>
      <c r="O83" s="41"/>
      <c r="P83" s="183">
        <f>O83*H83</f>
        <v>0</v>
      </c>
      <c r="Q83" s="183">
        <v>0</v>
      </c>
      <c r="R83" s="183">
        <f>Q83*H83</f>
        <v>0</v>
      </c>
      <c r="S83" s="183">
        <v>0</v>
      </c>
      <c r="T83" s="184">
        <f>S83*H83</f>
        <v>0</v>
      </c>
      <c r="AR83" s="23" t="s">
        <v>174</v>
      </c>
      <c r="AT83" s="23" t="s">
        <v>169</v>
      </c>
      <c r="AU83" s="23" t="s">
        <v>88</v>
      </c>
      <c r="AY83" s="23" t="s">
        <v>167</v>
      </c>
      <c r="BE83" s="185">
        <f>IF(N83="základní",J83,0)</f>
        <v>0</v>
      </c>
      <c r="BF83" s="185">
        <f>IF(N83="snížená",J83,0)</f>
        <v>0</v>
      </c>
      <c r="BG83" s="185">
        <f>IF(N83="zákl. přenesená",J83,0)</f>
        <v>0</v>
      </c>
      <c r="BH83" s="185">
        <f>IF(N83="sníž. přenesená",J83,0)</f>
        <v>0</v>
      </c>
      <c r="BI83" s="185">
        <f>IF(N83="nulová",J83,0)</f>
        <v>0</v>
      </c>
      <c r="BJ83" s="23" t="s">
        <v>24</v>
      </c>
      <c r="BK83" s="185">
        <f>ROUND(I83*H83,2)</f>
        <v>0</v>
      </c>
      <c r="BL83" s="23" t="s">
        <v>174</v>
      </c>
      <c r="BM83" s="23" t="s">
        <v>1641</v>
      </c>
    </row>
    <row r="84" spans="2:51" s="11" customFormat="1" ht="13.5">
      <c r="B84" s="186"/>
      <c r="D84" s="187" t="s">
        <v>176</v>
      </c>
      <c r="E84" s="188" t="s">
        <v>5</v>
      </c>
      <c r="F84" s="189" t="s">
        <v>1642</v>
      </c>
      <c r="H84" s="190">
        <v>56.025</v>
      </c>
      <c r="I84" s="191"/>
      <c r="L84" s="186"/>
      <c r="M84" s="192"/>
      <c r="N84" s="193"/>
      <c r="O84" s="193"/>
      <c r="P84" s="193"/>
      <c r="Q84" s="193"/>
      <c r="R84" s="193"/>
      <c r="S84" s="193"/>
      <c r="T84" s="194"/>
      <c r="AT84" s="195" t="s">
        <v>176</v>
      </c>
      <c r="AU84" s="195" t="s">
        <v>88</v>
      </c>
      <c r="AV84" s="11" t="s">
        <v>88</v>
      </c>
      <c r="AW84" s="11" t="s">
        <v>43</v>
      </c>
      <c r="AX84" s="11" t="s">
        <v>24</v>
      </c>
      <c r="AY84" s="195" t="s">
        <v>167</v>
      </c>
    </row>
    <row r="85" spans="2:65" s="1" customFormat="1" ht="38.25" customHeight="1">
      <c r="B85" s="173"/>
      <c r="C85" s="174" t="s">
        <v>88</v>
      </c>
      <c r="D85" s="174" t="s">
        <v>169</v>
      </c>
      <c r="E85" s="175" t="s">
        <v>170</v>
      </c>
      <c r="F85" s="176" t="s">
        <v>171</v>
      </c>
      <c r="G85" s="177" t="s">
        <v>172</v>
      </c>
      <c r="H85" s="178">
        <v>82.15</v>
      </c>
      <c r="I85" s="179"/>
      <c r="J85" s="180">
        <f>ROUND(I85*H85,2)</f>
        <v>0</v>
      </c>
      <c r="K85" s="176" t="s">
        <v>173</v>
      </c>
      <c r="L85" s="40"/>
      <c r="M85" s="181" t="s">
        <v>5</v>
      </c>
      <c r="N85" s="182" t="s">
        <v>50</v>
      </c>
      <c r="O85" s="41"/>
      <c r="P85" s="183">
        <f>O85*H85</f>
        <v>0</v>
      </c>
      <c r="Q85" s="183">
        <v>0</v>
      </c>
      <c r="R85" s="183">
        <f>Q85*H85</f>
        <v>0</v>
      </c>
      <c r="S85" s="183">
        <v>0</v>
      </c>
      <c r="T85" s="184">
        <f>S85*H85</f>
        <v>0</v>
      </c>
      <c r="AR85" s="23" t="s">
        <v>174</v>
      </c>
      <c r="AT85" s="23" t="s">
        <v>169</v>
      </c>
      <c r="AU85" s="23" t="s">
        <v>88</v>
      </c>
      <c r="AY85" s="23" t="s">
        <v>167</v>
      </c>
      <c r="BE85" s="185">
        <f>IF(N85="základní",J85,0)</f>
        <v>0</v>
      </c>
      <c r="BF85" s="185">
        <f>IF(N85="snížená",J85,0)</f>
        <v>0</v>
      </c>
      <c r="BG85" s="185">
        <f>IF(N85="zákl. přenesená",J85,0)</f>
        <v>0</v>
      </c>
      <c r="BH85" s="185">
        <f>IF(N85="sníž. přenesená",J85,0)</f>
        <v>0</v>
      </c>
      <c r="BI85" s="185">
        <f>IF(N85="nulová",J85,0)</f>
        <v>0</v>
      </c>
      <c r="BJ85" s="23" t="s">
        <v>24</v>
      </c>
      <c r="BK85" s="185">
        <f>ROUND(I85*H85,2)</f>
        <v>0</v>
      </c>
      <c r="BL85" s="23" t="s">
        <v>174</v>
      </c>
      <c r="BM85" s="23" t="s">
        <v>1643</v>
      </c>
    </row>
    <row r="86" spans="2:51" s="11" customFormat="1" ht="13.5">
      <c r="B86" s="186"/>
      <c r="D86" s="196" t="s">
        <v>176</v>
      </c>
      <c r="E86" s="195" t="s">
        <v>5</v>
      </c>
      <c r="F86" s="197" t="s">
        <v>1644</v>
      </c>
      <c r="H86" s="198">
        <v>164.34</v>
      </c>
      <c r="I86" s="191"/>
      <c r="L86" s="186"/>
      <c r="M86" s="192"/>
      <c r="N86" s="193"/>
      <c r="O86" s="193"/>
      <c r="P86" s="193"/>
      <c r="Q86" s="193"/>
      <c r="R86" s="193"/>
      <c r="S86" s="193"/>
      <c r="T86" s="194"/>
      <c r="AT86" s="195" t="s">
        <v>176</v>
      </c>
      <c r="AU86" s="195" t="s">
        <v>88</v>
      </c>
      <c r="AV86" s="11" t="s">
        <v>88</v>
      </c>
      <c r="AW86" s="11" t="s">
        <v>43</v>
      </c>
      <c r="AX86" s="11" t="s">
        <v>79</v>
      </c>
      <c r="AY86" s="195" t="s">
        <v>167</v>
      </c>
    </row>
    <row r="87" spans="2:51" s="11" customFormat="1" ht="13.5">
      <c r="B87" s="186"/>
      <c r="D87" s="187" t="s">
        <v>176</v>
      </c>
      <c r="E87" s="188" t="s">
        <v>5</v>
      </c>
      <c r="F87" s="189" t="s">
        <v>1645</v>
      </c>
      <c r="H87" s="190">
        <v>82.15</v>
      </c>
      <c r="I87" s="191"/>
      <c r="L87" s="186"/>
      <c r="M87" s="192"/>
      <c r="N87" s="193"/>
      <c r="O87" s="193"/>
      <c r="P87" s="193"/>
      <c r="Q87" s="193"/>
      <c r="R87" s="193"/>
      <c r="S87" s="193"/>
      <c r="T87" s="194"/>
      <c r="AT87" s="195" t="s">
        <v>176</v>
      </c>
      <c r="AU87" s="195" t="s">
        <v>88</v>
      </c>
      <c r="AV87" s="11" t="s">
        <v>88</v>
      </c>
      <c r="AW87" s="11" t="s">
        <v>43</v>
      </c>
      <c r="AX87" s="11" t="s">
        <v>24</v>
      </c>
      <c r="AY87" s="195" t="s">
        <v>167</v>
      </c>
    </row>
    <row r="88" spans="2:65" s="1" customFormat="1" ht="38.25" customHeight="1">
      <c r="B88" s="173"/>
      <c r="C88" s="174" t="s">
        <v>181</v>
      </c>
      <c r="D88" s="174" t="s">
        <v>169</v>
      </c>
      <c r="E88" s="175" t="s">
        <v>178</v>
      </c>
      <c r="F88" s="176" t="s">
        <v>179</v>
      </c>
      <c r="G88" s="177" t="s">
        <v>172</v>
      </c>
      <c r="H88" s="178">
        <v>82.15</v>
      </c>
      <c r="I88" s="179"/>
      <c r="J88" s="180">
        <f aca="true" t="shared" si="0" ref="J88:J93">ROUND(I88*H88,2)</f>
        <v>0</v>
      </c>
      <c r="K88" s="176" t="s">
        <v>173</v>
      </c>
      <c r="L88" s="40"/>
      <c r="M88" s="181" t="s">
        <v>5</v>
      </c>
      <c r="N88" s="182" t="s">
        <v>50</v>
      </c>
      <c r="O88" s="41"/>
      <c r="P88" s="183">
        <f aca="true" t="shared" si="1" ref="P88:P93">O88*H88</f>
        <v>0</v>
      </c>
      <c r="Q88" s="183">
        <v>0</v>
      </c>
      <c r="R88" s="183">
        <f aca="true" t="shared" si="2" ref="R88:R93">Q88*H88</f>
        <v>0</v>
      </c>
      <c r="S88" s="183">
        <v>0</v>
      </c>
      <c r="T88" s="184">
        <f aca="true" t="shared" si="3" ref="T88:T93">S88*H88</f>
        <v>0</v>
      </c>
      <c r="AR88" s="23" t="s">
        <v>174</v>
      </c>
      <c r="AT88" s="23" t="s">
        <v>169</v>
      </c>
      <c r="AU88" s="23" t="s">
        <v>88</v>
      </c>
      <c r="AY88" s="23" t="s">
        <v>167</v>
      </c>
      <c r="BE88" s="185">
        <f aca="true" t="shared" si="4" ref="BE88:BE93">IF(N88="základní",J88,0)</f>
        <v>0</v>
      </c>
      <c r="BF88" s="185">
        <f aca="true" t="shared" si="5" ref="BF88:BF93">IF(N88="snížená",J88,0)</f>
        <v>0</v>
      </c>
      <c r="BG88" s="185">
        <f aca="true" t="shared" si="6" ref="BG88:BG93">IF(N88="zákl. přenesená",J88,0)</f>
        <v>0</v>
      </c>
      <c r="BH88" s="185">
        <f aca="true" t="shared" si="7" ref="BH88:BH93">IF(N88="sníž. přenesená",J88,0)</f>
        <v>0</v>
      </c>
      <c r="BI88" s="185">
        <f aca="true" t="shared" si="8" ref="BI88:BI93">IF(N88="nulová",J88,0)</f>
        <v>0</v>
      </c>
      <c r="BJ88" s="23" t="s">
        <v>24</v>
      </c>
      <c r="BK88" s="185">
        <f aca="true" t="shared" si="9" ref="BK88:BK93">ROUND(I88*H88,2)</f>
        <v>0</v>
      </c>
      <c r="BL88" s="23" t="s">
        <v>174</v>
      </c>
      <c r="BM88" s="23" t="s">
        <v>1646</v>
      </c>
    </row>
    <row r="89" spans="2:65" s="1" customFormat="1" ht="38.25" customHeight="1">
      <c r="B89" s="173"/>
      <c r="C89" s="174" t="s">
        <v>174</v>
      </c>
      <c r="D89" s="174" t="s">
        <v>169</v>
      </c>
      <c r="E89" s="175" t="s">
        <v>1647</v>
      </c>
      <c r="F89" s="176" t="s">
        <v>1648</v>
      </c>
      <c r="G89" s="177" t="s">
        <v>172</v>
      </c>
      <c r="H89" s="178">
        <v>82.15</v>
      </c>
      <c r="I89" s="179"/>
      <c r="J89" s="180">
        <f t="shared" si="0"/>
        <v>0</v>
      </c>
      <c r="K89" s="176" t="s">
        <v>173</v>
      </c>
      <c r="L89" s="40"/>
      <c r="M89" s="181" t="s">
        <v>5</v>
      </c>
      <c r="N89" s="182" t="s">
        <v>50</v>
      </c>
      <c r="O89" s="41"/>
      <c r="P89" s="183">
        <f t="shared" si="1"/>
        <v>0</v>
      </c>
      <c r="Q89" s="183">
        <v>0</v>
      </c>
      <c r="R89" s="183">
        <f t="shared" si="2"/>
        <v>0</v>
      </c>
      <c r="S89" s="183">
        <v>0</v>
      </c>
      <c r="T89" s="184">
        <f t="shared" si="3"/>
        <v>0</v>
      </c>
      <c r="AR89" s="23" t="s">
        <v>174</v>
      </c>
      <c r="AT89" s="23" t="s">
        <v>169</v>
      </c>
      <c r="AU89" s="23" t="s">
        <v>88</v>
      </c>
      <c r="AY89" s="23" t="s">
        <v>167</v>
      </c>
      <c r="BE89" s="185">
        <f t="shared" si="4"/>
        <v>0</v>
      </c>
      <c r="BF89" s="185">
        <f t="shared" si="5"/>
        <v>0</v>
      </c>
      <c r="BG89" s="185">
        <f t="shared" si="6"/>
        <v>0</v>
      </c>
      <c r="BH89" s="185">
        <f t="shared" si="7"/>
        <v>0</v>
      </c>
      <c r="BI89" s="185">
        <f t="shared" si="8"/>
        <v>0</v>
      </c>
      <c r="BJ89" s="23" t="s">
        <v>24</v>
      </c>
      <c r="BK89" s="185">
        <f t="shared" si="9"/>
        <v>0</v>
      </c>
      <c r="BL89" s="23" t="s">
        <v>174</v>
      </c>
      <c r="BM89" s="23" t="s">
        <v>1649</v>
      </c>
    </row>
    <row r="90" spans="2:65" s="1" customFormat="1" ht="38.25" customHeight="1">
      <c r="B90" s="173"/>
      <c r="C90" s="174" t="s">
        <v>190</v>
      </c>
      <c r="D90" s="174" t="s">
        <v>169</v>
      </c>
      <c r="E90" s="175" t="s">
        <v>1650</v>
      </c>
      <c r="F90" s="176" t="s">
        <v>1651</v>
      </c>
      <c r="G90" s="177" t="s">
        <v>172</v>
      </c>
      <c r="H90" s="178">
        <v>82.15</v>
      </c>
      <c r="I90" s="179"/>
      <c r="J90" s="180">
        <f t="shared" si="0"/>
        <v>0</v>
      </c>
      <c r="K90" s="176" t="s">
        <v>173</v>
      </c>
      <c r="L90" s="40"/>
      <c r="M90" s="181" t="s">
        <v>5</v>
      </c>
      <c r="N90" s="182" t="s">
        <v>50</v>
      </c>
      <c r="O90" s="41"/>
      <c r="P90" s="183">
        <f t="shared" si="1"/>
        <v>0</v>
      </c>
      <c r="Q90" s="183">
        <v>0</v>
      </c>
      <c r="R90" s="183">
        <f t="shared" si="2"/>
        <v>0</v>
      </c>
      <c r="S90" s="183">
        <v>0</v>
      </c>
      <c r="T90" s="184">
        <f t="shared" si="3"/>
        <v>0</v>
      </c>
      <c r="AR90" s="23" t="s">
        <v>174</v>
      </c>
      <c r="AT90" s="23" t="s">
        <v>169</v>
      </c>
      <c r="AU90" s="23" t="s">
        <v>88</v>
      </c>
      <c r="AY90" s="23" t="s">
        <v>167</v>
      </c>
      <c r="BE90" s="185">
        <f t="shared" si="4"/>
        <v>0</v>
      </c>
      <c r="BF90" s="185">
        <f t="shared" si="5"/>
        <v>0</v>
      </c>
      <c r="BG90" s="185">
        <f t="shared" si="6"/>
        <v>0</v>
      </c>
      <c r="BH90" s="185">
        <f t="shared" si="7"/>
        <v>0</v>
      </c>
      <c r="BI90" s="185">
        <f t="shared" si="8"/>
        <v>0</v>
      </c>
      <c r="BJ90" s="23" t="s">
        <v>24</v>
      </c>
      <c r="BK90" s="185">
        <f t="shared" si="9"/>
        <v>0</v>
      </c>
      <c r="BL90" s="23" t="s">
        <v>174</v>
      </c>
      <c r="BM90" s="23" t="s">
        <v>1652</v>
      </c>
    </row>
    <row r="91" spans="2:65" s="1" customFormat="1" ht="38.25" customHeight="1">
      <c r="B91" s="173"/>
      <c r="C91" s="174" t="s">
        <v>194</v>
      </c>
      <c r="D91" s="174" t="s">
        <v>169</v>
      </c>
      <c r="E91" s="175" t="s">
        <v>199</v>
      </c>
      <c r="F91" s="176" t="s">
        <v>200</v>
      </c>
      <c r="G91" s="177" t="s">
        <v>172</v>
      </c>
      <c r="H91" s="178">
        <v>82.15</v>
      </c>
      <c r="I91" s="179"/>
      <c r="J91" s="180">
        <f t="shared" si="0"/>
        <v>0</v>
      </c>
      <c r="K91" s="176" t="s">
        <v>173</v>
      </c>
      <c r="L91" s="40"/>
      <c r="M91" s="181" t="s">
        <v>5</v>
      </c>
      <c r="N91" s="182" t="s">
        <v>50</v>
      </c>
      <c r="O91" s="41"/>
      <c r="P91" s="183">
        <f t="shared" si="1"/>
        <v>0</v>
      </c>
      <c r="Q91" s="183">
        <v>0</v>
      </c>
      <c r="R91" s="183">
        <f t="shared" si="2"/>
        <v>0</v>
      </c>
      <c r="S91" s="183">
        <v>0</v>
      </c>
      <c r="T91" s="184">
        <f t="shared" si="3"/>
        <v>0</v>
      </c>
      <c r="AR91" s="23" t="s">
        <v>174</v>
      </c>
      <c r="AT91" s="23" t="s">
        <v>169</v>
      </c>
      <c r="AU91" s="23" t="s">
        <v>88</v>
      </c>
      <c r="AY91" s="23" t="s">
        <v>167</v>
      </c>
      <c r="BE91" s="185">
        <f t="shared" si="4"/>
        <v>0</v>
      </c>
      <c r="BF91" s="185">
        <f t="shared" si="5"/>
        <v>0</v>
      </c>
      <c r="BG91" s="185">
        <f t="shared" si="6"/>
        <v>0</v>
      </c>
      <c r="BH91" s="185">
        <f t="shared" si="7"/>
        <v>0</v>
      </c>
      <c r="BI91" s="185">
        <f t="shared" si="8"/>
        <v>0</v>
      </c>
      <c r="BJ91" s="23" t="s">
        <v>24</v>
      </c>
      <c r="BK91" s="185">
        <f t="shared" si="9"/>
        <v>0</v>
      </c>
      <c r="BL91" s="23" t="s">
        <v>174</v>
      </c>
      <c r="BM91" s="23" t="s">
        <v>1653</v>
      </c>
    </row>
    <row r="92" spans="2:65" s="1" customFormat="1" ht="38.25" customHeight="1">
      <c r="B92" s="173"/>
      <c r="C92" s="174" t="s">
        <v>198</v>
      </c>
      <c r="D92" s="174" t="s">
        <v>169</v>
      </c>
      <c r="E92" s="175" t="s">
        <v>204</v>
      </c>
      <c r="F92" s="176" t="s">
        <v>205</v>
      </c>
      <c r="G92" s="177" t="s">
        <v>172</v>
      </c>
      <c r="H92" s="178">
        <v>164.3</v>
      </c>
      <c r="I92" s="179"/>
      <c r="J92" s="180">
        <f t="shared" si="0"/>
        <v>0</v>
      </c>
      <c r="K92" s="176" t="s">
        <v>173</v>
      </c>
      <c r="L92" s="40"/>
      <c r="M92" s="181" t="s">
        <v>5</v>
      </c>
      <c r="N92" s="182" t="s">
        <v>50</v>
      </c>
      <c r="O92" s="41"/>
      <c r="P92" s="183">
        <f t="shared" si="1"/>
        <v>0</v>
      </c>
      <c r="Q92" s="183">
        <v>0</v>
      </c>
      <c r="R92" s="183">
        <f t="shared" si="2"/>
        <v>0</v>
      </c>
      <c r="S92" s="183">
        <v>0</v>
      </c>
      <c r="T92" s="184">
        <f t="shared" si="3"/>
        <v>0</v>
      </c>
      <c r="AR92" s="23" t="s">
        <v>174</v>
      </c>
      <c r="AT92" s="23" t="s">
        <v>169</v>
      </c>
      <c r="AU92" s="23" t="s">
        <v>88</v>
      </c>
      <c r="AY92" s="23" t="s">
        <v>167</v>
      </c>
      <c r="BE92" s="185">
        <f t="shared" si="4"/>
        <v>0</v>
      </c>
      <c r="BF92" s="185">
        <f t="shared" si="5"/>
        <v>0</v>
      </c>
      <c r="BG92" s="185">
        <f t="shared" si="6"/>
        <v>0</v>
      </c>
      <c r="BH92" s="185">
        <f t="shared" si="7"/>
        <v>0</v>
      </c>
      <c r="BI92" s="185">
        <f t="shared" si="8"/>
        <v>0</v>
      </c>
      <c r="BJ92" s="23" t="s">
        <v>24</v>
      </c>
      <c r="BK92" s="185">
        <f t="shared" si="9"/>
        <v>0</v>
      </c>
      <c r="BL92" s="23" t="s">
        <v>174</v>
      </c>
      <c r="BM92" s="23" t="s">
        <v>1654</v>
      </c>
    </row>
    <row r="93" spans="2:65" s="1" customFormat="1" ht="51" customHeight="1">
      <c r="B93" s="173"/>
      <c r="C93" s="174" t="s">
        <v>203</v>
      </c>
      <c r="D93" s="174" t="s">
        <v>169</v>
      </c>
      <c r="E93" s="175" t="s">
        <v>1655</v>
      </c>
      <c r="F93" s="176" t="s">
        <v>1656</v>
      </c>
      <c r="G93" s="177" t="s">
        <v>172</v>
      </c>
      <c r="H93" s="178">
        <v>164.3</v>
      </c>
      <c r="I93" s="179"/>
      <c r="J93" s="180">
        <f t="shared" si="0"/>
        <v>0</v>
      </c>
      <c r="K93" s="176" t="s">
        <v>173</v>
      </c>
      <c r="L93" s="40"/>
      <c r="M93" s="181" t="s">
        <v>5</v>
      </c>
      <c r="N93" s="182" t="s">
        <v>50</v>
      </c>
      <c r="O93" s="41"/>
      <c r="P93" s="183">
        <f t="shared" si="1"/>
        <v>0</v>
      </c>
      <c r="Q93" s="183">
        <v>0</v>
      </c>
      <c r="R93" s="183">
        <f t="shared" si="2"/>
        <v>0</v>
      </c>
      <c r="S93" s="183">
        <v>0</v>
      </c>
      <c r="T93" s="184">
        <f t="shared" si="3"/>
        <v>0</v>
      </c>
      <c r="AR93" s="23" t="s">
        <v>174</v>
      </c>
      <c r="AT93" s="23" t="s">
        <v>169</v>
      </c>
      <c r="AU93" s="23" t="s">
        <v>88</v>
      </c>
      <c r="AY93" s="23" t="s">
        <v>167</v>
      </c>
      <c r="BE93" s="185">
        <f t="shared" si="4"/>
        <v>0</v>
      </c>
      <c r="BF93" s="185">
        <f t="shared" si="5"/>
        <v>0</v>
      </c>
      <c r="BG93" s="185">
        <f t="shared" si="6"/>
        <v>0</v>
      </c>
      <c r="BH93" s="185">
        <f t="shared" si="7"/>
        <v>0</v>
      </c>
      <c r="BI93" s="185">
        <f t="shared" si="8"/>
        <v>0</v>
      </c>
      <c r="BJ93" s="23" t="s">
        <v>24</v>
      </c>
      <c r="BK93" s="185">
        <f t="shared" si="9"/>
        <v>0</v>
      </c>
      <c r="BL93" s="23" t="s">
        <v>174</v>
      </c>
      <c r="BM93" s="23" t="s">
        <v>1657</v>
      </c>
    </row>
    <row r="94" spans="2:63" s="10" customFormat="1" ht="29.85" customHeight="1">
      <c r="B94" s="159"/>
      <c r="D94" s="170" t="s">
        <v>78</v>
      </c>
      <c r="E94" s="171" t="s">
        <v>190</v>
      </c>
      <c r="F94" s="171" t="s">
        <v>445</v>
      </c>
      <c r="I94" s="162"/>
      <c r="J94" s="172">
        <f>BK94</f>
        <v>0</v>
      </c>
      <c r="L94" s="159"/>
      <c r="M94" s="164"/>
      <c r="N94" s="165"/>
      <c r="O94" s="165"/>
      <c r="P94" s="166">
        <f>SUM(P95:P98)</f>
        <v>0</v>
      </c>
      <c r="Q94" s="165"/>
      <c r="R94" s="166">
        <f>SUM(R95:R98)</f>
        <v>0</v>
      </c>
      <c r="S94" s="165"/>
      <c r="T94" s="167">
        <f>SUM(T95:T98)</f>
        <v>0</v>
      </c>
      <c r="AR94" s="160" t="s">
        <v>24</v>
      </c>
      <c r="AT94" s="168" t="s">
        <v>78</v>
      </c>
      <c r="AU94" s="168" t="s">
        <v>24</v>
      </c>
      <c r="AY94" s="160" t="s">
        <v>167</v>
      </c>
      <c r="BK94" s="169">
        <f>SUM(BK95:BK98)</f>
        <v>0</v>
      </c>
    </row>
    <row r="95" spans="2:65" s="1" customFormat="1" ht="25.5" customHeight="1">
      <c r="B95" s="173"/>
      <c r="C95" s="174" t="s">
        <v>208</v>
      </c>
      <c r="D95" s="174" t="s">
        <v>169</v>
      </c>
      <c r="E95" s="175" t="s">
        <v>1658</v>
      </c>
      <c r="F95" s="176" t="s">
        <v>1659</v>
      </c>
      <c r="G95" s="177" t="s">
        <v>231</v>
      </c>
      <c r="H95" s="178">
        <v>373.5</v>
      </c>
      <c r="I95" s="179"/>
      <c r="J95" s="180">
        <f>ROUND(I95*H95,2)</f>
        <v>0</v>
      </c>
      <c r="K95" s="176" t="s">
        <v>173</v>
      </c>
      <c r="L95" s="40"/>
      <c r="M95" s="181" t="s">
        <v>5</v>
      </c>
      <c r="N95" s="182" t="s">
        <v>50</v>
      </c>
      <c r="O95" s="41"/>
      <c r="P95" s="183">
        <f>O95*H95</f>
        <v>0</v>
      </c>
      <c r="Q95" s="183">
        <v>0</v>
      </c>
      <c r="R95" s="183">
        <f>Q95*H95</f>
        <v>0</v>
      </c>
      <c r="S95" s="183">
        <v>0</v>
      </c>
      <c r="T95" s="184">
        <f>S95*H95</f>
        <v>0</v>
      </c>
      <c r="AR95" s="23" t="s">
        <v>174</v>
      </c>
      <c r="AT95" s="23" t="s">
        <v>169</v>
      </c>
      <c r="AU95" s="23" t="s">
        <v>88</v>
      </c>
      <c r="AY95" s="23" t="s">
        <v>167</v>
      </c>
      <c r="BE95" s="185">
        <f>IF(N95="základní",J95,0)</f>
        <v>0</v>
      </c>
      <c r="BF95" s="185">
        <f>IF(N95="snížená",J95,0)</f>
        <v>0</v>
      </c>
      <c r="BG95" s="185">
        <f>IF(N95="zákl. přenesená",J95,0)</f>
        <v>0</v>
      </c>
      <c r="BH95" s="185">
        <f>IF(N95="sníž. přenesená",J95,0)</f>
        <v>0</v>
      </c>
      <c r="BI95" s="185">
        <f>IF(N95="nulová",J95,0)</f>
        <v>0</v>
      </c>
      <c r="BJ95" s="23" t="s">
        <v>24</v>
      </c>
      <c r="BK95" s="185">
        <f>ROUND(I95*H95,2)</f>
        <v>0</v>
      </c>
      <c r="BL95" s="23" t="s">
        <v>174</v>
      </c>
      <c r="BM95" s="23" t="s">
        <v>1660</v>
      </c>
    </row>
    <row r="96" spans="2:65" s="1" customFormat="1" ht="25.5" customHeight="1">
      <c r="B96" s="173"/>
      <c r="C96" s="174" t="s">
        <v>29</v>
      </c>
      <c r="D96" s="174" t="s">
        <v>169</v>
      </c>
      <c r="E96" s="175" t="s">
        <v>1661</v>
      </c>
      <c r="F96" s="176" t="s">
        <v>1662</v>
      </c>
      <c r="G96" s="177" t="s">
        <v>231</v>
      </c>
      <c r="H96" s="178">
        <v>373.5</v>
      </c>
      <c r="I96" s="179"/>
      <c r="J96" s="180">
        <f>ROUND(I96*H96,2)</f>
        <v>0</v>
      </c>
      <c r="K96" s="176" t="s">
        <v>173</v>
      </c>
      <c r="L96" s="40"/>
      <c r="M96" s="181" t="s">
        <v>5</v>
      </c>
      <c r="N96" s="182" t="s">
        <v>50</v>
      </c>
      <c r="O96" s="41"/>
      <c r="P96" s="183">
        <f>O96*H96</f>
        <v>0</v>
      </c>
      <c r="Q96" s="183">
        <v>0</v>
      </c>
      <c r="R96" s="183">
        <f>Q96*H96</f>
        <v>0</v>
      </c>
      <c r="S96" s="183">
        <v>0</v>
      </c>
      <c r="T96" s="184">
        <f>S96*H96</f>
        <v>0</v>
      </c>
      <c r="AR96" s="23" t="s">
        <v>174</v>
      </c>
      <c r="AT96" s="23" t="s">
        <v>169</v>
      </c>
      <c r="AU96" s="23" t="s">
        <v>88</v>
      </c>
      <c r="AY96" s="23" t="s">
        <v>167</v>
      </c>
      <c r="BE96" s="185">
        <f>IF(N96="základní",J96,0)</f>
        <v>0</v>
      </c>
      <c r="BF96" s="185">
        <f>IF(N96="snížená",J96,0)</f>
        <v>0</v>
      </c>
      <c r="BG96" s="185">
        <f>IF(N96="zákl. přenesená",J96,0)</f>
        <v>0</v>
      </c>
      <c r="BH96" s="185">
        <f>IF(N96="sníž. přenesená",J96,0)</f>
        <v>0</v>
      </c>
      <c r="BI96" s="185">
        <f>IF(N96="nulová",J96,0)</f>
        <v>0</v>
      </c>
      <c r="BJ96" s="23" t="s">
        <v>24</v>
      </c>
      <c r="BK96" s="185">
        <f>ROUND(I96*H96,2)</f>
        <v>0</v>
      </c>
      <c r="BL96" s="23" t="s">
        <v>174</v>
      </c>
      <c r="BM96" s="23" t="s">
        <v>1663</v>
      </c>
    </row>
    <row r="97" spans="2:65" s="1" customFormat="1" ht="38.25" customHeight="1">
      <c r="B97" s="173"/>
      <c r="C97" s="174" t="s">
        <v>216</v>
      </c>
      <c r="D97" s="174" t="s">
        <v>169</v>
      </c>
      <c r="E97" s="175" t="s">
        <v>1664</v>
      </c>
      <c r="F97" s="176" t="s">
        <v>1665</v>
      </c>
      <c r="G97" s="177" t="s">
        <v>231</v>
      </c>
      <c r="H97" s="178">
        <v>373.5</v>
      </c>
      <c r="I97" s="179"/>
      <c r="J97" s="180">
        <f>ROUND(I97*H97,2)</f>
        <v>0</v>
      </c>
      <c r="K97" s="176" t="s">
        <v>173</v>
      </c>
      <c r="L97" s="40"/>
      <c r="M97" s="181" t="s">
        <v>5</v>
      </c>
      <c r="N97" s="182" t="s">
        <v>50</v>
      </c>
      <c r="O97" s="41"/>
      <c r="P97" s="183">
        <f>O97*H97</f>
        <v>0</v>
      </c>
      <c r="Q97" s="183">
        <v>0</v>
      </c>
      <c r="R97" s="183">
        <f>Q97*H97</f>
        <v>0</v>
      </c>
      <c r="S97" s="183">
        <v>0</v>
      </c>
      <c r="T97" s="184">
        <f>S97*H97</f>
        <v>0</v>
      </c>
      <c r="AR97" s="23" t="s">
        <v>174</v>
      </c>
      <c r="AT97" s="23" t="s">
        <v>169</v>
      </c>
      <c r="AU97" s="23" t="s">
        <v>88</v>
      </c>
      <c r="AY97" s="23" t="s">
        <v>167</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174</v>
      </c>
      <c r="BM97" s="23" t="s">
        <v>1666</v>
      </c>
    </row>
    <row r="98" spans="2:65" s="1" customFormat="1" ht="38.25" customHeight="1">
      <c r="B98" s="173"/>
      <c r="C98" s="174" t="s">
        <v>221</v>
      </c>
      <c r="D98" s="174" t="s">
        <v>169</v>
      </c>
      <c r="E98" s="175" t="s">
        <v>1667</v>
      </c>
      <c r="F98" s="176" t="s">
        <v>1668</v>
      </c>
      <c r="G98" s="177" t="s">
        <v>231</v>
      </c>
      <c r="H98" s="178">
        <v>373.5</v>
      </c>
      <c r="I98" s="179"/>
      <c r="J98" s="180">
        <f>ROUND(I98*H98,2)</f>
        <v>0</v>
      </c>
      <c r="K98" s="176" t="s">
        <v>173</v>
      </c>
      <c r="L98" s="40"/>
      <c r="M98" s="181" t="s">
        <v>5</v>
      </c>
      <c r="N98" s="182" t="s">
        <v>50</v>
      </c>
      <c r="O98" s="41"/>
      <c r="P98" s="183">
        <f>O98*H98</f>
        <v>0</v>
      </c>
      <c r="Q98" s="183">
        <v>0</v>
      </c>
      <c r="R98" s="183">
        <f>Q98*H98</f>
        <v>0</v>
      </c>
      <c r="S98" s="183">
        <v>0</v>
      </c>
      <c r="T98" s="184">
        <f>S98*H98</f>
        <v>0</v>
      </c>
      <c r="AR98" s="23" t="s">
        <v>174</v>
      </c>
      <c r="AT98" s="23" t="s">
        <v>169</v>
      </c>
      <c r="AU98" s="23" t="s">
        <v>88</v>
      </c>
      <c r="AY98" s="23" t="s">
        <v>167</v>
      </c>
      <c r="BE98" s="185">
        <f>IF(N98="základní",J98,0)</f>
        <v>0</v>
      </c>
      <c r="BF98" s="185">
        <f>IF(N98="snížená",J98,0)</f>
        <v>0</v>
      </c>
      <c r="BG98" s="185">
        <f>IF(N98="zákl. přenesená",J98,0)</f>
        <v>0</v>
      </c>
      <c r="BH98" s="185">
        <f>IF(N98="sníž. přenesená",J98,0)</f>
        <v>0</v>
      </c>
      <c r="BI98" s="185">
        <f>IF(N98="nulová",J98,0)</f>
        <v>0</v>
      </c>
      <c r="BJ98" s="23" t="s">
        <v>24</v>
      </c>
      <c r="BK98" s="185">
        <f>ROUND(I98*H98,2)</f>
        <v>0</v>
      </c>
      <c r="BL98" s="23" t="s">
        <v>174</v>
      </c>
      <c r="BM98" s="23" t="s">
        <v>1669</v>
      </c>
    </row>
    <row r="99" spans="2:63" s="10" customFormat="1" ht="29.85" customHeight="1">
      <c r="B99" s="159"/>
      <c r="D99" s="170" t="s">
        <v>78</v>
      </c>
      <c r="E99" s="171" t="s">
        <v>665</v>
      </c>
      <c r="F99" s="171" t="s">
        <v>666</v>
      </c>
      <c r="I99" s="162"/>
      <c r="J99" s="172">
        <f>BK99</f>
        <v>0</v>
      </c>
      <c r="L99" s="159"/>
      <c r="M99" s="164"/>
      <c r="N99" s="165"/>
      <c r="O99" s="165"/>
      <c r="P99" s="166">
        <f>P100</f>
        <v>0</v>
      </c>
      <c r="Q99" s="165"/>
      <c r="R99" s="166">
        <f>R100</f>
        <v>0</v>
      </c>
      <c r="S99" s="165"/>
      <c r="T99" s="167">
        <f>T100</f>
        <v>0</v>
      </c>
      <c r="AR99" s="160" t="s">
        <v>24</v>
      </c>
      <c r="AT99" s="168" t="s">
        <v>78</v>
      </c>
      <c r="AU99" s="168" t="s">
        <v>24</v>
      </c>
      <c r="AY99" s="160" t="s">
        <v>167</v>
      </c>
      <c r="BK99" s="169">
        <f>BK100</f>
        <v>0</v>
      </c>
    </row>
    <row r="100" spans="2:65" s="1" customFormat="1" ht="25.5" customHeight="1">
      <c r="B100" s="173"/>
      <c r="C100" s="174" t="s">
        <v>228</v>
      </c>
      <c r="D100" s="174" t="s">
        <v>169</v>
      </c>
      <c r="E100" s="175" t="s">
        <v>1670</v>
      </c>
      <c r="F100" s="176" t="s">
        <v>1671</v>
      </c>
      <c r="G100" s="177" t="s">
        <v>225</v>
      </c>
      <c r="H100" s="178">
        <v>0</v>
      </c>
      <c r="I100" s="179"/>
      <c r="J100" s="180">
        <f>ROUND(I100*H100,2)</f>
        <v>0</v>
      </c>
      <c r="K100" s="176" t="s">
        <v>173</v>
      </c>
      <c r="L100" s="40"/>
      <c r="M100" s="181" t="s">
        <v>5</v>
      </c>
      <c r="N100" s="223" t="s">
        <v>50</v>
      </c>
      <c r="O100" s="224"/>
      <c r="P100" s="225">
        <f>O100*H100</f>
        <v>0</v>
      </c>
      <c r="Q100" s="225">
        <v>0</v>
      </c>
      <c r="R100" s="225">
        <f>Q100*H100</f>
        <v>0</v>
      </c>
      <c r="S100" s="225">
        <v>0</v>
      </c>
      <c r="T100" s="226">
        <f>S100*H100</f>
        <v>0</v>
      </c>
      <c r="AR100" s="23" t="s">
        <v>174</v>
      </c>
      <c r="AT100" s="23" t="s">
        <v>169</v>
      </c>
      <c r="AU100" s="23" t="s">
        <v>88</v>
      </c>
      <c r="AY100" s="23" t="s">
        <v>167</v>
      </c>
      <c r="BE100" s="185">
        <f>IF(N100="základní",J100,0)</f>
        <v>0</v>
      </c>
      <c r="BF100" s="185">
        <f>IF(N100="snížená",J100,0)</f>
        <v>0</v>
      </c>
      <c r="BG100" s="185">
        <f>IF(N100="zákl. přenesená",J100,0)</f>
        <v>0</v>
      </c>
      <c r="BH100" s="185">
        <f>IF(N100="sníž. přenesená",J100,0)</f>
        <v>0</v>
      </c>
      <c r="BI100" s="185">
        <f>IF(N100="nulová",J100,0)</f>
        <v>0</v>
      </c>
      <c r="BJ100" s="23" t="s">
        <v>24</v>
      </c>
      <c r="BK100" s="185">
        <f>ROUND(I100*H100,2)</f>
        <v>0</v>
      </c>
      <c r="BL100" s="23" t="s">
        <v>174</v>
      </c>
      <c r="BM100" s="23" t="s">
        <v>1672</v>
      </c>
    </row>
    <row r="101" spans="2:12" s="1" customFormat="1" ht="6.95" customHeight="1">
      <c r="B101" s="55"/>
      <c r="C101" s="56"/>
      <c r="D101" s="56"/>
      <c r="E101" s="56"/>
      <c r="F101" s="56"/>
      <c r="G101" s="56"/>
      <c r="H101" s="56"/>
      <c r="I101" s="126"/>
      <c r="J101" s="56"/>
      <c r="K101" s="56"/>
      <c r="L101" s="40"/>
    </row>
  </sheetData>
  <autoFilter ref="C79:K100"/>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2" activePane="bottomLeft" state="frozen"/>
      <selection pane="bottomLeft" activeCell="F104" sqref="F10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106</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1673</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ROUND(J79,2)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ROUND(SUM(BE79:BE106),2)</f>
        <v>0</v>
      </c>
      <c r="G30" s="41"/>
      <c r="H30" s="41"/>
      <c r="I30" s="118">
        <v>0.21</v>
      </c>
      <c r="J30" s="117">
        <f>ROUND(ROUND((SUM(BE79:BE106)),2)*I30,2)</f>
        <v>0</v>
      </c>
      <c r="K30" s="44"/>
    </row>
    <row r="31" spans="2:11" s="1" customFormat="1" ht="14.45" customHeight="1">
      <c r="B31" s="40"/>
      <c r="C31" s="41"/>
      <c r="D31" s="41"/>
      <c r="E31" s="48" t="s">
        <v>51</v>
      </c>
      <c r="F31" s="117">
        <f>ROUND(SUM(BF79:BF106),2)</f>
        <v>0</v>
      </c>
      <c r="G31" s="41"/>
      <c r="H31" s="41"/>
      <c r="I31" s="118">
        <v>0.15</v>
      </c>
      <c r="J31" s="117">
        <f>ROUND(ROUND((SUM(BF79:BF106)),2)*I31,2)</f>
        <v>0</v>
      </c>
      <c r="K31" s="44"/>
    </row>
    <row r="32" spans="2:11" s="1" customFormat="1" ht="14.45" customHeight="1" hidden="1">
      <c r="B32" s="40"/>
      <c r="C32" s="41"/>
      <c r="D32" s="41"/>
      <c r="E32" s="48" t="s">
        <v>52</v>
      </c>
      <c r="F32" s="117">
        <f>ROUND(SUM(BG79:BG106),2)</f>
        <v>0</v>
      </c>
      <c r="G32" s="41"/>
      <c r="H32" s="41"/>
      <c r="I32" s="118">
        <v>0.21</v>
      </c>
      <c r="J32" s="117">
        <v>0</v>
      </c>
      <c r="K32" s="44"/>
    </row>
    <row r="33" spans="2:11" s="1" customFormat="1" ht="14.45" customHeight="1" hidden="1">
      <c r="B33" s="40"/>
      <c r="C33" s="41"/>
      <c r="D33" s="41"/>
      <c r="E33" s="48" t="s">
        <v>53</v>
      </c>
      <c r="F33" s="117">
        <f>ROUND(SUM(BH79:BH106),2)</f>
        <v>0</v>
      </c>
      <c r="G33" s="41"/>
      <c r="H33" s="41"/>
      <c r="I33" s="118">
        <v>0.15</v>
      </c>
      <c r="J33" s="117">
        <v>0</v>
      </c>
      <c r="K33" s="44"/>
    </row>
    <row r="34" spans="2:11" s="1" customFormat="1" ht="14.45" customHeight="1" hidden="1">
      <c r="B34" s="40"/>
      <c r="C34" s="41"/>
      <c r="D34" s="41"/>
      <c r="E34" s="48" t="s">
        <v>54</v>
      </c>
      <c r="F34" s="117">
        <f>ROUND(SUM(BI79:BI106),2)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2017-06-14/Hum6 - SO 06 - Sadové úpravy</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J79</f>
        <v>0</v>
      </c>
      <c r="K56" s="44"/>
      <c r="AU56" s="23" t="s">
        <v>123</v>
      </c>
    </row>
    <row r="57" spans="2:11" s="7" customFormat="1" ht="24.95" customHeight="1">
      <c r="B57" s="134"/>
      <c r="C57" s="135"/>
      <c r="D57" s="136" t="s">
        <v>124</v>
      </c>
      <c r="E57" s="137"/>
      <c r="F57" s="137"/>
      <c r="G57" s="137"/>
      <c r="H57" s="137"/>
      <c r="I57" s="138"/>
      <c r="J57" s="139">
        <f>J80</f>
        <v>0</v>
      </c>
      <c r="K57" s="140"/>
    </row>
    <row r="58" spans="2:11" s="8" customFormat="1" ht="19.9" customHeight="1">
      <c r="B58" s="141"/>
      <c r="C58" s="142"/>
      <c r="D58" s="143" t="s">
        <v>125</v>
      </c>
      <c r="E58" s="144"/>
      <c r="F58" s="144"/>
      <c r="G58" s="144"/>
      <c r="H58" s="144"/>
      <c r="I58" s="145"/>
      <c r="J58" s="146">
        <f>J81</f>
        <v>0</v>
      </c>
      <c r="K58" s="147"/>
    </row>
    <row r="59" spans="2:11" s="8" customFormat="1" ht="19.9" customHeight="1">
      <c r="B59" s="141"/>
      <c r="C59" s="142"/>
      <c r="D59" s="143" t="s">
        <v>133</v>
      </c>
      <c r="E59" s="144"/>
      <c r="F59" s="144"/>
      <c r="G59" s="144"/>
      <c r="H59" s="144"/>
      <c r="I59" s="145"/>
      <c r="J59" s="146">
        <f>J105</f>
        <v>0</v>
      </c>
      <c r="K59" s="147"/>
    </row>
    <row r="60" spans="2:11" s="1" customFormat="1" ht="21.75" customHeight="1">
      <c r="B60" s="40"/>
      <c r="C60" s="41"/>
      <c r="D60" s="41"/>
      <c r="E60" s="41"/>
      <c r="F60" s="41"/>
      <c r="G60" s="41"/>
      <c r="H60" s="41"/>
      <c r="I60" s="105"/>
      <c r="J60" s="41"/>
      <c r="K60" s="44"/>
    </row>
    <row r="61" spans="2:11" s="1" customFormat="1" ht="6.95" customHeight="1">
      <c r="B61" s="55"/>
      <c r="C61" s="56"/>
      <c r="D61" s="56"/>
      <c r="E61" s="56"/>
      <c r="F61" s="56"/>
      <c r="G61" s="56"/>
      <c r="H61" s="56"/>
      <c r="I61" s="126"/>
      <c r="J61" s="56"/>
      <c r="K61" s="57"/>
    </row>
    <row r="65" spans="2:12" s="1" customFormat="1" ht="6.95" customHeight="1">
      <c r="B65" s="58"/>
      <c r="C65" s="59"/>
      <c r="D65" s="59"/>
      <c r="E65" s="59"/>
      <c r="F65" s="59"/>
      <c r="G65" s="59"/>
      <c r="H65" s="59"/>
      <c r="I65" s="127"/>
      <c r="J65" s="59"/>
      <c r="K65" s="59"/>
      <c r="L65" s="40"/>
    </row>
    <row r="66" spans="2:12" s="1" customFormat="1" ht="36.95" customHeight="1">
      <c r="B66" s="40"/>
      <c r="C66" s="60" t="s">
        <v>151</v>
      </c>
      <c r="L66" s="40"/>
    </row>
    <row r="67" spans="2:12" s="1" customFormat="1" ht="6.95" customHeight="1">
      <c r="B67" s="40"/>
      <c r="L67" s="40"/>
    </row>
    <row r="68" spans="2:12" s="1" customFormat="1" ht="14.45" customHeight="1">
      <c r="B68" s="40"/>
      <c r="C68" s="62" t="s">
        <v>19</v>
      </c>
      <c r="L68" s="40"/>
    </row>
    <row r="69" spans="2:12" s="1" customFormat="1" ht="16.5" customHeight="1">
      <c r="B69" s="40"/>
      <c r="E69" s="357" t="str">
        <f>E7</f>
        <v>Školní statek Humpolec - dostavba budov a areálu</v>
      </c>
      <c r="F69" s="358"/>
      <c r="G69" s="358"/>
      <c r="H69" s="358"/>
      <c r="L69" s="40"/>
    </row>
    <row r="70" spans="2:12" s="1" customFormat="1" ht="14.45" customHeight="1">
      <c r="B70" s="40"/>
      <c r="C70" s="62" t="s">
        <v>117</v>
      </c>
      <c r="L70" s="40"/>
    </row>
    <row r="71" spans="2:12" s="1" customFormat="1" ht="17.25" customHeight="1">
      <c r="B71" s="40"/>
      <c r="E71" s="326" t="str">
        <f>E9</f>
        <v>2017-06-14/Hum6 - SO 06 - Sadové úpravy</v>
      </c>
      <c r="F71" s="359"/>
      <c r="G71" s="359"/>
      <c r="H71" s="359"/>
      <c r="L71" s="40"/>
    </row>
    <row r="72" spans="2:12" s="1" customFormat="1" ht="6.95" customHeight="1">
      <c r="B72" s="40"/>
      <c r="L72" s="40"/>
    </row>
    <row r="73" spans="2:12" s="1" customFormat="1" ht="18" customHeight="1">
      <c r="B73" s="40"/>
      <c r="C73" s="62" t="s">
        <v>25</v>
      </c>
      <c r="F73" s="148" t="str">
        <f>F12</f>
        <v>Humpolec</v>
      </c>
      <c r="I73" s="149" t="s">
        <v>27</v>
      </c>
      <c r="J73" s="66" t="str">
        <f>IF(J12="","",J12)</f>
        <v>21. 10. 2016</v>
      </c>
      <c r="L73" s="40"/>
    </row>
    <row r="74" spans="2:12" s="1" customFormat="1" ht="6.95" customHeight="1">
      <c r="B74" s="40"/>
      <c r="L74" s="40"/>
    </row>
    <row r="75" spans="2:12" s="1" customFormat="1" ht="15">
      <c r="B75" s="40"/>
      <c r="C75" s="62" t="s">
        <v>31</v>
      </c>
      <c r="F75" s="148" t="str">
        <f>E15</f>
        <v>Kraj Vysočina, Jihlava, Žižkova 57/1882 PSČ 58733</v>
      </c>
      <c r="I75" s="149" t="s">
        <v>39</v>
      </c>
      <c r="J75" s="148" t="str">
        <f>E21</f>
        <v>AG Komplet s.r.o.</v>
      </c>
      <c r="L75" s="40"/>
    </row>
    <row r="76" spans="2:12" s="1" customFormat="1" ht="14.45" customHeight="1">
      <c r="B76" s="40"/>
      <c r="C76" s="62" t="s">
        <v>37</v>
      </c>
      <c r="F76" s="148" t="str">
        <f>IF(E18="","",E18)</f>
        <v/>
      </c>
      <c r="L76" s="40"/>
    </row>
    <row r="77" spans="2:12" s="1" customFormat="1" ht="10.35" customHeight="1">
      <c r="B77" s="40"/>
      <c r="L77" s="40"/>
    </row>
    <row r="78" spans="2:20" s="9" customFormat="1" ht="29.25" customHeight="1">
      <c r="B78" s="150"/>
      <c r="C78" s="151" t="s">
        <v>152</v>
      </c>
      <c r="D78" s="152" t="s">
        <v>64</v>
      </c>
      <c r="E78" s="152" t="s">
        <v>60</v>
      </c>
      <c r="F78" s="152" t="s">
        <v>153</v>
      </c>
      <c r="G78" s="152" t="s">
        <v>154</v>
      </c>
      <c r="H78" s="152" t="s">
        <v>155</v>
      </c>
      <c r="I78" s="153" t="s">
        <v>156</v>
      </c>
      <c r="J78" s="152" t="s">
        <v>121</v>
      </c>
      <c r="K78" s="154" t="s">
        <v>157</v>
      </c>
      <c r="L78" s="150"/>
      <c r="M78" s="72" t="s">
        <v>158</v>
      </c>
      <c r="N78" s="73" t="s">
        <v>49</v>
      </c>
      <c r="O78" s="73" t="s">
        <v>159</v>
      </c>
      <c r="P78" s="73" t="s">
        <v>160</v>
      </c>
      <c r="Q78" s="73" t="s">
        <v>161</v>
      </c>
      <c r="R78" s="73" t="s">
        <v>162</v>
      </c>
      <c r="S78" s="73" t="s">
        <v>163</v>
      </c>
      <c r="T78" s="74" t="s">
        <v>164</v>
      </c>
    </row>
    <row r="79" spans="2:63" s="1" customFormat="1" ht="29.25" customHeight="1">
      <c r="B79" s="40"/>
      <c r="C79" s="76" t="s">
        <v>122</v>
      </c>
      <c r="J79" s="155">
        <f>BK79</f>
        <v>0</v>
      </c>
      <c r="L79" s="40"/>
      <c r="M79" s="75"/>
      <c r="N79" s="67"/>
      <c r="O79" s="67"/>
      <c r="P79" s="156">
        <f>P80</f>
        <v>0</v>
      </c>
      <c r="Q79" s="67"/>
      <c r="R79" s="156">
        <f>R80</f>
        <v>0.40562</v>
      </c>
      <c r="S79" s="67"/>
      <c r="T79" s="157">
        <f>T80</f>
        <v>0</v>
      </c>
      <c r="AT79" s="23" t="s">
        <v>78</v>
      </c>
      <c r="AU79" s="23" t="s">
        <v>123</v>
      </c>
      <c r="BK79" s="158">
        <f>BK80</f>
        <v>0</v>
      </c>
    </row>
    <row r="80" spans="2:63" s="10" customFormat="1" ht="37.35" customHeight="1">
      <c r="B80" s="159"/>
      <c r="D80" s="160" t="s">
        <v>78</v>
      </c>
      <c r="E80" s="161" t="s">
        <v>165</v>
      </c>
      <c r="F80" s="161" t="s">
        <v>166</v>
      </c>
      <c r="I80" s="162"/>
      <c r="J80" s="163">
        <f>BK80</f>
        <v>0</v>
      </c>
      <c r="L80" s="159"/>
      <c r="M80" s="164"/>
      <c r="N80" s="165"/>
      <c r="O80" s="165"/>
      <c r="P80" s="166">
        <f>P81+P105</f>
        <v>0</v>
      </c>
      <c r="Q80" s="165"/>
      <c r="R80" s="166">
        <f>R81+R105</f>
        <v>0.40562</v>
      </c>
      <c r="S80" s="165"/>
      <c r="T80" s="167">
        <f>T81+T105</f>
        <v>0</v>
      </c>
      <c r="AR80" s="160" t="s">
        <v>24</v>
      </c>
      <c r="AT80" s="168" t="s">
        <v>78</v>
      </c>
      <c r="AU80" s="168" t="s">
        <v>79</v>
      </c>
      <c r="AY80" s="160" t="s">
        <v>167</v>
      </c>
      <c r="BK80" s="169">
        <f>BK81+BK105</f>
        <v>0</v>
      </c>
    </row>
    <row r="81" spans="2:63" s="10" customFormat="1" ht="19.9" customHeight="1">
      <c r="B81" s="159"/>
      <c r="D81" s="170" t="s">
        <v>78</v>
      </c>
      <c r="E81" s="171" t="s">
        <v>24</v>
      </c>
      <c r="F81" s="171" t="s">
        <v>168</v>
      </c>
      <c r="I81" s="162"/>
      <c r="J81" s="172">
        <f>BK81</f>
        <v>0</v>
      </c>
      <c r="L81" s="159"/>
      <c r="M81" s="164"/>
      <c r="N81" s="165"/>
      <c r="O81" s="165"/>
      <c r="P81" s="166">
        <f>SUM(P82:P104)</f>
        <v>0</v>
      </c>
      <c r="Q81" s="165"/>
      <c r="R81" s="166">
        <f>SUM(R82:R104)</f>
        <v>0.40562</v>
      </c>
      <c r="S81" s="165"/>
      <c r="T81" s="167">
        <f>SUM(T82:T104)</f>
        <v>0</v>
      </c>
      <c r="AR81" s="160" t="s">
        <v>24</v>
      </c>
      <c r="AT81" s="168" t="s">
        <v>78</v>
      </c>
      <c r="AU81" s="168" t="s">
        <v>24</v>
      </c>
      <c r="AY81" s="160" t="s">
        <v>167</v>
      </c>
      <c r="BK81" s="169">
        <f>SUM(BK82:BK104)</f>
        <v>0</v>
      </c>
    </row>
    <row r="82" spans="2:65" s="1" customFormat="1" ht="38.25" customHeight="1">
      <c r="B82" s="173"/>
      <c r="C82" s="174" t="s">
        <v>24</v>
      </c>
      <c r="D82" s="174" t="s">
        <v>169</v>
      </c>
      <c r="E82" s="175" t="s">
        <v>204</v>
      </c>
      <c r="F82" s="176" t="s">
        <v>205</v>
      </c>
      <c r="G82" s="177" t="s">
        <v>172</v>
      </c>
      <c r="H82" s="178">
        <v>64.2</v>
      </c>
      <c r="I82" s="179"/>
      <c r="J82" s="180">
        <f>ROUND(I82*H82,2)</f>
        <v>0</v>
      </c>
      <c r="K82" s="176" t="s">
        <v>173</v>
      </c>
      <c r="L82" s="40"/>
      <c r="M82" s="181" t="s">
        <v>5</v>
      </c>
      <c r="N82" s="182" t="s">
        <v>50</v>
      </c>
      <c r="O82" s="41"/>
      <c r="P82" s="183">
        <f>O82*H82</f>
        <v>0</v>
      </c>
      <c r="Q82" s="183">
        <v>0</v>
      </c>
      <c r="R82" s="183">
        <f>Q82*H82</f>
        <v>0</v>
      </c>
      <c r="S82" s="183">
        <v>0</v>
      </c>
      <c r="T82" s="184">
        <f>S82*H82</f>
        <v>0</v>
      </c>
      <c r="AR82" s="23" t="s">
        <v>174</v>
      </c>
      <c r="AT82" s="23" t="s">
        <v>169</v>
      </c>
      <c r="AU82" s="23" t="s">
        <v>88</v>
      </c>
      <c r="AY82" s="23" t="s">
        <v>167</v>
      </c>
      <c r="BE82" s="185">
        <f>IF(N82="základní",J82,0)</f>
        <v>0</v>
      </c>
      <c r="BF82" s="185">
        <f>IF(N82="snížená",J82,0)</f>
        <v>0</v>
      </c>
      <c r="BG82" s="185">
        <f>IF(N82="zákl. přenesená",J82,0)</f>
        <v>0</v>
      </c>
      <c r="BH82" s="185">
        <f>IF(N82="sníž. přenesená",J82,0)</f>
        <v>0</v>
      </c>
      <c r="BI82" s="185">
        <f>IF(N82="nulová",J82,0)</f>
        <v>0</v>
      </c>
      <c r="BJ82" s="23" t="s">
        <v>24</v>
      </c>
      <c r="BK82" s="185">
        <f>ROUND(I82*H82,2)</f>
        <v>0</v>
      </c>
      <c r="BL82" s="23" t="s">
        <v>174</v>
      </c>
      <c r="BM82" s="23" t="s">
        <v>1674</v>
      </c>
    </row>
    <row r="83" spans="2:51" s="11" customFormat="1" ht="13.5">
      <c r="B83" s="186"/>
      <c r="D83" s="187" t="s">
        <v>176</v>
      </c>
      <c r="E83" s="188" t="s">
        <v>5</v>
      </c>
      <c r="F83" s="189" t="s">
        <v>1675</v>
      </c>
      <c r="H83" s="190">
        <v>64.2</v>
      </c>
      <c r="I83" s="191"/>
      <c r="L83" s="186"/>
      <c r="M83" s="192"/>
      <c r="N83" s="193"/>
      <c r="O83" s="193"/>
      <c r="P83" s="193"/>
      <c r="Q83" s="193"/>
      <c r="R83" s="193"/>
      <c r="S83" s="193"/>
      <c r="T83" s="194"/>
      <c r="AT83" s="195" t="s">
        <v>176</v>
      </c>
      <c r="AU83" s="195" t="s">
        <v>88</v>
      </c>
      <c r="AV83" s="11" t="s">
        <v>88</v>
      </c>
      <c r="AW83" s="11" t="s">
        <v>43</v>
      </c>
      <c r="AX83" s="11" t="s">
        <v>24</v>
      </c>
      <c r="AY83" s="195" t="s">
        <v>167</v>
      </c>
    </row>
    <row r="84" spans="2:65" s="1" customFormat="1" ht="25.5" customHeight="1">
      <c r="B84" s="173"/>
      <c r="C84" s="174" t="s">
        <v>88</v>
      </c>
      <c r="D84" s="174" t="s">
        <v>169</v>
      </c>
      <c r="E84" s="175" t="s">
        <v>1463</v>
      </c>
      <c r="F84" s="176" t="s">
        <v>1464</v>
      </c>
      <c r="G84" s="177" t="s">
        <v>172</v>
      </c>
      <c r="H84" s="178">
        <v>64.2</v>
      </c>
      <c r="I84" s="179"/>
      <c r="J84" s="180">
        <f>ROUND(I84*H84,2)</f>
        <v>0</v>
      </c>
      <c r="K84" s="176" t="s">
        <v>173</v>
      </c>
      <c r="L84" s="40"/>
      <c r="M84" s="181" t="s">
        <v>5</v>
      </c>
      <c r="N84" s="182" t="s">
        <v>50</v>
      </c>
      <c r="O84" s="41"/>
      <c r="P84" s="183">
        <f>O84*H84</f>
        <v>0</v>
      </c>
      <c r="Q84" s="183">
        <v>0</v>
      </c>
      <c r="R84" s="183">
        <f>Q84*H84</f>
        <v>0</v>
      </c>
      <c r="S84" s="183">
        <v>0</v>
      </c>
      <c r="T84" s="184">
        <f>S84*H84</f>
        <v>0</v>
      </c>
      <c r="AR84" s="23" t="s">
        <v>174</v>
      </c>
      <c r="AT84" s="23" t="s">
        <v>169</v>
      </c>
      <c r="AU84" s="23" t="s">
        <v>88</v>
      </c>
      <c r="AY84" s="23" t="s">
        <v>167</v>
      </c>
      <c r="BE84" s="185">
        <f>IF(N84="základní",J84,0)</f>
        <v>0</v>
      </c>
      <c r="BF84" s="185">
        <f>IF(N84="snížená",J84,0)</f>
        <v>0</v>
      </c>
      <c r="BG84" s="185">
        <f>IF(N84="zákl. přenesená",J84,0)</f>
        <v>0</v>
      </c>
      <c r="BH84" s="185">
        <f>IF(N84="sníž. přenesená",J84,0)</f>
        <v>0</v>
      </c>
      <c r="BI84" s="185">
        <f>IF(N84="nulová",J84,0)</f>
        <v>0</v>
      </c>
      <c r="BJ84" s="23" t="s">
        <v>24</v>
      </c>
      <c r="BK84" s="185">
        <f>ROUND(I84*H84,2)</f>
        <v>0</v>
      </c>
      <c r="BL84" s="23" t="s">
        <v>174</v>
      </c>
      <c r="BM84" s="23" t="s">
        <v>1676</v>
      </c>
    </row>
    <row r="85" spans="2:65" s="1" customFormat="1" ht="25.5" customHeight="1">
      <c r="B85" s="173"/>
      <c r="C85" s="174" t="s">
        <v>181</v>
      </c>
      <c r="D85" s="174" t="s">
        <v>169</v>
      </c>
      <c r="E85" s="175" t="s">
        <v>1279</v>
      </c>
      <c r="F85" s="176" t="s">
        <v>1280</v>
      </c>
      <c r="G85" s="177" t="s">
        <v>231</v>
      </c>
      <c r="H85" s="178">
        <v>428</v>
      </c>
      <c r="I85" s="179"/>
      <c r="J85" s="180">
        <f>ROUND(I85*H85,2)</f>
        <v>0</v>
      </c>
      <c r="K85" s="176" t="s">
        <v>173</v>
      </c>
      <c r="L85" s="40"/>
      <c r="M85" s="181" t="s">
        <v>5</v>
      </c>
      <c r="N85" s="182" t="s">
        <v>50</v>
      </c>
      <c r="O85" s="41"/>
      <c r="P85" s="183">
        <f>O85*H85</f>
        <v>0</v>
      </c>
      <c r="Q85" s="183">
        <v>0</v>
      </c>
      <c r="R85" s="183">
        <f>Q85*H85</f>
        <v>0</v>
      </c>
      <c r="S85" s="183">
        <v>0</v>
      </c>
      <c r="T85" s="184">
        <f>S85*H85</f>
        <v>0</v>
      </c>
      <c r="AR85" s="23" t="s">
        <v>174</v>
      </c>
      <c r="AT85" s="23" t="s">
        <v>169</v>
      </c>
      <c r="AU85" s="23" t="s">
        <v>88</v>
      </c>
      <c r="AY85" s="23" t="s">
        <v>167</v>
      </c>
      <c r="BE85" s="185">
        <f>IF(N85="základní",J85,0)</f>
        <v>0</v>
      </c>
      <c r="BF85" s="185">
        <f>IF(N85="snížená",J85,0)</f>
        <v>0</v>
      </c>
      <c r="BG85" s="185">
        <f>IF(N85="zákl. přenesená",J85,0)</f>
        <v>0</v>
      </c>
      <c r="BH85" s="185">
        <f>IF(N85="sníž. přenesená",J85,0)</f>
        <v>0</v>
      </c>
      <c r="BI85" s="185">
        <f>IF(N85="nulová",J85,0)</f>
        <v>0</v>
      </c>
      <c r="BJ85" s="23" t="s">
        <v>24</v>
      </c>
      <c r="BK85" s="185">
        <f>ROUND(I85*H85,2)</f>
        <v>0</v>
      </c>
      <c r="BL85" s="23" t="s">
        <v>174</v>
      </c>
      <c r="BM85" s="23" t="s">
        <v>1677</v>
      </c>
    </row>
    <row r="86" spans="2:65" s="1" customFormat="1" ht="25.5" customHeight="1">
      <c r="B86" s="173"/>
      <c r="C86" s="174" t="s">
        <v>174</v>
      </c>
      <c r="D86" s="174" t="s">
        <v>169</v>
      </c>
      <c r="E86" s="175" t="s">
        <v>1678</v>
      </c>
      <c r="F86" s="176" t="s">
        <v>1679</v>
      </c>
      <c r="G86" s="177" t="s">
        <v>231</v>
      </c>
      <c r="H86" s="178">
        <v>428</v>
      </c>
      <c r="I86" s="179"/>
      <c r="J86" s="180">
        <f>ROUND(I86*H86,2)</f>
        <v>0</v>
      </c>
      <c r="K86" s="176" t="s">
        <v>173</v>
      </c>
      <c r="L86" s="40"/>
      <c r="M86" s="181" t="s">
        <v>5</v>
      </c>
      <c r="N86" s="182" t="s">
        <v>50</v>
      </c>
      <c r="O86" s="41"/>
      <c r="P86" s="183">
        <f>O86*H86</f>
        <v>0</v>
      </c>
      <c r="Q86" s="183">
        <v>0</v>
      </c>
      <c r="R86" s="183">
        <f>Q86*H86</f>
        <v>0</v>
      </c>
      <c r="S86" s="183">
        <v>0</v>
      </c>
      <c r="T86" s="184">
        <f>S86*H86</f>
        <v>0</v>
      </c>
      <c r="AR86" s="23" t="s">
        <v>174</v>
      </c>
      <c r="AT86" s="23" t="s">
        <v>169</v>
      </c>
      <c r="AU86" s="23" t="s">
        <v>88</v>
      </c>
      <c r="AY86" s="23" t="s">
        <v>167</v>
      </c>
      <c r="BE86" s="185">
        <f>IF(N86="základní",J86,0)</f>
        <v>0</v>
      </c>
      <c r="BF86" s="185">
        <f>IF(N86="snížená",J86,0)</f>
        <v>0</v>
      </c>
      <c r="BG86" s="185">
        <f>IF(N86="zákl. přenesená",J86,0)</f>
        <v>0</v>
      </c>
      <c r="BH86" s="185">
        <f>IF(N86="sníž. přenesená",J86,0)</f>
        <v>0</v>
      </c>
      <c r="BI86" s="185">
        <f>IF(N86="nulová",J86,0)</f>
        <v>0</v>
      </c>
      <c r="BJ86" s="23" t="s">
        <v>24</v>
      </c>
      <c r="BK86" s="185">
        <f>ROUND(I86*H86,2)</f>
        <v>0</v>
      </c>
      <c r="BL86" s="23" t="s">
        <v>174</v>
      </c>
      <c r="BM86" s="23" t="s">
        <v>1680</v>
      </c>
    </row>
    <row r="87" spans="2:65" s="1" customFormat="1" ht="16.5" customHeight="1">
      <c r="B87" s="173"/>
      <c r="C87" s="199" t="s">
        <v>190</v>
      </c>
      <c r="D87" s="199" t="s">
        <v>222</v>
      </c>
      <c r="E87" s="200" t="s">
        <v>1681</v>
      </c>
      <c r="F87" s="201" t="s">
        <v>1682</v>
      </c>
      <c r="G87" s="202" t="s">
        <v>1082</v>
      </c>
      <c r="H87" s="203">
        <v>6.42</v>
      </c>
      <c r="I87" s="204"/>
      <c r="J87" s="205">
        <f>ROUND(I87*H87,2)</f>
        <v>0</v>
      </c>
      <c r="K87" s="201" t="s">
        <v>173</v>
      </c>
      <c r="L87" s="206"/>
      <c r="M87" s="207" t="s">
        <v>5</v>
      </c>
      <c r="N87" s="208" t="s">
        <v>50</v>
      </c>
      <c r="O87" s="41"/>
      <c r="P87" s="183">
        <f>O87*H87</f>
        <v>0</v>
      </c>
      <c r="Q87" s="183">
        <v>0.001</v>
      </c>
      <c r="R87" s="183">
        <f>Q87*H87</f>
        <v>0.00642</v>
      </c>
      <c r="S87" s="183">
        <v>0</v>
      </c>
      <c r="T87" s="184">
        <f>S87*H87</f>
        <v>0</v>
      </c>
      <c r="AR87" s="23" t="s">
        <v>203</v>
      </c>
      <c r="AT87" s="23" t="s">
        <v>222</v>
      </c>
      <c r="AU87" s="23" t="s">
        <v>88</v>
      </c>
      <c r="AY87" s="23" t="s">
        <v>167</v>
      </c>
      <c r="BE87" s="185">
        <f>IF(N87="základní",J87,0)</f>
        <v>0</v>
      </c>
      <c r="BF87" s="185">
        <f>IF(N87="snížená",J87,0)</f>
        <v>0</v>
      </c>
      <c r="BG87" s="185">
        <f>IF(N87="zákl. přenesená",J87,0)</f>
        <v>0</v>
      </c>
      <c r="BH87" s="185">
        <f>IF(N87="sníž. přenesená",J87,0)</f>
        <v>0</v>
      </c>
      <c r="BI87" s="185">
        <f>IF(N87="nulová",J87,0)</f>
        <v>0</v>
      </c>
      <c r="BJ87" s="23" t="s">
        <v>24</v>
      </c>
      <c r="BK87" s="185">
        <f>ROUND(I87*H87,2)</f>
        <v>0</v>
      </c>
      <c r="BL87" s="23" t="s">
        <v>174</v>
      </c>
      <c r="BM87" s="23" t="s">
        <v>1683</v>
      </c>
    </row>
    <row r="88" spans="2:51" s="11" customFormat="1" ht="13.5">
      <c r="B88" s="186"/>
      <c r="D88" s="187" t="s">
        <v>176</v>
      </c>
      <c r="F88" s="189" t="s">
        <v>1684</v>
      </c>
      <c r="H88" s="190">
        <v>6.42</v>
      </c>
      <c r="I88" s="191"/>
      <c r="L88" s="186"/>
      <c r="M88" s="192"/>
      <c r="N88" s="193"/>
      <c r="O88" s="193"/>
      <c r="P88" s="193"/>
      <c r="Q88" s="193"/>
      <c r="R88" s="193"/>
      <c r="S88" s="193"/>
      <c r="T88" s="194"/>
      <c r="AT88" s="195" t="s">
        <v>176</v>
      </c>
      <c r="AU88" s="195" t="s">
        <v>88</v>
      </c>
      <c r="AV88" s="11" t="s">
        <v>88</v>
      </c>
      <c r="AW88" s="11" t="s">
        <v>6</v>
      </c>
      <c r="AX88" s="11" t="s">
        <v>24</v>
      </c>
      <c r="AY88" s="195" t="s">
        <v>167</v>
      </c>
    </row>
    <row r="89" spans="2:65" s="1" customFormat="1" ht="38.25" customHeight="1">
      <c r="B89" s="173"/>
      <c r="C89" s="174" t="s">
        <v>194</v>
      </c>
      <c r="D89" s="174" t="s">
        <v>169</v>
      </c>
      <c r="E89" s="175" t="s">
        <v>1685</v>
      </c>
      <c r="F89" s="176" t="s">
        <v>1686</v>
      </c>
      <c r="G89" s="177" t="s">
        <v>318</v>
      </c>
      <c r="H89" s="178">
        <v>16</v>
      </c>
      <c r="I89" s="179"/>
      <c r="J89" s="180">
        <f aca="true" t="shared" si="0" ref="J89:J100">ROUND(I89*H89,2)</f>
        <v>0</v>
      </c>
      <c r="K89" s="176" t="s">
        <v>173</v>
      </c>
      <c r="L89" s="40"/>
      <c r="M89" s="181" t="s">
        <v>5</v>
      </c>
      <c r="N89" s="182" t="s">
        <v>50</v>
      </c>
      <c r="O89" s="41"/>
      <c r="P89" s="183">
        <f aca="true" t="shared" si="1" ref="P89:P100">O89*H89</f>
        <v>0</v>
      </c>
      <c r="Q89" s="183">
        <v>0</v>
      </c>
      <c r="R89" s="183">
        <f aca="true" t="shared" si="2" ref="R89:R100">Q89*H89</f>
        <v>0</v>
      </c>
      <c r="S89" s="183">
        <v>0</v>
      </c>
      <c r="T89" s="184">
        <f aca="true" t="shared" si="3" ref="T89:T100">S89*H89</f>
        <v>0</v>
      </c>
      <c r="AR89" s="23" t="s">
        <v>174</v>
      </c>
      <c r="AT89" s="23" t="s">
        <v>169</v>
      </c>
      <c r="AU89" s="23" t="s">
        <v>88</v>
      </c>
      <c r="AY89" s="23" t="s">
        <v>167</v>
      </c>
      <c r="BE89" s="185">
        <f aca="true" t="shared" si="4" ref="BE89:BE100">IF(N89="základní",J89,0)</f>
        <v>0</v>
      </c>
      <c r="BF89" s="185">
        <f aca="true" t="shared" si="5" ref="BF89:BF100">IF(N89="snížená",J89,0)</f>
        <v>0</v>
      </c>
      <c r="BG89" s="185">
        <f aca="true" t="shared" si="6" ref="BG89:BG100">IF(N89="zákl. přenesená",J89,0)</f>
        <v>0</v>
      </c>
      <c r="BH89" s="185">
        <f aca="true" t="shared" si="7" ref="BH89:BH100">IF(N89="sníž. přenesená",J89,0)</f>
        <v>0</v>
      </c>
      <c r="BI89" s="185">
        <f aca="true" t="shared" si="8" ref="BI89:BI100">IF(N89="nulová",J89,0)</f>
        <v>0</v>
      </c>
      <c r="BJ89" s="23" t="s">
        <v>24</v>
      </c>
      <c r="BK89" s="185">
        <f aca="true" t="shared" si="9" ref="BK89:BK100">ROUND(I89*H89,2)</f>
        <v>0</v>
      </c>
      <c r="BL89" s="23" t="s">
        <v>174</v>
      </c>
      <c r="BM89" s="23" t="s">
        <v>1687</v>
      </c>
    </row>
    <row r="90" spans="2:65" s="1" customFormat="1" ht="16.5" customHeight="1">
      <c r="B90" s="173"/>
      <c r="C90" s="199" t="s">
        <v>198</v>
      </c>
      <c r="D90" s="199" t="s">
        <v>222</v>
      </c>
      <c r="E90" s="200" t="s">
        <v>1688</v>
      </c>
      <c r="F90" s="201" t="s">
        <v>1689</v>
      </c>
      <c r="G90" s="202" t="s">
        <v>318</v>
      </c>
      <c r="H90" s="203">
        <v>3</v>
      </c>
      <c r="I90" s="204"/>
      <c r="J90" s="205">
        <f t="shared" si="0"/>
        <v>0</v>
      </c>
      <c r="K90" s="201" t="s">
        <v>173</v>
      </c>
      <c r="L90" s="206"/>
      <c r="M90" s="207" t="s">
        <v>5</v>
      </c>
      <c r="N90" s="208" t="s">
        <v>50</v>
      </c>
      <c r="O90" s="41"/>
      <c r="P90" s="183">
        <f t="shared" si="1"/>
        <v>0</v>
      </c>
      <c r="Q90" s="183">
        <v>0.0034</v>
      </c>
      <c r="R90" s="183">
        <f t="shared" si="2"/>
        <v>0.010199999999999999</v>
      </c>
      <c r="S90" s="183">
        <v>0</v>
      </c>
      <c r="T90" s="184">
        <f t="shared" si="3"/>
        <v>0</v>
      </c>
      <c r="AR90" s="23" t="s">
        <v>203</v>
      </c>
      <c r="AT90" s="23" t="s">
        <v>222</v>
      </c>
      <c r="AU90" s="23" t="s">
        <v>88</v>
      </c>
      <c r="AY90" s="23" t="s">
        <v>167</v>
      </c>
      <c r="BE90" s="185">
        <f t="shared" si="4"/>
        <v>0</v>
      </c>
      <c r="BF90" s="185">
        <f t="shared" si="5"/>
        <v>0</v>
      </c>
      <c r="BG90" s="185">
        <f t="shared" si="6"/>
        <v>0</v>
      </c>
      <c r="BH90" s="185">
        <f t="shared" si="7"/>
        <v>0</v>
      </c>
      <c r="BI90" s="185">
        <f t="shared" si="8"/>
        <v>0</v>
      </c>
      <c r="BJ90" s="23" t="s">
        <v>24</v>
      </c>
      <c r="BK90" s="185">
        <f t="shared" si="9"/>
        <v>0</v>
      </c>
      <c r="BL90" s="23" t="s">
        <v>174</v>
      </c>
      <c r="BM90" s="23" t="s">
        <v>1690</v>
      </c>
    </row>
    <row r="91" spans="2:65" s="1" customFormat="1" ht="16.5" customHeight="1">
      <c r="B91" s="173"/>
      <c r="C91" s="199" t="s">
        <v>203</v>
      </c>
      <c r="D91" s="199" t="s">
        <v>222</v>
      </c>
      <c r="E91" s="200" t="s">
        <v>1691</v>
      </c>
      <c r="F91" s="201" t="s">
        <v>1692</v>
      </c>
      <c r="G91" s="202" t="s">
        <v>318</v>
      </c>
      <c r="H91" s="203">
        <v>2</v>
      </c>
      <c r="I91" s="204"/>
      <c r="J91" s="205">
        <f t="shared" si="0"/>
        <v>0</v>
      </c>
      <c r="K91" s="201" t="s">
        <v>173</v>
      </c>
      <c r="L91" s="206"/>
      <c r="M91" s="207" t="s">
        <v>5</v>
      </c>
      <c r="N91" s="208" t="s">
        <v>50</v>
      </c>
      <c r="O91" s="41"/>
      <c r="P91" s="183">
        <f t="shared" si="1"/>
        <v>0</v>
      </c>
      <c r="Q91" s="183">
        <v>0.0038</v>
      </c>
      <c r="R91" s="183">
        <f t="shared" si="2"/>
        <v>0.0076</v>
      </c>
      <c r="S91" s="183">
        <v>0</v>
      </c>
      <c r="T91" s="184">
        <f t="shared" si="3"/>
        <v>0</v>
      </c>
      <c r="AR91" s="23" t="s">
        <v>203</v>
      </c>
      <c r="AT91" s="23" t="s">
        <v>222</v>
      </c>
      <c r="AU91" s="23" t="s">
        <v>88</v>
      </c>
      <c r="AY91" s="23" t="s">
        <v>167</v>
      </c>
      <c r="BE91" s="185">
        <f t="shared" si="4"/>
        <v>0</v>
      </c>
      <c r="BF91" s="185">
        <f t="shared" si="5"/>
        <v>0</v>
      </c>
      <c r="BG91" s="185">
        <f t="shared" si="6"/>
        <v>0</v>
      </c>
      <c r="BH91" s="185">
        <f t="shared" si="7"/>
        <v>0</v>
      </c>
      <c r="BI91" s="185">
        <f t="shared" si="8"/>
        <v>0</v>
      </c>
      <c r="BJ91" s="23" t="s">
        <v>24</v>
      </c>
      <c r="BK91" s="185">
        <f t="shared" si="9"/>
        <v>0</v>
      </c>
      <c r="BL91" s="23" t="s">
        <v>174</v>
      </c>
      <c r="BM91" s="23" t="s">
        <v>1693</v>
      </c>
    </row>
    <row r="92" spans="2:65" s="1" customFormat="1" ht="16.5" customHeight="1">
      <c r="B92" s="173"/>
      <c r="C92" s="199" t="s">
        <v>208</v>
      </c>
      <c r="D92" s="199" t="s">
        <v>222</v>
      </c>
      <c r="E92" s="200" t="s">
        <v>1694</v>
      </c>
      <c r="F92" s="201" t="s">
        <v>1695</v>
      </c>
      <c r="G92" s="202" t="s">
        <v>318</v>
      </c>
      <c r="H92" s="203">
        <v>3</v>
      </c>
      <c r="I92" s="204"/>
      <c r="J92" s="205">
        <f t="shared" si="0"/>
        <v>0</v>
      </c>
      <c r="K92" s="201" t="s">
        <v>173</v>
      </c>
      <c r="L92" s="206"/>
      <c r="M92" s="207" t="s">
        <v>5</v>
      </c>
      <c r="N92" s="208" t="s">
        <v>50</v>
      </c>
      <c r="O92" s="41"/>
      <c r="P92" s="183">
        <f t="shared" si="1"/>
        <v>0</v>
      </c>
      <c r="Q92" s="183">
        <v>0.002</v>
      </c>
      <c r="R92" s="183">
        <f t="shared" si="2"/>
        <v>0.006</v>
      </c>
      <c r="S92" s="183">
        <v>0</v>
      </c>
      <c r="T92" s="184">
        <f t="shared" si="3"/>
        <v>0</v>
      </c>
      <c r="AR92" s="23" t="s">
        <v>203</v>
      </c>
      <c r="AT92" s="23" t="s">
        <v>222</v>
      </c>
      <c r="AU92" s="23" t="s">
        <v>88</v>
      </c>
      <c r="AY92" s="23" t="s">
        <v>167</v>
      </c>
      <c r="BE92" s="185">
        <f t="shared" si="4"/>
        <v>0</v>
      </c>
      <c r="BF92" s="185">
        <f t="shared" si="5"/>
        <v>0</v>
      </c>
      <c r="BG92" s="185">
        <f t="shared" si="6"/>
        <v>0</v>
      </c>
      <c r="BH92" s="185">
        <f t="shared" si="7"/>
        <v>0</v>
      </c>
      <c r="BI92" s="185">
        <f t="shared" si="8"/>
        <v>0</v>
      </c>
      <c r="BJ92" s="23" t="s">
        <v>24</v>
      </c>
      <c r="BK92" s="185">
        <f t="shared" si="9"/>
        <v>0</v>
      </c>
      <c r="BL92" s="23" t="s">
        <v>174</v>
      </c>
      <c r="BM92" s="23" t="s">
        <v>1696</v>
      </c>
    </row>
    <row r="93" spans="2:65" s="1" customFormat="1" ht="16.5" customHeight="1">
      <c r="B93" s="173"/>
      <c r="C93" s="199" t="s">
        <v>29</v>
      </c>
      <c r="D93" s="199" t="s">
        <v>222</v>
      </c>
      <c r="E93" s="200" t="s">
        <v>1697</v>
      </c>
      <c r="F93" s="201" t="s">
        <v>1698</v>
      </c>
      <c r="G93" s="202" t="s">
        <v>318</v>
      </c>
      <c r="H93" s="203">
        <v>2</v>
      </c>
      <c r="I93" s="204"/>
      <c r="J93" s="205">
        <f t="shared" si="0"/>
        <v>0</v>
      </c>
      <c r="K93" s="201" t="s">
        <v>5</v>
      </c>
      <c r="L93" s="206"/>
      <c r="M93" s="207" t="s">
        <v>5</v>
      </c>
      <c r="N93" s="208" t="s">
        <v>50</v>
      </c>
      <c r="O93" s="41"/>
      <c r="P93" s="183">
        <f t="shared" si="1"/>
        <v>0</v>
      </c>
      <c r="Q93" s="183">
        <v>0</v>
      </c>
      <c r="R93" s="183">
        <f t="shared" si="2"/>
        <v>0</v>
      </c>
      <c r="S93" s="183">
        <v>0</v>
      </c>
      <c r="T93" s="184">
        <f t="shared" si="3"/>
        <v>0</v>
      </c>
      <c r="AR93" s="23" t="s">
        <v>203</v>
      </c>
      <c r="AT93" s="23" t="s">
        <v>222</v>
      </c>
      <c r="AU93" s="23" t="s">
        <v>88</v>
      </c>
      <c r="AY93" s="23" t="s">
        <v>167</v>
      </c>
      <c r="BE93" s="185">
        <f t="shared" si="4"/>
        <v>0</v>
      </c>
      <c r="BF93" s="185">
        <f t="shared" si="5"/>
        <v>0</v>
      </c>
      <c r="BG93" s="185">
        <f t="shared" si="6"/>
        <v>0</v>
      </c>
      <c r="BH93" s="185">
        <f t="shared" si="7"/>
        <v>0</v>
      </c>
      <c r="BI93" s="185">
        <f t="shared" si="8"/>
        <v>0</v>
      </c>
      <c r="BJ93" s="23" t="s">
        <v>24</v>
      </c>
      <c r="BK93" s="185">
        <f t="shared" si="9"/>
        <v>0</v>
      </c>
      <c r="BL93" s="23" t="s">
        <v>174</v>
      </c>
      <c r="BM93" s="23" t="s">
        <v>1699</v>
      </c>
    </row>
    <row r="94" spans="2:65" s="1" customFormat="1" ht="16.5" customHeight="1">
      <c r="B94" s="173"/>
      <c r="C94" s="199" t="s">
        <v>216</v>
      </c>
      <c r="D94" s="199" t="s">
        <v>222</v>
      </c>
      <c r="E94" s="200" t="s">
        <v>1700</v>
      </c>
      <c r="F94" s="201" t="s">
        <v>1701</v>
      </c>
      <c r="G94" s="202" t="s">
        <v>318</v>
      </c>
      <c r="H94" s="203">
        <v>2</v>
      </c>
      <c r="I94" s="204"/>
      <c r="J94" s="205">
        <f t="shared" si="0"/>
        <v>0</v>
      </c>
      <c r="K94" s="201" t="s">
        <v>5</v>
      </c>
      <c r="L94" s="206"/>
      <c r="M94" s="207" t="s">
        <v>5</v>
      </c>
      <c r="N94" s="208" t="s">
        <v>50</v>
      </c>
      <c r="O94" s="41"/>
      <c r="P94" s="183">
        <f t="shared" si="1"/>
        <v>0</v>
      </c>
      <c r="Q94" s="183">
        <v>0</v>
      </c>
      <c r="R94" s="183">
        <f t="shared" si="2"/>
        <v>0</v>
      </c>
      <c r="S94" s="183">
        <v>0</v>
      </c>
      <c r="T94" s="184">
        <f t="shared" si="3"/>
        <v>0</v>
      </c>
      <c r="AR94" s="23" t="s">
        <v>203</v>
      </c>
      <c r="AT94" s="23" t="s">
        <v>222</v>
      </c>
      <c r="AU94" s="23" t="s">
        <v>88</v>
      </c>
      <c r="AY94" s="23" t="s">
        <v>167</v>
      </c>
      <c r="BE94" s="185">
        <f t="shared" si="4"/>
        <v>0</v>
      </c>
      <c r="BF94" s="185">
        <f t="shared" si="5"/>
        <v>0</v>
      </c>
      <c r="BG94" s="185">
        <f t="shared" si="6"/>
        <v>0</v>
      </c>
      <c r="BH94" s="185">
        <f t="shared" si="7"/>
        <v>0</v>
      </c>
      <c r="BI94" s="185">
        <f t="shared" si="8"/>
        <v>0</v>
      </c>
      <c r="BJ94" s="23" t="s">
        <v>24</v>
      </c>
      <c r="BK94" s="185">
        <f t="shared" si="9"/>
        <v>0</v>
      </c>
      <c r="BL94" s="23" t="s">
        <v>174</v>
      </c>
      <c r="BM94" s="23" t="s">
        <v>1702</v>
      </c>
    </row>
    <row r="95" spans="2:65" s="1" customFormat="1" ht="16.5" customHeight="1">
      <c r="B95" s="173"/>
      <c r="C95" s="199" t="s">
        <v>221</v>
      </c>
      <c r="D95" s="199" t="s">
        <v>222</v>
      </c>
      <c r="E95" s="200" t="s">
        <v>1703</v>
      </c>
      <c r="F95" s="201" t="s">
        <v>1704</v>
      </c>
      <c r="G95" s="202" t="s">
        <v>1705</v>
      </c>
      <c r="H95" s="203">
        <v>4</v>
      </c>
      <c r="I95" s="204"/>
      <c r="J95" s="205">
        <f t="shared" si="0"/>
        <v>0</v>
      </c>
      <c r="K95" s="201" t="s">
        <v>5</v>
      </c>
      <c r="L95" s="206"/>
      <c r="M95" s="207" t="s">
        <v>5</v>
      </c>
      <c r="N95" s="208" t="s">
        <v>50</v>
      </c>
      <c r="O95" s="41"/>
      <c r="P95" s="183">
        <f t="shared" si="1"/>
        <v>0</v>
      </c>
      <c r="Q95" s="183">
        <v>0</v>
      </c>
      <c r="R95" s="183">
        <f t="shared" si="2"/>
        <v>0</v>
      </c>
      <c r="S95" s="183">
        <v>0</v>
      </c>
      <c r="T95" s="184">
        <f t="shared" si="3"/>
        <v>0</v>
      </c>
      <c r="AR95" s="23" t="s">
        <v>203</v>
      </c>
      <c r="AT95" s="23" t="s">
        <v>222</v>
      </c>
      <c r="AU95" s="23" t="s">
        <v>88</v>
      </c>
      <c r="AY95" s="23" t="s">
        <v>167</v>
      </c>
      <c r="BE95" s="185">
        <f t="shared" si="4"/>
        <v>0</v>
      </c>
      <c r="BF95" s="185">
        <f t="shared" si="5"/>
        <v>0</v>
      </c>
      <c r="BG95" s="185">
        <f t="shared" si="6"/>
        <v>0</v>
      </c>
      <c r="BH95" s="185">
        <f t="shared" si="7"/>
        <v>0</v>
      </c>
      <c r="BI95" s="185">
        <f t="shared" si="8"/>
        <v>0</v>
      </c>
      <c r="BJ95" s="23" t="s">
        <v>24</v>
      </c>
      <c r="BK95" s="185">
        <f t="shared" si="9"/>
        <v>0</v>
      </c>
      <c r="BL95" s="23" t="s">
        <v>174</v>
      </c>
      <c r="BM95" s="23" t="s">
        <v>1706</v>
      </c>
    </row>
    <row r="96" spans="2:65" s="1" customFormat="1" ht="16.5" customHeight="1">
      <c r="B96" s="173"/>
      <c r="C96" s="174" t="s">
        <v>228</v>
      </c>
      <c r="D96" s="174" t="s">
        <v>169</v>
      </c>
      <c r="E96" s="175" t="s">
        <v>1707</v>
      </c>
      <c r="F96" s="176" t="s">
        <v>1708</v>
      </c>
      <c r="G96" s="177" t="s">
        <v>318</v>
      </c>
      <c r="H96" s="178">
        <v>16</v>
      </c>
      <c r="I96" s="179"/>
      <c r="J96" s="180">
        <f t="shared" si="0"/>
        <v>0</v>
      </c>
      <c r="K96" s="176" t="s">
        <v>173</v>
      </c>
      <c r="L96" s="40"/>
      <c r="M96" s="181" t="s">
        <v>5</v>
      </c>
      <c r="N96" s="182" t="s">
        <v>50</v>
      </c>
      <c r="O96" s="41"/>
      <c r="P96" s="183">
        <f t="shared" si="1"/>
        <v>0</v>
      </c>
      <c r="Q96" s="183">
        <v>5E-05</v>
      </c>
      <c r="R96" s="183">
        <f t="shared" si="2"/>
        <v>0.0008</v>
      </c>
      <c r="S96" s="183">
        <v>0</v>
      </c>
      <c r="T96" s="184">
        <f t="shared" si="3"/>
        <v>0</v>
      </c>
      <c r="AR96" s="23" t="s">
        <v>174</v>
      </c>
      <c r="AT96" s="23" t="s">
        <v>169</v>
      </c>
      <c r="AU96" s="23" t="s">
        <v>88</v>
      </c>
      <c r="AY96" s="23" t="s">
        <v>167</v>
      </c>
      <c r="BE96" s="185">
        <f t="shared" si="4"/>
        <v>0</v>
      </c>
      <c r="BF96" s="185">
        <f t="shared" si="5"/>
        <v>0</v>
      </c>
      <c r="BG96" s="185">
        <f t="shared" si="6"/>
        <v>0</v>
      </c>
      <c r="BH96" s="185">
        <f t="shared" si="7"/>
        <v>0</v>
      </c>
      <c r="BI96" s="185">
        <f t="shared" si="8"/>
        <v>0</v>
      </c>
      <c r="BJ96" s="23" t="s">
        <v>24</v>
      </c>
      <c r="BK96" s="185">
        <f t="shared" si="9"/>
        <v>0</v>
      </c>
      <c r="BL96" s="23" t="s">
        <v>174</v>
      </c>
      <c r="BM96" s="23" t="s">
        <v>1709</v>
      </c>
    </row>
    <row r="97" spans="2:65" s="1" customFormat="1" ht="16.5" customHeight="1">
      <c r="B97" s="173"/>
      <c r="C97" s="199" t="s">
        <v>235</v>
      </c>
      <c r="D97" s="199" t="s">
        <v>222</v>
      </c>
      <c r="E97" s="200" t="s">
        <v>1710</v>
      </c>
      <c r="F97" s="201" t="s">
        <v>1711</v>
      </c>
      <c r="G97" s="202" t="s">
        <v>318</v>
      </c>
      <c r="H97" s="203">
        <v>48</v>
      </c>
      <c r="I97" s="204"/>
      <c r="J97" s="205">
        <f t="shared" si="0"/>
        <v>0</v>
      </c>
      <c r="K97" s="201" t="s">
        <v>5</v>
      </c>
      <c r="L97" s="206"/>
      <c r="M97" s="207" t="s">
        <v>5</v>
      </c>
      <c r="N97" s="208" t="s">
        <v>50</v>
      </c>
      <c r="O97" s="41"/>
      <c r="P97" s="183">
        <f t="shared" si="1"/>
        <v>0</v>
      </c>
      <c r="Q97" s="183">
        <v>0</v>
      </c>
      <c r="R97" s="183">
        <f t="shared" si="2"/>
        <v>0</v>
      </c>
      <c r="S97" s="183">
        <v>0</v>
      </c>
      <c r="T97" s="184">
        <f t="shared" si="3"/>
        <v>0</v>
      </c>
      <c r="AR97" s="23" t="s">
        <v>203</v>
      </c>
      <c r="AT97" s="23" t="s">
        <v>222</v>
      </c>
      <c r="AU97" s="23" t="s">
        <v>88</v>
      </c>
      <c r="AY97" s="23" t="s">
        <v>167</v>
      </c>
      <c r="BE97" s="185">
        <f t="shared" si="4"/>
        <v>0</v>
      </c>
      <c r="BF97" s="185">
        <f t="shared" si="5"/>
        <v>0</v>
      </c>
      <c r="BG97" s="185">
        <f t="shared" si="6"/>
        <v>0</v>
      </c>
      <c r="BH97" s="185">
        <f t="shared" si="7"/>
        <v>0</v>
      </c>
      <c r="BI97" s="185">
        <f t="shared" si="8"/>
        <v>0</v>
      </c>
      <c r="BJ97" s="23" t="s">
        <v>24</v>
      </c>
      <c r="BK97" s="185">
        <f t="shared" si="9"/>
        <v>0</v>
      </c>
      <c r="BL97" s="23" t="s">
        <v>174</v>
      </c>
      <c r="BM97" s="23" t="s">
        <v>1712</v>
      </c>
    </row>
    <row r="98" spans="2:65" s="1" customFormat="1" ht="16.5" customHeight="1">
      <c r="B98" s="173"/>
      <c r="C98" s="174" t="s">
        <v>11</v>
      </c>
      <c r="D98" s="174" t="s">
        <v>169</v>
      </c>
      <c r="E98" s="175" t="s">
        <v>1713</v>
      </c>
      <c r="F98" s="176" t="s">
        <v>1714</v>
      </c>
      <c r="G98" s="177" t="s">
        <v>318</v>
      </c>
      <c r="H98" s="178">
        <v>16</v>
      </c>
      <c r="I98" s="179"/>
      <c r="J98" s="180">
        <f t="shared" si="0"/>
        <v>0</v>
      </c>
      <c r="K98" s="176" t="s">
        <v>173</v>
      </c>
      <c r="L98" s="40"/>
      <c r="M98" s="181" t="s">
        <v>5</v>
      </c>
      <c r="N98" s="182" t="s">
        <v>50</v>
      </c>
      <c r="O98" s="41"/>
      <c r="P98" s="183">
        <f t="shared" si="1"/>
        <v>0</v>
      </c>
      <c r="Q98" s="183">
        <v>0</v>
      </c>
      <c r="R98" s="183">
        <f t="shared" si="2"/>
        <v>0</v>
      </c>
      <c r="S98" s="183">
        <v>0</v>
      </c>
      <c r="T98" s="184">
        <f t="shared" si="3"/>
        <v>0</v>
      </c>
      <c r="AR98" s="23" t="s">
        <v>174</v>
      </c>
      <c r="AT98" s="23" t="s">
        <v>169</v>
      </c>
      <c r="AU98" s="23" t="s">
        <v>88</v>
      </c>
      <c r="AY98" s="23" t="s">
        <v>167</v>
      </c>
      <c r="BE98" s="185">
        <f t="shared" si="4"/>
        <v>0</v>
      </c>
      <c r="BF98" s="185">
        <f t="shared" si="5"/>
        <v>0</v>
      </c>
      <c r="BG98" s="185">
        <f t="shared" si="6"/>
        <v>0</v>
      </c>
      <c r="BH98" s="185">
        <f t="shared" si="7"/>
        <v>0</v>
      </c>
      <c r="BI98" s="185">
        <f t="shared" si="8"/>
        <v>0</v>
      </c>
      <c r="BJ98" s="23" t="s">
        <v>24</v>
      </c>
      <c r="BK98" s="185">
        <f t="shared" si="9"/>
        <v>0</v>
      </c>
      <c r="BL98" s="23" t="s">
        <v>174</v>
      </c>
      <c r="BM98" s="23" t="s">
        <v>1715</v>
      </c>
    </row>
    <row r="99" spans="2:65" s="1" customFormat="1" ht="25.5" customHeight="1">
      <c r="B99" s="173"/>
      <c r="C99" s="174" t="s">
        <v>244</v>
      </c>
      <c r="D99" s="174" t="s">
        <v>169</v>
      </c>
      <c r="E99" s="175" t="s">
        <v>1716</v>
      </c>
      <c r="F99" s="176" t="s">
        <v>1717</v>
      </c>
      <c r="G99" s="177" t="s">
        <v>231</v>
      </c>
      <c r="H99" s="178">
        <v>16</v>
      </c>
      <c r="I99" s="179"/>
      <c r="J99" s="180">
        <f t="shared" si="0"/>
        <v>0</v>
      </c>
      <c r="K99" s="176" t="s">
        <v>173</v>
      </c>
      <c r="L99" s="40"/>
      <c r="M99" s="181" t="s">
        <v>5</v>
      </c>
      <c r="N99" s="182" t="s">
        <v>50</v>
      </c>
      <c r="O99" s="41"/>
      <c r="P99" s="183">
        <f t="shared" si="1"/>
        <v>0</v>
      </c>
      <c r="Q99" s="183">
        <v>0</v>
      </c>
      <c r="R99" s="183">
        <f t="shared" si="2"/>
        <v>0</v>
      </c>
      <c r="S99" s="183">
        <v>0</v>
      </c>
      <c r="T99" s="184">
        <f t="shared" si="3"/>
        <v>0</v>
      </c>
      <c r="AR99" s="23" t="s">
        <v>174</v>
      </c>
      <c r="AT99" s="23" t="s">
        <v>169</v>
      </c>
      <c r="AU99" s="23" t="s">
        <v>88</v>
      </c>
      <c r="AY99" s="23" t="s">
        <v>167</v>
      </c>
      <c r="BE99" s="185">
        <f t="shared" si="4"/>
        <v>0</v>
      </c>
      <c r="BF99" s="185">
        <f t="shared" si="5"/>
        <v>0</v>
      </c>
      <c r="BG99" s="185">
        <f t="shared" si="6"/>
        <v>0</v>
      </c>
      <c r="BH99" s="185">
        <f t="shared" si="7"/>
        <v>0</v>
      </c>
      <c r="BI99" s="185">
        <f t="shared" si="8"/>
        <v>0</v>
      </c>
      <c r="BJ99" s="23" t="s">
        <v>24</v>
      </c>
      <c r="BK99" s="185">
        <f t="shared" si="9"/>
        <v>0</v>
      </c>
      <c r="BL99" s="23" t="s">
        <v>174</v>
      </c>
      <c r="BM99" s="23" t="s">
        <v>1718</v>
      </c>
    </row>
    <row r="100" spans="2:65" s="1" customFormat="1" ht="16.5" customHeight="1">
      <c r="B100" s="173"/>
      <c r="C100" s="199" t="s">
        <v>249</v>
      </c>
      <c r="D100" s="199" t="s">
        <v>222</v>
      </c>
      <c r="E100" s="200" t="s">
        <v>1719</v>
      </c>
      <c r="F100" s="201" t="s">
        <v>1720</v>
      </c>
      <c r="G100" s="202" t="s">
        <v>172</v>
      </c>
      <c r="H100" s="203">
        <v>1.648</v>
      </c>
      <c r="I100" s="204"/>
      <c r="J100" s="205">
        <f t="shared" si="0"/>
        <v>0</v>
      </c>
      <c r="K100" s="201" t="s">
        <v>173</v>
      </c>
      <c r="L100" s="206"/>
      <c r="M100" s="207" t="s">
        <v>5</v>
      </c>
      <c r="N100" s="208" t="s">
        <v>50</v>
      </c>
      <c r="O100" s="41"/>
      <c r="P100" s="183">
        <f t="shared" si="1"/>
        <v>0</v>
      </c>
      <c r="Q100" s="183">
        <v>0.2</v>
      </c>
      <c r="R100" s="183">
        <f t="shared" si="2"/>
        <v>0.3296</v>
      </c>
      <c r="S100" s="183">
        <v>0</v>
      </c>
      <c r="T100" s="184">
        <f t="shared" si="3"/>
        <v>0</v>
      </c>
      <c r="AR100" s="23" t="s">
        <v>203</v>
      </c>
      <c r="AT100" s="23" t="s">
        <v>222</v>
      </c>
      <c r="AU100" s="23" t="s">
        <v>88</v>
      </c>
      <c r="AY100" s="23" t="s">
        <v>167</v>
      </c>
      <c r="BE100" s="185">
        <f t="shared" si="4"/>
        <v>0</v>
      </c>
      <c r="BF100" s="185">
        <f t="shared" si="5"/>
        <v>0</v>
      </c>
      <c r="BG100" s="185">
        <f t="shared" si="6"/>
        <v>0</v>
      </c>
      <c r="BH100" s="185">
        <f t="shared" si="7"/>
        <v>0</v>
      </c>
      <c r="BI100" s="185">
        <f t="shared" si="8"/>
        <v>0</v>
      </c>
      <c r="BJ100" s="23" t="s">
        <v>24</v>
      </c>
      <c r="BK100" s="185">
        <f t="shared" si="9"/>
        <v>0</v>
      </c>
      <c r="BL100" s="23" t="s">
        <v>174</v>
      </c>
      <c r="BM100" s="23" t="s">
        <v>1721</v>
      </c>
    </row>
    <row r="101" spans="2:51" s="11" customFormat="1" ht="13.5">
      <c r="B101" s="186"/>
      <c r="D101" s="187" t="s">
        <v>176</v>
      </c>
      <c r="F101" s="189" t="s">
        <v>1722</v>
      </c>
      <c r="H101" s="190">
        <v>1.648</v>
      </c>
      <c r="I101" s="191"/>
      <c r="L101" s="186"/>
      <c r="M101" s="192"/>
      <c r="N101" s="193"/>
      <c r="O101" s="193"/>
      <c r="P101" s="193"/>
      <c r="Q101" s="193"/>
      <c r="R101" s="193"/>
      <c r="S101" s="193"/>
      <c r="T101" s="194"/>
      <c r="AT101" s="195" t="s">
        <v>176</v>
      </c>
      <c r="AU101" s="195" t="s">
        <v>88</v>
      </c>
      <c r="AV101" s="11" t="s">
        <v>88</v>
      </c>
      <c r="AW101" s="11" t="s">
        <v>6</v>
      </c>
      <c r="AX101" s="11" t="s">
        <v>24</v>
      </c>
      <c r="AY101" s="195" t="s">
        <v>167</v>
      </c>
    </row>
    <row r="102" spans="2:65" s="1" customFormat="1" ht="25.5" customHeight="1">
      <c r="B102" s="173"/>
      <c r="C102" s="174" t="s">
        <v>256</v>
      </c>
      <c r="D102" s="174" t="s">
        <v>169</v>
      </c>
      <c r="E102" s="175" t="s">
        <v>1723</v>
      </c>
      <c r="F102" s="176" t="s">
        <v>1724</v>
      </c>
      <c r="G102" s="177" t="s">
        <v>225</v>
      </c>
      <c r="H102" s="178">
        <v>0.045</v>
      </c>
      <c r="I102" s="179"/>
      <c r="J102" s="180">
        <f>ROUND(I102*H102,2)</f>
        <v>0</v>
      </c>
      <c r="K102" s="176" t="s">
        <v>173</v>
      </c>
      <c r="L102" s="40"/>
      <c r="M102" s="181" t="s">
        <v>5</v>
      </c>
      <c r="N102" s="182" t="s">
        <v>50</v>
      </c>
      <c r="O102" s="41"/>
      <c r="P102" s="183">
        <f>O102*H102</f>
        <v>0</v>
      </c>
      <c r="Q102" s="183">
        <v>0</v>
      </c>
      <c r="R102" s="183">
        <f>Q102*H102</f>
        <v>0</v>
      </c>
      <c r="S102" s="183">
        <v>0</v>
      </c>
      <c r="T102" s="184">
        <f>S102*H102</f>
        <v>0</v>
      </c>
      <c r="AR102" s="23" t="s">
        <v>174</v>
      </c>
      <c r="AT102" s="23" t="s">
        <v>169</v>
      </c>
      <c r="AU102" s="23" t="s">
        <v>88</v>
      </c>
      <c r="AY102" s="23" t="s">
        <v>167</v>
      </c>
      <c r="BE102" s="185">
        <f>IF(N102="základní",J102,0)</f>
        <v>0</v>
      </c>
      <c r="BF102" s="185">
        <f>IF(N102="snížená",J102,0)</f>
        <v>0</v>
      </c>
      <c r="BG102" s="185">
        <f>IF(N102="zákl. přenesená",J102,0)</f>
        <v>0</v>
      </c>
      <c r="BH102" s="185">
        <f>IF(N102="sníž. přenesená",J102,0)</f>
        <v>0</v>
      </c>
      <c r="BI102" s="185">
        <f>IF(N102="nulová",J102,0)</f>
        <v>0</v>
      </c>
      <c r="BJ102" s="23" t="s">
        <v>24</v>
      </c>
      <c r="BK102" s="185">
        <f>ROUND(I102*H102,2)</f>
        <v>0</v>
      </c>
      <c r="BL102" s="23" t="s">
        <v>174</v>
      </c>
      <c r="BM102" s="23" t="s">
        <v>1725</v>
      </c>
    </row>
    <row r="103" spans="2:65" s="1" customFormat="1" ht="16.5" customHeight="1">
      <c r="B103" s="173"/>
      <c r="C103" s="199" t="s">
        <v>261</v>
      </c>
      <c r="D103" s="199" t="s">
        <v>222</v>
      </c>
      <c r="E103" s="200" t="s">
        <v>1726</v>
      </c>
      <c r="F103" s="201" t="s">
        <v>2013</v>
      </c>
      <c r="G103" s="202" t="s">
        <v>1082</v>
      </c>
      <c r="H103" s="203">
        <v>45</v>
      </c>
      <c r="I103" s="204"/>
      <c r="J103" s="205">
        <f>ROUND(I103*H103,2)</f>
        <v>0</v>
      </c>
      <c r="K103" s="201" t="s">
        <v>173</v>
      </c>
      <c r="L103" s="206"/>
      <c r="M103" s="207" t="s">
        <v>5</v>
      </c>
      <c r="N103" s="208" t="s">
        <v>50</v>
      </c>
      <c r="O103" s="41"/>
      <c r="P103" s="183">
        <f>O103*H103</f>
        <v>0</v>
      </c>
      <c r="Q103" s="183">
        <v>0.001</v>
      </c>
      <c r="R103" s="183">
        <f>Q103*H103</f>
        <v>0.045</v>
      </c>
      <c r="S103" s="183">
        <v>0</v>
      </c>
      <c r="T103" s="184">
        <f>S103*H103</f>
        <v>0</v>
      </c>
      <c r="AR103" s="23" t="s">
        <v>203</v>
      </c>
      <c r="AT103" s="23" t="s">
        <v>222</v>
      </c>
      <c r="AU103" s="23" t="s">
        <v>88</v>
      </c>
      <c r="AY103" s="23" t="s">
        <v>167</v>
      </c>
      <c r="BE103" s="185">
        <f>IF(N103="základní",J103,0)</f>
        <v>0</v>
      </c>
      <c r="BF103" s="185">
        <f>IF(N103="snížená",J103,0)</f>
        <v>0</v>
      </c>
      <c r="BG103" s="185">
        <f>IF(N103="zákl. přenesená",J103,0)</f>
        <v>0</v>
      </c>
      <c r="BH103" s="185">
        <f>IF(N103="sníž. přenesená",J103,0)</f>
        <v>0</v>
      </c>
      <c r="BI103" s="185">
        <f>IF(N103="nulová",J103,0)</f>
        <v>0</v>
      </c>
      <c r="BJ103" s="23" t="s">
        <v>24</v>
      </c>
      <c r="BK103" s="185">
        <f>ROUND(I103*H103,2)</f>
        <v>0</v>
      </c>
      <c r="BL103" s="23" t="s">
        <v>174</v>
      </c>
      <c r="BM103" s="23" t="s">
        <v>1727</v>
      </c>
    </row>
    <row r="104" spans="2:65" s="1" customFormat="1" ht="16.5" customHeight="1">
      <c r="B104" s="173"/>
      <c r="C104" s="174" t="s">
        <v>266</v>
      </c>
      <c r="D104" s="174" t="s">
        <v>169</v>
      </c>
      <c r="E104" s="175" t="s">
        <v>1728</v>
      </c>
      <c r="F104" s="176" t="s">
        <v>1729</v>
      </c>
      <c r="G104" s="177" t="s">
        <v>172</v>
      </c>
      <c r="H104" s="178">
        <v>1</v>
      </c>
      <c r="I104" s="179"/>
      <c r="J104" s="180">
        <f>ROUND(I104*H104,2)</f>
        <v>0</v>
      </c>
      <c r="K104" s="176" t="s">
        <v>173</v>
      </c>
      <c r="L104" s="40"/>
      <c r="M104" s="181" t="s">
        <v>5</v>
      </c>
      <c r="N104" s="182" t="s">
        <v>50</v>
      </c>
      <c r="O104" s="41"/>
      <c r="P104" s="183">
        <f>O104*H104</f>
        <v>0</v>
      </c>
      <c r="Q104" s="183">
        <v>0</v>
      </c>
      <c r="R104" s="183">
        <f>Q104*H104</f>
        <v>0</v>
      </c>
      <c r="S104" s="183">
        <v>0</v>
      </c>
      <c r="T104" s="184">
        <f>S104*H104</f>
        <v>0</v>
      </c>
      <c r="AR104" s="23" t="s">
        <v>174</v>
      </c>
      <c r="AT104" s="23" t="s">
        <v>169</v>
      </c>
      <c r="AU104" s="23" t="s">
        <v>88</v>
      </c>
      <c r="AY104" s="23" t="s">
        <v>167</v>
      </c>
      <c r="BE104" s="185">
        <f>IF(N104="základní",J104,0)</f>
        <v>0</v>
      </c>
      <c r="BF104" s="185">
        <f>IF(N104="snížená",J104,0)</f>
        <v>0</v>
      </c>
      <c r="BG104" s="185">
        <f>IF(N104="zákl. přenesená",J104,0)</f>
        <v>0</v>
      </c>
      <c r="BH104" s="185">
        <f>IF(N104="sníž. přenesená",J104,0)</f>
        <v>0</v>
      </c>
      <c r="BI104" s="185">
        <f>IF(N104="nulová",J104,0)</f>
        <v>0</v>
      </c>
      <c r="BJ104" s="23" t="s">
        <v>24</v>
      </c>
      <c r="BK104" s="185">
        <f>ROUND(I104*H104,2)</f>
        <v>0</v>
      </c>
      <c r="BL104" s="23" t="s">
        <v>174</v>
      </c>
      <c r="BM104" s="23" t="s">
        <v>1730</v>
      </c>
    </row>
    <row r="105" spans="2:63" s="10" customFormat="1" ht="29.85" customHeight="1">
      <c r="B105" s="159"/>
      <c r="D105" s="170" t="s">
        <v>78</v>
      </c>
      <c r="E105" s="171" t="s">
        <v>665</v>
      </c>
      <c r="F105" s="171" t="s">
        <v>666</v>
      </c>
      <c r="I105" s="162"/>
      <c r="J105" s="172">
        <f>BK105</f>
        <v>0</v>
      </c>
      <c r="L105" s="159"/>
      <c r="M105" s="164"/>
      <c r="N105" s="165"/>
      <c r="O105" s="165"/>
      <c r="P105" s="166">
        <f>P106</f>
        <v>0</v>
      </c>
      <c r="Q105" s="165"/>
      <c r="R105" s="166">
        <f>R106</f>
        <v>0</v>
      </c>
      <c r="S105" s="165"/>
      <c r="T105" s="167">
        <f>T106</f>
        <v>0</v>
      </c>
      <c r="AR105" s="160" t="s">
        <v>24</v>
      </c>
      <c r="AT105" s="168" t="s">
        <v>78</v>
      </c>
      <c r="AU105" s="168" t="s">
        <v>24</v>
      </c>
      <c r="AY105" s="160" t="s">
        <v>167</v>
      </c>
      <c r="BK105" s="169">
        <f>BK106</f>
        <v>0</v>
      </c>
    </row>
    <row r="106" spans="2:65" s="1" customFormat="1" ht="25.5" customHeight="1">
      <c r="B106" s="173"/>
      <c r="C106" s="174" t="s">
        <v>10</v>
      </c>
      <c r="D106" s="174" t="s">
        <v>169</v>
      </c>
      <c r="E106" s="175" t="s">
        <v>1731</v>
      </c>
      <c r="F106" s="176" t="s">
        <v>1732</v>
      </c>
      <c r="G106" s="177" t="s">
        <v>225</v>
      </c>
      <c r="H106" s="178">
        <v>0.406</v>
      </c>
      <c r="I106" s="179"/>
      <c r="J106" s="180">
        <f>ROUND(I106*H106,2)</f>
        <v>0</v>
      </c>
      <c r="K106" s="176" t="s">
        <v>173</v>
      </c>
      <c r="L106" s="40"/>
      <c r="M106" s="181" t="s">
        <v>5</v>
      </c>
      <c r="N106" s="223" t="s">
        <v>50</v>
      </c>
      <c r="O106" s="224"/>
      <c r="P106" s="225">
        <f>O106*H106</f>
        <v>0</v>
      </c>
      <c r="Q106" s="225">
        <v>0</v>
      </c>
      <c r="R106" s="225">
        <f>Q106*H106</f>
        <v>0</v>
      </c>
      <c r="S106" s="225">
        <v>0</v>
      </c>
      <c r="T106" s="226">
        <f>S106*H106</f>
        <v>0</v>
      </c>
      <c r="AR106" s="23" t="s">
        <v>174</v>
      </c>
      <c r="AT106" s="23" t="s">
        <v>169</v>
      </c>
      <c r="AU106" s="23" t="s">
        <v>88</v>
      </c>
      <c r="AY106" s="23" t="s">
        <v>167</v>
      </c>
      <c r="BE106" s="185">
        <f>IF(N106="základní",J106,0)</f>
        <v>0</v>
      </c>
      <c r="BF106" s="185">
        <f>IF(N106="snížená",J106,0)</f>
        <v>0</v>
      </c>
      <c r="BG106" s="185">
        <f>IF(N106="zákl. přenesená",J106,0)</f>
        <v>0</v>
      </c>
      <c r="BH106" s="185">
        <f>IF(N106="sníž. přenesená",J106,0)</f>
        <v>0</v>
      </c>
      <c r="BI106" s="185">
        <f>IF(N106="nulová",J106,0)</f>
        <v>0</v>
      </c>
      <c r="BJ106" s="23" t="s">
        <v>24</v>
      </c>
      <c r="BK106" s="185">
        <f>ROUND(I106*H106,2)</f>
        <v>0</v>
      </c>
      <c r="BL106" s="23" t="s">
        <v>174</v>
      </c>
      <c r="BM106" s="23" t="s">
        <v>1733</v>
      </c>
    </row>
    <row r="107" spans="2:12" s="1" customFormat="1" ht="6.95" customHeight="1">
      <c r="B107" s="55"/>
      <c r="C107" s="56"/>
      <c r="D107" s="56"/>
      <c r="E107" s="56"/>
      <c r="F107" s="56"/>
      <c r="G107" s="56"/>
      <c r="H107" s="56"/>
      <c r="I107" s="126"/>
      <c r="J107" s="56"/>
      <c r="K107" s="56"/>
      <c r="L107" s="40"/>
    </row>
  </sheetData>
  <autoFilter ref="C78:K106"/>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111</v>
      </c>
      <c r="G1" s="360" t="s">
        <v>112</v>
      </c>
      <c r="H1" s="360"/>
      <c r="I1" s="102"/>
      <c r="J1" s="101" t="s">
        <v>113</v>
      </c>
      <c r="K1" s="100" t="s">
        <v>114</v>
      </c>
      <c r="L1" s="101" t="s">
        <v>115</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21" t="s">
        <v>8</v>
      </c>
      <c r="M2" s="322"/>
      <c r="N2" s="322"/>
      <c r="O2" s="322"/>
      <c r="P2" s="322"/>
      <c r="Q2" s="322"/>
      <c r="R2" s="322"/>
      <c r="S2" s="322"/>
      <c r="T2" s="322"/>
      <c r="U2" s="322"/>
      <c r="V2" s="322"/>
      <c r="AT2" s="23" t="s">
        <v>110</v>
      </c>
    </row>
    <row r="3" spans="2:46" ht="6.95" customHeight="1">
      <c r="B3" s="24"/>
      <c r="C3" s="25"/>
      <c r="D3" s="25"/>
      <c r="E3" s="25"/>
      <c r="F3" s="25"/>
      <c r="G3" s="25"/>
      <c r="H3" s="25"/>
      <c r="I3" s="103"/>
      <c r="J3" s="25"/>
      <c r="K3" s="26"/>
      <c r="AT3" s="23" t="s">
        <v>88</v>
      </c>
    </row>
    <row r="4" spans="2:46" ht="36.95" customHeight="1">
      <c r="B4" s="27"/>
      <c r="C4" s="28"/>
      <c r="D4" s="29" t="s">
        <v>116</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61" t="str">
        <f>'Rekapitulace stavby'!K6</f>
        <v>Školní statek Humpolec - dostavba budov a areálu</v>
      </c>
      <c r="F7" s="362"/>
      <c r="G7" s="362"/>
      <c r="H7" s="362"/>
      <c r="I7" s="104"/>
      <c r="J7" s="28"/>
      <c r="K7" s="30"/>
    </row>
    <row r="8" spans="2:11" s="1" customFormat="1" ht="15">
      <c r="B8" s="40"/>
      <c r="C8" s="41"/>
      <c r="D8" s="36" t="s">
        <v>117</v>
      </c>
      <c r="E8" s="41"/>
      <c r="F8" s="41"/>
      <c r="G8" s="41"/>
      <c r="H8" s="41"/>
      <c r="I8" s="105"/>
      <c r="J8" s="41"/>
      <c r="K8" s="44"/>
    </row>
    <row r="9" spans="2:11" s="1" customFormat="1" ht="36.95" customHeight="1">
      <c r="B9" s="40"/>
      <c r="C9" s="41"/>
      <c r="D9" s="41"/>
      <c r="E9" s="363" t="s">
        <v>1734</v>
      </c>
      <c r="F9" s="364"/>
      <c r="G9" s="364"/>
      <c r="H9" s="364"/>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21. 10. 2016</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33</v>
      </c>
      <c r="K14" s="44"/>
    </row>
    <row r="15" spans="2:11" s="1" customFormat="1" ht="18" customHeight="1">
      <c r="B15" s="40"/>
      <c r="C15" s="41"/>
      <c r="D15" s="41"/>
      <c r="E15" s="34" t="s">
        <v>34</v>
      </c>
      <c r="F15" s="41"/>
      <c r="G15" s="41"/>
      <c r="H15" s="41"/>
      <c r="I15" s="106" t="s">
        <v>35</v>
      </c>
      <c r="J15" s="34" t="s">
        <v>36</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37</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35</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39</v>
      </c>
      <c r="E20" s="41"/>
      <c r="F20" s="41"/>
      <c r="G20" s="41"/>
      <c r="H20" s="41"/>
      <c r="I20" s="106" t="s">
        <v>32</v>
      </c>
      <c r="J20" s="34" t="s">
        <v>40</v>
      </c>
      <c r="K20" s="44"/>
    </row>
    <row r="21" spans="2:11" s="1" customFormat="1" ht="18" customHeight="1">
      <c r="B21" s="40"/>
      <c r="C21" s="41"/>
      <c r="D21" s="41"/>
      <c r="E21" s="34" t="s">
        <v>41</v>
      </c>
      <c r="F21" s="41"/>
      <c r="G21" s="41"/>
      <c r="H21" s="41"/>
      <c r="I21" s="106" t="s">
        <v>35</v>
      </c>
      <c r="J21" s="34" t="s">
        <v>42</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44</v>
      </c>
      <c r="E23" s="41"/>
      <c r="F23" s="41"/>
      <c r="G23" s="41"/>
      <c r="H23" s="41"/>
      <c r="I23" s="105"/>
      <c r="J23" s="41"/>
      <c r="K23" s="44"/>
    </row>
    <row r="24" spans="2:11" s="6" customFormat="1" ht="16.5" customHeight="1">
      <c r="B24" s="108"/>
      <c r="C24" s="109"/>
      <c r="D24" s="109"/>
      <c r="E24" s="352" t="s">
        <v>5</v>
      </c>
      <c r="F24" s="352"/>
      <c r="G24" s="352"/>
      <c r="H24" s="352"/>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45</v>
      </c>
      <c r="E27" s="41"/>
      <c r="F27" s="41"/>
      <c r="G27" s="41"/>
      <c r="H27" s="41"/>
      <c r="I27" s="105"/>
      <c r="J27" s="115">
        <f>ROUND(J79,2)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47</v>
      </c>
      <c r="G29" s="41"/>
      <c r="H29" s="41"/>
      <c r="I29" s="116" t="s">
        <v>46</v>
      </c>
      <c r="J29" s="45" t="s">
        <v>48</v>
      </c>
      <c r="K29" s="44"/>
    </row>
    <row r="30" spans="2:11" s="1" customFormat="1" ht="14.45" customHeight="1">
      <c r="B30" s="40"/>
      <c r="C30" s="41"/>
      <c r="D30" s="48" t="s">
        <v>49</v>
      </c>
      <c r="E30" s="48" t="s">
        <v>50</v>
      </c>
      <c r="F30" s="117">
        <f>ROUND(SUM(BE79:BE171),2)</f>
        <v>0</v>
      </c>
      <c r="G30" s="41"/>
      <c r="H30" s="41"/>
      <c r="I30" s="118">
        <v>0.21</v>
      </c>
      <c r="J30" s="117">
        <f>ROUND(ROUND((SUM(BE79:BE171)),2)*I30,2)</f>
        <v>0</v>
      </c>
      <c r="K30" s="44"/>
    </row>
    <row r="31" spans="2:11" s="1" customFormat="1" ht="14.45" customHeight="1">
      <c r="B31" s="40"/>
      <c r="C31" s="41"/>
      <c r="D31" s="41"/>
      <c r="E31" s="48" t="s">
        <v>51</v>
      </c>
      <c r="F31" s="117">
        <f>ROUND(SUM(BF79:BF171),2)</f>
        <v>0</v>
      </c>
      <c r="G31" s="41"/>
      <c r="H31" s="41"/>
      <c r="I31" s="118">
        <v>0.15</v>
      </c>
      <c r="J31" s="117">
        <f>ROUND(ROUND((SUM(BF79:BF171)),2)*I31,2)</f>
        <v>0</v>
      </c>
      <c r="K31" s="44"/>
    </row>
    <row r="32" spans="2:11" s="1" customFormat="1" ht="14.45" customHeight="1" hidden="1">
      <c r="B32" s="40"/>
      <c r="C32" s="41"/>
      <c r="D32" s="41"/>
      <c r="E32" s="48" t="s">
        <v>52</v>
      </c>
      <c r="F32" s="117">
        <f>ROUND(SUM(BG79:BG171),2)</f>
        <v>0</v>
      </c>
      <c r="G32" s="41"/>
      <c r="H32" s="41"/>
      <c r="I32" s="118">
        <v>0.21</v>
      </c>
      <c r="J32" s="117">
        <v>0</v>
      </c>
      <c r="K32" s="44"/>
    </row>
    <row r="33" spans="2:11" s="1" customFormat="1" ht="14.45" customHeight="1" hidden="1">
      <c r="B33" s="40"/>
      <c r="C33" s="41"/>
      <c r="D33" s="41"/>
      <c r="E33" s="48" t="s">
        <v>53</v>
      </c>
      <c r="F33" s="117">
        <f>ROUND(SUM(BH79:BH171),2)</f>
        <v>0</v>
      </c>
      <c r="G33" s="41"/>
      <c r="H33" s="41"/>
      <c r="I33" s="118">
        <v>0.15</v>
      </c>
      <c r="J33" s="117">
        <v>0</v>
      </c>
      <c r="K33" s="44"/>
    </row>
    <row r="34" spans="2:11" s="1" customFormat="1" ht="14.45" customHeight="1" hidden="1">
      <c r="B34" s="40"/>
      <c r="C34" s="41"/>
      <c r="D34" s="41"/>
      <c r="E34" s="48" t="s">
        <v>54</v>
      </c>
      <c r="F34" s="117">
        <f>ROUND(SUM(BI79:BI171),2)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55</v>
      </c>
      <c r="E36" s="70"/>
      <c r="F36" s="70"/>
      <c r="G36" s="121" t="s">
        <v>56</v>
      </c>
      <c r="H36" s="122" t="s">
        <v>57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119</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61" t="str">
        <f>E7</f>
        <v>Školní statek Humpolec - dostavba budov a areálu</v>
      </c>
      <c r="F45" s="362"/>
      <c r="G45" s="362"/>
      <c r="H45" s="362"/>
      <c r="I45" s="105"/>
      <c r="J45" s="41"/>
      <c r="K45" s="44"/>
    </row>
    <row r="46" spans="2:11" s="1" customFormat="1" ht="14.45" customHeight="1">
      <c r="B46" s="40"/>
      <c r="C46" s="36" t="s">
        <v>117</v>
      </c>
      <c r="D46" s="41"/>
      <c r="E46" s="41"/>
      <c r="F46" s="41"/>
      <c r="G46" s="41"/>
      <c r="H46" s="41"/>
      <c r="I46" s="105"/>
      <c r="J46" s="41"/>
      <c r="K46" s="44"/>
    </row>
    <row r="47" spans="2:11" s="1" customFormat="1" ht="17.25" customHeight="1">
      <c r="B47" s="40"/>
      <c r="C47" s="41"/>
      <c r="D47" s="41"/>
      <c r="E47" s="363" t="str">
        <f>E9</f>
        <v>2017-06-27/Hum - VON - Školní statek Humpolec - dostavba budov v areálu - úprava stáje</v>
      </c>
      <c r="F47" s="364"/>
      <c r="G47" s="364"/>
      <c r="H47" s="364"/>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Humpolec</v>
      </c>
      <c r="G49" s="41"/>
      <c r="H49" s="41"/>
      <c r="I49" s="106" t="s">
        <v>27</v>
      </c>
      <c r="J49" s="107" t="str">
        <f>IF(J12="","",J12)</f>
        <v>21. 10. 2016</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Kraj Vysočina, Jihlava, Žižkova 57/1882 PSČ 58733</v>
      </c>
      <c r="G51" s="41"/>
      <c r="H51" s="41"/>
      <c r="I51" s="106" t="s">
        <v>39</v>
      </c>
      <c r="J51" s="352" t="str">
        <f>E21</f>
        <v>AG Komplet s.r.o.</v>
      </c>
      <c r="K51" s="44"/>
    </row>
    <row r="52" spans="2:11" s="1" customFormat="1" ht="14.45" customHeight="1">
      <c r="B52" s="40"/>
      <c r="C52" s="36" t="s">
        <v>37</v>
      </c>
      <c r="D52" s="41"/>
      <c r="E52" s="41"/>
      <c r="F52" s="34" t="str">
        <f>IF(E18="","",E18)</f>
        <v/>
      </c>
      <c r="G52" s="41"/>
      <c r="H52" s="41"/>
      <c r="I52" s="105"/>
      <c r="J52" s="356"/>
      <c r="K52" s="44"/>
    </row>
    <row r="53" spans="2:11" s="1" customFormat="1" ht="10.35" customHeight="1">
      <c r="B53" s="40"/>
      <c r="C53" s="41"/>
      <c r="D53" s="41"/>
      <c r="E53" s="41"/>
      <c r="F53" s="41"/>
      <c r="G53" s="41"/>
      <c r="H53" s="41"/>
      <c r="I53" s="105"/>
      <c r="J53" s="41"/>
      <c r="K53" s="44"/>
    </row>
    <row r="54" spans="2:11" s="1" customFormat="1" ht="29.25" customHeight="1">
      <c r="B54" s="40"/>
      <c r="C54" s="129" t="s">
        <v>120</v>
      </c>
      <c r="D54" s="119"/>
      <c r="E54" s="119"/>
      <c r="F54" s="119"/>
      <c r="G54" s="119"/>
      <c r="H54" s="119"/>
      <c r="I54" s="130"/>
      <c r="J54" s="131" t="s">
        <v>121</v>
      </c>
      <c r="K54" s="132"/>
    </row>
    <row r="55" spans="2:11" s="1" customFormat="1" ht="10.35" customHeight="1">
      <c r="B55" s="40"/>
      <c r="C55" s="41"/>
      <c r="D55" s="41"/>
      <c r="E55" s="41"/>
      <c r="F55" s="41"/>
      <c r="G55" s="41"/>
      <c r="H55" s="41"/>
      <c r="I55" s="105"/>
      <c r="J55" s="41"/>
      <c r="K55" s="44"/>
    </row>
    <row r="56" spans="2:47" s="1" customFormat="1" ht="29.25" customHeight="1">
      <c r="B56" s="40"/>
      <c r="C56" s="133" t="s">
        <v>122</v>
      </c>
      <c r="D56" s="41"/>
      <c r="E56" s="41"/>
      <c r="F56" s="41"/>
      <c r="G56" s="41"/>
      <c r="H56" s="41"/>
      <c r="I56" s="105"/>
      <c r="J56" s="115">
        <f>J79</f>
        <v>0</v>
      </c>
      <c r="K56" s="44"/>
      <c r="AU56" s="23" t="s">
        <v>123</v>
      </c>
    </row>
    <row r="57" spans="2:11" s="7" customFormat="1" ht="24.95" customHeight="1">
      <c r="B57" s="134"/>
      <c r="C57" s="135"/>
      <c r="D57" s="136" t="s">
        <v>1735</v>
      </c>
      <c r="E57" s="137"/>
      <c r="F57" s="137"/>
      <c r="G57" s="137"/>
      <c r="H57" s="137"/>
      <c r="I57" s="138"/>
      <c r="J57" s="139">
        <f>J80</f>
        <v>0</v>
      </c>
      <c r="K57" s="140"/>
    </row>
    <row r="58" spans="2:11" s="8" customFormat="1" ht="19.9" customHeight="1">
      <c r="B58" s="141"/>
      <c r="C58" s="142"/>
      <c r="D58" s="143" t="s">
        <v>1736</v>
      </c>
      <c r="E58" s="144"/>
      <c r="F58" s="144"/>
      <c r="G58" s="144"/>
      <c r="H58" s="144"/>
      <c r="I58" s="145"/>
      <c r="J58" s="146">
        <f>J81</f>
        <v>0</v>
      </c>
      <c r="K58" s="147"/>
    </row>
    <row r="59" spans="2:11" s="8" customFormat="1" ht="19.9" customHeight="1">
      <c r="B59" s="141"/>
      <c r="C59" s="142"/>
      <c r="D59" s="143" t="s">
        <v>1737</v>
      </c>
      <c r="E59" s="144"/>
      <c r="F59" s="144"/>
      <c r="G59" s="144"/>
      <c r="H59" s="144"/>
      <c r="I59" s="145"/>
      <c r="J59" s="146">
        <f>J150</f>
        <v>0</v>
      </c>
      <c r="K59" s="147"/>
    </row>
    <row r="60" spans="2:11" s="1" customFormat="1" ht="21.75" customHeight="1">
      <c r="B60" s="40"/>
      <c r="C60" s="41"/>
      <c r="D60" s="41"/>
      <c r="E60" s="41"/>
      <c r="F60" s="41"/>
      <c r="G60" s="41"/>
      <c r="H60" s="41"/>
      <c r="I60" s="105"/>
      <c r="J60" s="41"/>
      <c r="K60" s="44"/>
    </row>
    <row r="61" spans="2:11" s="1" customFormat="1" ht="6.95" customHeight="1">
      <c r="B61" s="55"/>
      <c r="C61" s="56"/>
      <c r="D61" s="56"/>
      <c r="E61" s="56"/>
      <c r="F61" s="56"/>
      <c r="G61" s="56"/>
      <c r="H61" s="56"/>
      <c r="I61" s="126"/>
      <c r="J61" s="56"/>
      <c r="K61" s="57"/>
    </row>
    <row r="65" spans="2:12" s="1" customFormat="1" ht="6.95" customHeight="1">
      <c r="B65" s="58"/>
      <c r="C65" s="59"/>
      <c r="D65" s="59"/>
      <c r="E65" s="59"/>
      <c r="F65" s="59"/>
      <c r="G65" s="59"/>
      <c r="H65" s="59"/>
      <c r="I65" s="127"/>
      <c r="J65" s="59"/>
      <c r="K65" s="59"/>
      <c r="L65" s="40"/>
    </row>
    <row r="66" spans="2:12" s="1" customFormat="1" ht="36.95" customHeight="1">
      <c r="B66" s="40"/>
      <c r="C66" s="60" t="s">
        <v>151</v>
      </c>
      <c r="L66" s="40"/>
    </row>
    <row r="67" spans="2:12" s="1" customFormat="1" ht="6.95" customHeight="1">
      <c r="B67" s="40"/>
      <c r="L67" s="40"/>
    </row>
    <row r="68" spans="2:12" s="1" customFormat="1" ht="14.45" customHeight="1">
      <c r="B68" s="40"/>
      <c r="C68" s="62" t="s">
        <v>19</v>
      </c>
      <c r="L68" s="40"/>
    </row>
    <row r="69" spans="2:12" s="1" customFormat="1" ht="16.5" customHeight="1">
      <c r="B69" s="40"/>
      <c r="E69" s="357" t="str">
        <f>E7</f>
        <v>Školní statek Humpolec - dostavba budov a areálu</v>
      </c>
      <c r="F69" s="358"/>
      <c r="G69" s="358"/>
      <c r="H69" s="358"/>
      <c r="L69" s="40"/>
    </row>
    <row r="70" spans="2:12" s="1" customFormat="1" ht="14.45" customHeight="1">
      <c r="B70" s="40"/>
      <c r="C70" s="62" t="s">
        <v>117</v>
      </c>
      <c r="L70" s="40"/>
    </row>
    <row r="71" spans="2:12" s="1" customFormat="1" ht="17.25" customHeight="1">
      <c r="B71" s="40"/>
      <c r="E71" s="326" t="str">
        <f>E9</f>
        <v>2017-06-27/Hum - VON - Školní statek Humpolec - dostavba budov v areálu - úprava stáje</v>
      </c>
      <c r="F71" s="359"/>
      <c r="G71" s="359"/>
      <c r="H71" s="359"/>
      <c r="L71" s="40"/>
    </row>
    <row r="72" spans="2:12" s="1" customFormat="1" ht="6.95" customHeight="1">
      <c r="B72" s="40"/>
      <c r="L72" s="40"/>
    </row>
    <row r="73" spans="2:12" s="1" customFormat="1" ht="18" customHeight="1">
      <c r="B73" s="40"/>
      <c r="C73" s="62" t="s">
        <v>25</v>
      </c>
      <c r="F73" s="148" t="str">
        <f>F12</f>
        <v>Humpolec</v>
      </c>
      <c r="I73" s="149" t="s">
        <v>27</v>
      </c>
      <c r="J73" s="66" t="str">
        <f>IF(J12="","",J12)</f>
        <v>21. 10. 2016</v>
      </c>
      <c r="L73" s="40"/>
    </row>
    <row r="74" spans="2:12" s="1" customFormat="1" ht="6.95" customHeight="1">
      <c r="B74" s="40"/>
      <c r="L74" s="40"/>
    </row>
    <row r="75" spans="2:12" s="1" customFormat="1" ht="15">
      <c r="B75" s="40"/>
      <c r="C75" s="62" t="s">
        <v>31</v>
      </c>
      <c r="F75" s="148" t="str">
        <f>E15</f>
        <v>Kraj Vysočina, Jihlava, Žižkova 57/1882 PSČ 58733</v>
      </c>
      <c r="I75" s="149" t="s">
        <v>39</v>
      </c>
      <c r="J75" s="148" t="str">
        <f>E21</f>
        <v>AG Komplet s.r.o.</v>
      </c>
      <c r="L75" s="40"/>
    </row>
    <row r="76" spans="2:12" s="1" customFormat="1" ht="14.45" customHeight="1">
      <c r="B76" s="40"/>
      <c r="C76" s="62" t="s">
        <v>37</v>
      </c>
      <c r="F76" s="148" t="str">
        <f>IF(E18="","",E18)</f>
        <v/>
      </c>
      <c r="L76" s="40"/>
    </row>
    <row r="77" spans="2:12" s="1" customFormat="1" ht="10.35" customHeight="1">
      <c r="B77" s="40"/>
      <c r="L77" s="40"/>
    </row>
    <row r="78" spans="2:20" s="9" customFormat="1" ht="29.25" customHeight="1">
      <c r="B78" s="150"/>
      <c r="C78" s="151" t="s">
        <v>152</v>
      </c>
      <c r="D78" s="152" t="s">
        <v>64</v>
      </c>
      <c r="E78" s="152" t="s">
        <v>60</v>
      </c>
      <c r="F78" s="152" t="s">
        <v>153</v>
      </c>
      <c r="G78" s="152" t="s">
        <v>154</v>
      </c>
      <c r="H78" s="152" t="s">
        <v>155</v>
      </c>
      <c r="I78" s="153" t="s">
        <v>156</v>
      </c>
      <c r="J78" s="152" t="s">
        <v>121</v>
      </c>
      <c r="K78" s="154" t="s">
        <v>157</v>
      </c>
      <c r="L78" s="150"/>
      <c r="M78" s="72" t="s">
        <v>158</v>
      </c>
      <c r="N78" s="73" t="s">
        <v>49</v>
      </c>
      <c r="O78" s="73" t="s">
        <v>159</v>
      </c>
      <c r="P78" s="73" t="s">
        <v>160</v>
      </c>
      <c r="Q78" s="73" t="s">
        <v>161</v>
      </c>
      <c r="R78" s="73" t="s">
        <v>162</v>
      </c>
      <c r="S78" s="73" t="s">
        <v>163</v>
      </c>
      <c r="T78" s="74" t="s">
        <v>164</v>
      </c>
    </row>
    <row r="79" spans="2:63" s="1" customFormat="1" ht="29.25" customHeight="1">
      <c r="B79" s="40"/>
      <c r="C79" s="76" t="s">
        <v>122</v>
      </c>
      <c r="J79" s="155">
        <f>BK79</f>
        <v>0</v>
      </c>
      <c r="L79" s="40"/>
      <c r="M79" s="75"/>
      <c r="N79" s="67"/>
      <c r="O79" s="67"/>
      <c r="P79" s="156">
        <f>P80</f>
        <v>0</v>
      </c>
      <c r="Q79" s="67"/>
      <c r="R79" s="156">
        <f>R80</f>
        <v>0</v>
      </c>
      <c r="S79" s="67"/>
      <c r="T79" s="157">
        <f>T80</f>
        <v>0</v>
      </c>
      <c r="AT79" s="23" t="s">
        <v>78</v>
      </c>
      <c r="AU79" s="23" t="s">
        <v>123</v>
      </c>
      <c r="BK79" s="158">
        <f>BK80</f>
        <v>0</v>
      </c>
    </row>
    <row r="80" spans="2:63" s="10" customFormat="1" ht="37.35" customHeight="1">
      <c r="B80" s="159"/>
      <c r="D80" s="160" t="s">
        <v>78</v>
      </c>
      <c r="E80" s="161" t="s">
        <v>1738</v>
      </c>
      <c r="F80" s="161" t="s">
        <v>1376</v>
      </c>
      <c r="I80" s="162"/>
      <c r="J80" s="163">
        <f>BK80</f>
        <v>0</v>
      </c>
      <c r="L80" s="159"/>
      <c r="M80" s="164"/>
      <c r="N80" s="165"/>
      <c r="O80" s="165"/>
      <c r="P80" s="166">
        <f>P81+P150</f>
        <v>0</v>
      </c>
      <c r="Q80" s="165"/>
      <c r="R80" s="166">
        <f>R81+R150</f>
        <v>0</v>
      </c>
      <c r="S80" s="165"/>
      <c r="T80" s="167">
        <f>T81+T150</f>
        <v>0</v>
      </c>
      <c r="AR80" s="160" t="s">
        <v>174</v>
      </c>
      <c r="AT80" s="168" t="s">
        <v>78</v>
      </c>
      <c r="AU80" s="168" t="s">
        <v>79</v>
      </c>
      <c r="AY80" s="160" t="s">
        <v>167</v>
      </c>
      <c r="BK80" s="169">
        <f>BK81+BK150</f>
        <v>0</v>
      </c>
    </row>
    <row r="81" spans="2:63" s="10" customFormat="1" ht="19.9" customHeight="1">
      <c r="B81" s="159"/>
      <c r="D81" s="170" t="s">
        <v>78</v>
      </c>
      <c r="E81" s="171" t="s">
        <v>1738</v>
      </c>
      <c r="F81" s="171" t="s">
        <v>1376</v>
      </c>
      <c r="I81" s="162"/>
      <c r="J81" s="172">
        <f>BK81</f>
        <v>0</v>
      </c>
      <c r="L81" s="159"/>
      <c r="M81" s="164"/>
      <c r="N81" s="165"/>
      <c r="O81" s="165"/>
      <c r="P81" s="166">
        <f>SUM(P82:P149)</f>
        <v>0</v>
      </c>
      <c r="Q81" s="165"/>
      <c r="R81" s="166">
        <f>SUM(R82:R149)</f>
        <v>0</v>
      </c>
      <c r="S81" s="165"/>
      <c r="T81" s="167">
        <f>SUM(T82:T149)</f>
        <v>0</v>
      </c>
      <c r="AR81" s="160" t="s">
        <v>174</v>
      </c>
      <c r="AT81" s="168" t="s">
        <v>78</v>
      </c>
      <c r="AU81" s="168" t="s">
        <v>24</v>
      </c>
      <c r="AY81" s="160" t="s">
        <v>167</v>
      </c>
      <c r="BK81" s="169">
        <f>SUM(BK82:BK149)</f>
        <v>0</v>
      </c>
    </row>
    <row r="82" spans="2:65" s="1" customFormat="1" ht="16.5" customHeight="1">
      <c r="B82" s="173"/>
      <c r="C82" s="174" t="s">
        <v>24</v>
      </c>
      <c r="D82" s="174" t="s">
        <v>169</v>
      </c>
      <c r="E82" s="175" t="s">
        <v>1739</v>
      </c>
      <c r="F82" s="176" t="s">
        <v>1740</v>
      </c>
      <c r="G82" s="177" t="s">
        <v>842</v>
      </c>
      <c r="H82" s="178">
        <v>1</v>
      </c>
      <c r="I82" s="179"/>
      <c r="J82" s="180">
        <f>ROUND(I82*H82,2)</f>
        <v>0</v>
      </c>
      <c r="K82" s="176" t="s">
        <v>5</v>
      </c>
      <c r="L82" s="40"/>
      <c r="M82" s="181" t="s">
        <v>5</v>
      </c>
      <c r="N82" s="182" t="s">
        <v>50</v>
      </c>
      <c r="O82" s="41"/>
      <c r="P82" s="183">
        <f>O82*H82</f>
        <v>0</v>
      </c>
      <c r="Q82" s="183">
        <v>0</v>
      </c>
      <c r="R82" s="183">
        <f>Q82*H82</f>
        <v>0</v>
      </c>
      <c r="S82" s="183">
        <v>0</v>
      </c>
      <c r="T82" s="184">
        <f>S82*H82</f>
        <v>0</v>
      </c>
      <c r="AR82" s="23" t="s">
        <v>174</v>
      </c>
      <c r="AT82" s="23" t="s">
        <v>169</v>
      </c>
      <c r="AU82" s="23" t="s">
        <v>88</v>
      </c>
      <c r="AY82" s="23" t="s">
        <v>167</v>
      </c>
      <c r="BE82" s="185">
        <f>IF(N82="základní",J82,0)</f>
        <v>0</v>
      </c>
      <c r="BF82" s="185">
        <f>IF(N82="snížená",J82,0)</f>
        <v>0</v>
      </c>
      <c r="BG82" s="185">
        <f>IF(N82="zákl. přenesená",J82,0)</f>
        <v>0</v>
      </c>
      <c r="BH82" s="185">
        <f>IF(N82="sníž. přenesená",J82,0)</f>
        <v>0</v>
      </c>
      <c r="BI82" s="185">
        <f>IF(N82="nulová",J82,0)</f>
        <v>0</v>
      </c>
      <c r="BJ82" s="23" t="s">
        <v>24</v>
      </c>
      <c r="BK82" s="185">
        <f>ROUND(I82*H82,2)</f>
        <v>0</v>
      </c>
      <c r="BL82" s="23" t="s">
        <v>174</v>
      </c>
      <c r="BM82" s="23" t="s">
        <v>88</v>
      </c>
    </row>
    <row r="83" spans="2:51" s="13" customFormat="1" ht="27">
      <c r="B83" s="227"/>
      <c r="D83" s="196" t="s">
        <v>176</v>
      </c>
      <c r="E83" s="228" t="s">
        <v>5</v>
      </c>
      <c r="F83" s="229" t="s">
        <v>1741</v>
      </c>
      <c r="H83" s="230" t="s">
        <v>5</v>
      </c>
      <c r="I83" s="231"/>
      <c r="L83" s="227"/>
      <c r="M83" s="232"/>
      <c r="N83" s="233"/>
      <c r="O83" s="233"/>
      <c r="P83" s="233"/>
      <c r="Q83" s="233"/>
      <c r="R83" s="233"/>
      <c r="S83" s="233"/>
      <c r="T83" s="234"/>
      <c r="AT83" s="230" t="s">
        <v>176</v>
      </c>
      <c r="AU83" s="230" t="s">
        <v>88</v>
      </c>
      <c r="AV83" s="13" t="s">
        <v>24</v>
      </c>
      <c r="AW83" s="13" t="s">
        <v>43</v>
      </c>
      <c r="AX83" s="13" t="s">
        <v>79</v>
      </c>
      <c r="AY83" s="230" t="s">
        <v>167</v>
      </c>
    </row>
    <row r="84" spans="2:51" s="13" customFormat="1" ht="13.5">
      <c r="B84" s="227"/>
      <c r="D84" s="196" t="s">
        <v>176</v>
      </c>
      <c r="E84" s="228" t="s">
        <v>5</v>
      </c>
      <c r="F84" s="229" t="s">
        <v>1742</v>
      </c>
      <c r="H84" s="230" t="s">
        <v>5</v>
      </c>
      <c r="I84" s="231"/>
      <c r="L84" s="227"/>
      <c r="M84" s="232"/>
      <c r="N84" s="233"/>
      <c r="O84" s="233"/>
      <c r="P84" s="233"/>
      <c r="Q84" s="233"/>
      <c r="R84" s="233"/>
      <c r="S84" s="233"/>
      <c r="T84" s="234"/>
      <c r="AT84" s="230" t="s">
        <v>176</v>
      </c>
      <c r="AU84" s="230" t="s">
        <v>88</v>
      </c>
      <c r="AV84" s="13" t="s">
        <v>24</v>
      </c>
      <c r="AW84" s="13" t="s">
        <v>43</v>
      </c>
      <c r="AX84" s="13" t="s">
        <v>79</v>
      </c>
      <c r="AY84" s="230" t="s">
        <v>167</v>
      </c>
    </row>
    <row r="85" spans="2:51" s="11" customFormat="1" ht="13.5">
      <c r="B85" s="186"/>
      <c r="D85" s="196" t="s">
        <v>176</v>
      </c>
      <c r="E85" s="195" t="s">
        <v>5</v>
      </c>
      <c r="F85" s="197" t="s">
        <v>24</v>
      </c>
      <c r="H85" s="198">
        <v>1</v>
      </c>
      <c r="I85" s="191"/>
      <c r="L85" s="186"/>
      <c r="M85" s="192"/>
      <c r="N85" s="193"/>
      <c r="O85" s="193"/>
      <c r="P85" s="193"/>
      <c r="Q85" s="193"/>
      <c r="R85" s="193"/>
      <c r="S85" s="193"/>
      <c r="T85" s="194"/>
      <c r="AT85" s="195" t="s">
        <v>176</v>
      </c>
      <c r="AU85" s="195" t="s">
        <v>88</v>
      </c>
      <c r="AV85" s="11" t="s">
        <v>88</v>
      </c>
      <c r="AW85" s="11" t="s">
        <v>43</v>
      </c>
      <c r="AX85" s="11" t="s">
        <v>79</v>
      </c>
      <c r="AY85" s="195" t="s">
        <v>167</v>
      </c>
    </row>
    <row r="86" spans="2:51" s="12" customFormat="1" ht="13.5">
      <c r="B86" s="209"/>
      <c r="D86" s="187" t="s">
        <v>176</v>
      </c>
      <c r="E86" s="210" t="s">
        <v>5</v>
      </c>
      <c r="F86" s="211" t="s">
        <v>255</v>
      </c>
      <c r="H86" s="212">
        <v>1</v>
      </c>
      <c r="I86" s="213"/>
      <c r="L86" s="209"/>
      <c r="M86" s="214"/>
      <c r="N86" s="215"/>
      <c r="O86" s="215"/>
      <c r="P86" s="215"/>
      <c r="Q86" s="215"/>
      <c r="R86" s="215"/>
      <c r="S86" s="215"/>
      <c r="T86" s="216"/>
      <c r="AT86" s="217" t="s">
        <v>176</v>
      </c>
      <c r="AU86" s="217" t="s">
        <v>88</v>
      </c>
      <c r="AV86" s="12" t="s">
        <v>174</v>
      </c>
      <c r="AW86" s="12" t="s">
        <v>43</v>
      </c>
      <c r="AX86" s="12" t="s">
        <v>24</v>
      </c>
      <c r="AY86" s="217" t="s">
        <v>167</v>
      </c>
    </row>
    <row r="87" spans="2:65" s="1" customFormat="1" ht="16.5" customHeight="1">
      <c r="B87" s="173"/>
      <c r="C87" s="174" t="s">
        <v>88</v>
      </c>
      <c r="D87" s="174" t="s">
        <v>169</v>
      </c>
      <c r="E87" s="175" t="s">
        <v>1743</v>
      </c>
      <c r="F87" s="176" t="s">
        <v>1744</v>
      </c>
      <c r="G87" s="177" t="s">
        <v>842</v>
      </c>
      <c r="H87" s="178">
        <v>1</v>
      </c>
      <c r="I87" s="179"/>
      <c r="J87" s="180">
        <f>ROUND(I87*H87,2)</f>
        <v>0</v>
      </c>
      <c r="K87" s="176" t="s">
        <v>5</v>
      </c>
      <c r="L87" s="40"/>
      <c r="M87" s="181" t="s">
        <v>5</v>
      </c>
      <c r="N87" s="182" t="s">
        <v>50</v>
      </c>
      <c r="O87" s="41"/>
      <c r="P87" s="183">
        <f>O87*H87</f>
        <v>0</v>
      </c>
      <c r="Q87" s="183">
        <v>0</v>
      </c>
      <c r="R87" s="183">
        <f>Q87*H87</f>
        <v>0</v>
      </c>
      <c r="S87" s="183">
        <v>0</v>
      </c>
      <c r="T87" s="184">
        <f>S87*H87</f>
        <v>0</v>
      </c>
      <c r="AR87" s="23" t="s">
        <v>174</v>
      </c>
      <c r="AT87" s="23" t="s">
        <v>169</v>
      </c>
      <c r="AU87" s="23" t="s">
        <v>88</v>
      </c>
      <c r="AY87" s="23" t="s">
        <v>167</v>
      </c>
      <c r="BE87" s="185">
        <f>IF(N87="základní",J87,0)</f>
        <v>0</v>
      </c>
      <c r="BF87" s="185">
        <f>IF(N87="snížená",J87,0)</f>
        <v>0</v>
      </c>
      <c r="BG87" s="185">
        <f>IF(N87="zákl. přenesená",J87,0)</f>
        <v>0</v>
      </c>
      <c r="BH87" s="185">
        <f>IF(N87="sníž. přenesená",J87,0)</f>
        <v>0</v>
      </c>
      <c r="BI87" s="185">
        <f>IF(N87="nulová",J87,0)</f>
        <v>0</v>
      </c>
      <c r="BJ87" s="23" t="s">
        <v>24</v>
      </c>
      <c r="BK87" s="185">
        <f>ROUND(I87*H87,2)</f>
        <v>0</v>
      </c>
      <c r="BL87" s="23" t="s">
        <v>174</v>
      </c>
      <c r="BM87" s="23" t="s">
        <v>174</v>
      </c>
    </row>
    <row r="88" spans="2:51" s="13" customFormat="1" ht="13.5">
      <c r="B88" s="227"/>
      <c r="D88" s="196" t="s">
        <v>176</v>
      </c>
      <c r="E88" s="228" t="s">
        <v>5</v>
      </c>
      <c r="F88" s="229" t="s">
        <v>1745</v>
      </c>
      <c r="H88" s="230" t="s">
        <v>5</v>
      </c>
      <c r="I88" s="231"/>
      <c r="L88" s="227"/>
      <c r="M88" s="232"/>
      <c r="N88" s="233"/>
      <c r="O88" s="233"/>
      <c r="P88" s="233"/>
      <c r="Q88" s="233"/>
      <c r="R88" s="233"/>
      <c r="S88" s="233"/>
      <c r="T88" s="234"/>
      <c r="AT88" s="230" t="s">
        <v>176</v>
      </c>
      <c r="AU88" s="230" t="s">
        <v>88</v>
      </c>
      <c r="AV88" s="13" t="s">
        <v>24</v>
      </c>
      <c r="AW88" s="13" t="s">
        <v>43</v>
      </c>
      <c r="AX88" s="13" t="s">
        <v>79</v>
      </c>
      <c r="AY88" s="230" t="s">
        <v>167</v>
      </c>
    </row>
    <row r="89" spans="2:51" s="13" customFormat="1" ht="27">
      <c r="B89" s="227"/>
      <c r="D89" s="196" t="s">
        <v>176</v>
      </c>
      <c r="E89" s="228" t="s">
        <v>5</v>
      </c>
      <c r="F89" s="229" t="s">
        <v>1746</v>
      </c>
      <c r="H89" s="230" t="s">
        <v>5</v>
      </c>
      <c r="I89" s="231"/>
      <c r="L89" s="227"/>
      <c r="M89" s="232"/>
      <c r="N89" s="233"/>
      <c r="O89" s="233"/>
      <c r="P89" s="233"/>
      <c r="Q89" s="233"/>
      <c r="R89" s="233"/>
      <c r="S89" s="233"/>
      <c r="T89" s="234"/>
      <c r="AT89" s="230" t="s">
        <v>176</v>
      </c>
      <c r="AU89" s="230" t="s">
        <v>88</v>
      </c>
      <c r="AV89" s="13" t="s">
        <v>24</v>
      </c>
      <c r="AW89" s="13" t="s">
        <v>43</v>
      </c>
      <c r="AX89" s="13" t="s">
        <v>79</v>
      </c>
      <c r="AY89" s="230" t="s">
        <v>167</v>
      </c>
    </row>
    <row r="90" spans="2:51" s="11" customFormat="1" ht="13.5">
      <c r="B90" s="186"/>
      <c r="D90" s="196" t="s">
        <v>176</v>
      </c>
      <c r="E90" s="195" t="s">
        <v>5</v>
      </c>
      <c r="F90" s="197" t="s">
        <v>24</v>
      </c>
      <c r="H90" s="198">
        <v>1</v>
      </c>
      <c r="I90" s="191"/>
      <c r="L90" s="186"/>
      <c r="M90" s="192"/>
      <c r="N90" s="193"/>
      <c r="O90" s="193"/>
      <c r="P90" s="193"/>
      <c r="Q90" s="193"/>
      <c r="R90" s="193"/>
      <c r="S90" s="193"/>
      <c r="T90" s="194"/>
      <c r="AT90" s="195" t="s">
        <v>176</v>
      </c>
      <c r="AU90" s="195" t="s">
        <v>88</v>
      </c>
      <c r="AV90" s="11" t="s">
        <v>88</v>
      </c>
      <c r="AW90" s="11" t="s">
        <v>43</v>
      </c>
      <c r="AX90" s="11" t="s">
        <v>79</v>
      </c>
      <c r="AY90" s="195" t="s">
        <v>167</v>
      </c>
    </row>
    <row r="91" spans="2:51" s="12" customFormat="1" ht="13.5">
      <c r="B91" s="209"/>
      <c r="D91" s="187" t="s">
        <v>176</v>
      </c>
      <c r="E91" s="210" t="s">
        <v>5</v>
      </c>
      <c r="F91" s="211" t="s">
        <v>255</v>
      </c>
      <c r="H91" s="212">
        <v>1</v>
      </c>
      <c r="I91" s="213"/>
      <c r="L91" s="209"/>
      <c r="M91" s="214"/>
      <c r="N91" s="215"/>
      <c r="O91" s="215"/>
      <c r="P91" s="215"/>
      <c r="Q91" s="215"/>
      <c r="R91" s="215"/>
      <c r="S91" s="215"/>
      <c r="T91" s="216"/>
      <c r="AT91" s="217" t="s">
        <v>176</v>
      </c>
      <c r="AU91" s="217" t="s">
        <v>88</v>
      </c>
      <c r="AV91" s="12" t="s">
        <v>174</v>
      </c>
      <c r="AW91" s="12" t="s">
        <v>43</v>
      </c>
      <c r="AX91" s="12" t="s">
        <v>24</v>
      </c>
      <c r="AY91" s="217" t="s">
        <v>167</v>
      </c>
    </row>
    <row r="92" spans="2:65" s="1" customFormat="1" ht="16.5" customHeight="1">
      <c r="B92" s="173"/>
      <c r="C92" s="174" t="s">
        <v>181</v>
      </c>
      <c r="D92" s="174" t="s">
        <v>169</v>
      </c>
      <c r="E92" s="175" t="s">
        <v>1747</v>
      </c>
      <c r="F92" s="176" t="s">
        <v>1748</v>
      </c>
      <c r="G92" s="177" t="s">
        <v>842</v>
      </c>
      <c r="H92" s="178">
        <v>1</v>
      </c>
      <c r="I92" s="179"/>
      <c r="J92" s="180">
        <f>ROUND(I92*H92,2)</f>
        <v>0</v>
      </c>
      <c r="K92" s="176" t="s">
        <v>5</v>
      </c>
      <c r="L92" s="40"/>
      <c r="M92" s="181" t="s">
        <v>5</v>
      </c>
      <c r="N92" s="182" t="s">
        <v>50</v>
      </c>
      <c r="O92" s="41"/>
      <c r="P92" s="183">
        <f>O92*H92</f>
        <v>0</v>
      </c>
      <c r="Q92" s="183">
        <v>0</v>
      </c>
      <c r="R92" s="183">
        <f>Q92*H92</f>
        <v>0</v>
      </c>
      <c r="S92" s="183">
        <v>0</v>
      </c>
      <c r="T92" s="184">
        <f>S92*H92</f>
        <v>0</v>
      </c>
      <c r="AR92" s="23" t="s">
        <v>174</v>
      </c>
      <c r="AT92" s="23" t="s">
        <v>169</v>
      </c>
      <c r="AU92" s="23" t="s">
        <v>88</v>
      </c>
      <c r="AY92" s="23" t="s">
        <v>167</v>
      </c>
      <c r="BE92" s="185">
        <f>IF(N92="základní",J92,0)</f>
        <v>0</v>
      </c>
      <c r="BF92" s="185">
        <f>IF(N92="snížená",J92,0)</f>
        <v>0</v>
      </c>
      <c r="BG92" s="185">
        <f>IF(N92="zákl. přenesená",J92,0)</f>
        <v>0</v>
      </c>
      <c r="BH92" s="185">
        <f>IF(N92="sníž. přenesená",J92,0)</f>
        <v>0</v>
      </c>
      <c r="BI92" s="185">
        <f>IF(N92="nulová",J92,0)</f>
        <v>0</v>
      </c>
      <c r="BJ92" s="23" t="s">
        <v>24</v>
      </c>
      <c r="BK92" s="185">
        <f>ROUND(I92*H92,2)</f>
        <v>0</v>
      </c>
      <c r="BL92" s="23" t="s">
        <v>174</v>
      </c>
      <c r="BM92" s="23" t="s">
        <v>194</v>
      </c>
    </row>
    <row r="93" spans="2:51" s="13" customFormat="1" ht="27">
      <c r="B93" s="227"/>
      <c r="D93" s="196" t="s">
        <v>176</v>
      </c>
      <c r="E93" s="228" t="s">
        <v>5</v>
      </c>
      <c r="F93" s="229" t="s">
        <v>1749</v>
      </c>
      <c r="H93" s="230" t="s">
        <v>5</v>
      </c>
      <c r="I93" s="231"/>
      <c r="L93" s="227"/>
      <c r="M93" s="232"/>
      <c r="N93" s="233"/>
      <c r="O93" s="233"/>
      <c r="P93" s="233"/>
      <c r="Q93" s="233"/>
      <c r="R93" s="233"/>
      <c r="S93" s="233"/>
      <c r="T93" s="234"/>
      <c r="AT93" s="230" t="s">
        <v>176</v>
      </c>
      <c r="AU93" s="230" t="s">
        <v>88</v>
      </c>
      <c r="AV93" s="13" t="s">
        <v>24</v>
      </c>
      <c r="AW93" s="13" t="s">
        <v>43</v>
      </c>
      <c r="AX93" s="13" t="s">
        <v>79</v>
      </c>
      <c r="AY93" s="230" t="s">
        <v>167</v>
      </c>
    </row>
    <row r="94" spans="2:51" s="13" customFormat="1" ht="13.5">
      <c r="B94" s="227"/>
      <c r="D94" s="196" t="s">
        <v>176</v>
      </c>
      <c r="E94" s="228" t="s">
        <v>5</v>
      </c>
      <c r="F94" s="229" t="s">
        <v>1750</v>
      </c>
      <c r="H94" s="230" t="s">
        <v>5</v>
      </c>
      <c r="I94" s="231"/>
      <c r="L94" s="227"/>
      <c r="M94" s="232"/>
      <c r="N94" s="233"/>
      <c r="O94" s="233"/>
      <c r="P94" s="233"/>
      <c r="Q94" s="233"/>
      <c r="R94" s="233"/>
      <c r="S94" s="233"/>
      <c r="T94" s="234"/>
      <c r="AT94" s="230" t="s">
        <v>176</v>
      </c>
      <c r="AU94" s="230" t="s">
        <v>88</v>
      </c>
      <c r="AV94" s="13" t="s">
        <v>24</v>
      </c>
      <c r="AW94" s="13" t="s">
        <v>43</v>
      </c>
      <c r="AX94" s="13" t="s">
        <v>79</v>
      </c>
      <c r="AY94" s="230" t="s">
        <v>167</v>
      </c>
    </row>
    <row r="95" spans="2:51" s="11" customFormat="1" ht="13.5">
      <c r="B95" s="186"/>
      <c r="D95" s="196" t="s">
        <v>176</v>
      </c>
      <c r="E95" s="195" t="s">
        <v>5</v>
      </c>
      <c r="F95" s="197" t="s">
        <v>24</v>
      </c>
      <c r="H95" s="198">
        <v>1</v>
      </c>
      <c r="I95" s="191"/>
      <c r="L95" s="186"/>
      <c r="M95" s="192"/>
      <c r="N95" s="193"/>
      <c r="O95" s="193"/>
      <c r="P95" s="193"/>
      <c r="Q95" s="193"/>
      <c r="R95" s="193"/>
      <c r="S95" s="193"/>
      <c r="T95" s="194"/>
      <c r="AT95" s="195" t="s">
        <v>176</v>
      </c>
      <c r="AU95" s="195" t="s">
        <v>88</v>
      </c>
      <c r="AV95" s="11" t="s">
        <v>88</v>
      </c>
      <c r="AW95" s="11" t="s">
        <v>43</v>
      </c>
      <c r="AX95" s="11" t="s">
        <v>79</v>
      </c>
      <c r="AY95" s="195" t="s">
        <v>167</v>
      </c>
    </row>
    <row r="96" spans="2:51" s="12" customFormat="1" ht="13.5">
      <c r="B96" s="209"/>
      <c r="D96" s="187" t="s">
        <v>176</v>
      </c>
      <c r="E96" s="210" t="s">
        <v>5</v>
      </c>
      <c r="F96" s="211" t="s">
        <v>255</v>
      </c>
      <c r="H96" s="212">
        <v>1</v>
      </c>
      <c r="I96" s="213"/>
      <c r="L96" s="209"/>
      <c r="M96" s="214"/>
      <c r="N96" s="215"/>
      <c r="O96" s="215"/>
      <c r="P96" s="215"/>
      <c r="Q96" s="215"/>
      <c r="R96" s="215"/>
      <c r="S96" s="215"/>
      <c r="T96" s="216"/>
      <c r="AT96" s="217" t="s">
        <v>176</v>
      </c>
      <c r="AU96" s="217" t="s">
        <v>88</v>
      </c>
      <c r="AV96" s="12" t="s">
        <v>174</v>
      </c>
      <c r="AW96" s="12" t="s">
        <v>43</v>
      </c>
      <c r="AX96" s="12" t="s">
        <v>24</v>
      </c>
      <c r="AY96" s="217" t="s">
        <v>167</v>
      </c>
    </row>
    <row r="97" spans="2:65" s="1" customFormat="1" ht="16.5" customHeight="1">
      <c r="B97" s="173"/>
      <c r="C97" s="174" t="s">
        <v>174</v>
      </c>
      <c r="D97" s="174" t="s">
        <v>169</v>
      </c>
      <c r="E97" s="175" t="s">
        <v>1751</v>
      </c>
      <c r="F97" s="176" t="s">
        <v>1752</v>
      </c>
      <c r="G97" s="177" t="s">
        <v>842</v>
      </c>
      <c r="H97" s="178">
        <v>1</v>
      </c>
      <c r="I97" s="179"/>
      <c r="J97" s="180">
        <f>ROUND(I97*H97,2)</f>
        <v>0</v>
      </c>
      <c r="K97" s="176" t="s">
        <v>5</v>
      </c>
      <c r="L97" s="40"/>
      <c r="M97" s="181" t="s">
        <v>5</v>
      </c>
      <c r="N97" s="182" t="s">
        <v>50</v>
      </c>
      <c r="O97" s="41"/>
      <c r="P97" s="183">
        <f>O97*H97</f>
        <v>0</v>
      </c>
      <c r="Q97" s="183">
        <v>0</v>
      </c>
      <c r="R97" s="183">
        <f>Q97*H97</f>
        <v>0</v>
      </c>
      <c r="S97" s="183">
        <v>0</v>
      </c>
      <c r="T97" s="184">
        <f>S97*H97</f>
        <v>0</v>
      </c>
      <c r="AR97" s="23" t="s">
        <v>174</v>
      </c>
      <c r="AT97" s="23" t="s">
        <v>169</v>
      </c>
      <c r="AU97" s="23" t="s">
        <v>88</v>
      </c>
      <c r="AY97" s="23" t="s">
        <v>167</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174</v>
      </c>
      <c r="BM97" s="23" t="s">
        <v>203</v>
      </c>
    </row>
    <row r="98" spans="2:51" s="13" customFormat="1" ht="27">
      <c r="B98" s="227"/>
      <c r="D98" s="196" t="s">
        <v>176</v>
      </c>
      <c r="E98" s="228" t="s">
        <v>5</v>
      </c>
      <c r="F98" s="229" t="s">
        <v>1753</v>
      </c>
      <c r="H98" s="230" t="s">
        <v>5</v>
      </c>
      <c r="I98" s="231"/>
      <c r="L98" s="227"/>
      <c r="M98" s="232"/>
      <c r="N98" s="233"/>
      <c r="O98" s="233"/>
      <c r="P98" s="233"/>
      <c r="Q98" s="233"/>
      <c r="R98" s="233"/>
      <c r="S98" s="233"/>
      <c r="T98" s="234"/>
      <c r="AT98" s="230" t="s">
        <v>176</v>
      </c>
      <c r="AU98" s="230" t="s">
        <v>88</v>
      </c>
      <c r="AV98" s="13" t="s">
        <v>24</v>
      </c>
      <c r="AW98" s="13" t="s">
        <v>43</v>
      </c>
      <c r="AX98" s="13" t="s">
        <v>79</v>
      </c>
      <c r="AY98" s="230" t="s">
        <v>167</v>
      </c>
    </row>
    <row r="99" spans="2:51" s="13" customFormat="1" ht="13.5">
      <c r="B99" s="227"/>
      <c r="D99" s="196" t="s">
        <v>176</v>
      </c>
      <c r="E99" s="228" t="s">
        <v>5</v>
      </c>
      <c r="F99" s="229" t="s">
        <v>1754</v>
      </c>
      <c r="H99" s="230" t="s">
        <v>5</v>
      </c>
      <c r="I99" s="231"/>
      <c r="L99" s="227"/>
      <c r="M99" s="232"/>
      <c r="N99" s="233"/>
      <c r="O99" s="233"/>
      <c r="P99" s="233"/>
      <c r="Q99" s="233"/>
      <c r="R99" s="233"/>
      <c r="S99" s="233"/>
      <c r="T99" s="234"/>
      <c r="AT99" s="230" t="s">
        <v>176</v>
      </c>
      <c r="AU99" s="230" t="s">
        <v>88</v>
      </c>
      <c r="AV99" s="13" t="s">
        <v>24</v>
      </c>
      <c r="AW99" s="13" t="s">
        <v>43</v>
      </c>
      <c r="AX99" s="13" t="s">
        <v>79</v>
      </c>
      <c r="AY99" s="230" t="s">
        <v>167</v>
      </c>
    </row>
    <row r="100" spans="2:51" s="11" customFormat="1" ht="13.5">
      <c r="B100" s="186"/>
      <c r="D100" s="196" t="s">
        <v>176</v>
      </c>
      <c r="E100" s="195" t="s">
        <v>5</v>
      </c>
      <c r="F100" s="197" t="s">
        <v>24</v>
      </c>
      <c r="H100" s="198">
        <v>1</v>
      </c>
      <c r="I100" s="191"/>
      <c r="L100" s="186"/>
      <c r="M100" s="192"/>
      <c r="N100" s="193"/>
      <c r="O100" s="193"/>
      <c r="P100" s="193"/>
      <c r="Q100" s="193"/>
      <c r="R100" s="193"/>
      <c r="S100" s="193"/>
      <c r="T100" s="194"/>
      <c r="AT100" s="195" t="s">
        <v>176</v>
      </c>
      <c r="AU100" s="195" t="s">
        <v>88</v>
      </c>
      <c r="AV100" s="11" t="s">
        <v>88</v>
      </c>
      <c r="AW100" s="11" t="s">
        <v>43</v>
      </c>
      <c r="AX100" s="11" t="s">
        <v>79</v>
      </c>
      <c r="AY100" s="195" t="s">
        <v>167</v>
      </c>
    </row>
    <row r="101" spans="2:51" s="12" customFormat="1" ht="13.5">
      <c r="B101" s="209"/>
      <c r="D101" s="187" t="s">
        <v>176</v>
      </c>
      <c r="E101" s="210" t="s">
        <v>5</v>
      </c>
      <c r="F101" s="211" t="s">
        <v>255</v>
      </c>
      <c r="H101" s="212">
        <v>1</v>
      </c>
      <c r="I101" s="213"/>
      <c r="L101" s="209"/>
      <c r="M101" s="214"/>
      <c r="N101" s="215"/>
      <c r="O101" s="215"/>
      <c r="P101" s="215"/>
      <c r="Q101" s="215"/>
      <c r="R101" s="215"/>
      <c r="S101" s="215"/>
      <c r="T101" s="216"/>
      <c r="AT101" s="217" t="s">
        <v>176</v>
      </c>
      <c r="AU101" s="217" t="s">
        <v>88</v>
      </c>
      <c r="AV101" s="12" t="s">
        <v>174</v>
      </c>
      <c r="AW101" s="12" t="s">
        <v>43</v>
      </c>
      <c r="AX101" s="12" t="s">
        <v>24</v>
      </c>
      <c r="AY101" s="217" t="s">
        <v>167</v>
      </c>
    </row>
    <row r="102" spans="2:65" s="1" customFormat="1" ht="16.5" customHeight="1">
      <c r="B102" s="173"/>
      <c r="C102" s="174" t="s">
        <v>190</v>
      </c>
      <c r="D102" s="174" t="s">
        <v>169</v>
      </c>
      <c r="E102" s="175" t="s">
        <v>1755</v>
      </c>
      <c r="F102" s="176" t="s">
        <v>1756</v>
      </c>
      <c r="G102" s="177" t="s">
        <v>842</v>
      </c>
      <c r="H102" s="178">
        <v>1</v>
      </c>
      <c r="I102" s="179"/>
      <c r="J102" s="180">
        <f>ROUND(I102*H102,2)</f>
        <v>0</v>
      </c>
      <c r="K102" s="176" t="s">
        <v>5</v>
      </c>
      <c r="L102" s="40"/>
      <c r="M102" s="181" t="s">
        <v>5</v>
      </c>
      <c r="N102" s="182" t="s">
        <v>50</v>
      </c>
      <c r="O102" s="41"/>
      <c r="P102" s="183">
        <f>O102*H102</f>
        <v>0</v>
      </c>
      <c r="Q102" s="183">
        <v>0</v>
      </c>
      <c r="R102" s="183">
        <f>Q102*H102</f>
        <v>0</v>
      </c>
      <c r="S102" s="183">
        <v>0</v>
      </c>
      <c r="T102" s="184">
        <f>S102*H102</f>
        <v>0</v>
      </c>
      <c r="AR102" s="23" t="s">
        <v>174</v>
      </c>
      <c r="AT102" s="23" t="s">
        <v>169</v>
      </c>
      <c r="AU102" s="23" t="s">
        <v>88</v>
      </c>
      <c r="AY102" s="23" t="s">
        <v>167</v>
      </c>
      <c r="BE102" s="185">
        <f>IF(N102="základní",J102,0)</f>
        <v>0</v>
      </c>
      <c r="BF102" s="185">
        <f>IF(N102="snížená",J102,0)</f>
        <v>0</v>
      </c>
      <c r="BG102" s="185">
        <f>IF(N102="zákl. přenesená",J102,0)</f>
        <v>0</v>
      </c>
      <c r="BH102" s="185">
        <f>IF(N102="sníž. přenesená",J102,0)</f>
        <v>0</v>
      </c>
      <c r="BI102" s="185">
        <f>IF(N102="nulová",J102,0)</f>
        <v>0</v>
      </c>
      <c r="BJ102" s="23" t="s">
        <v>24</v>
      </c>
      <c r="BK102" s="185">
        <f>ROUND(I102*H102,2)</f>
        <v>0</v>
      </c>
      <c r="BL102" s="23" t="s">
        <v>174</v>
      </c>
      <c r="BM102" s="23" t="s">
        <v>29</v>
      </c>
    </row>
    <row r="103" spans="2:51" s="13" customFormat="1" ht="13.5">
      <c r="B103" s="227"/>
      <c r="D103" s="196" t="s">
        <v>176</v>
      </c>
      <c r="E103" s="228" t="s">
        <v>5</v>
      </c>
      <c r="F103" s="229" t="s">
        <v>1757</v>
      </c>
      <c r="H103" s="230" t="s">
        <v>5</v>
      </c>
      <c r="I103" s="231"/>
      <c r="L103" s="227"/>
      <c r="M103" s="232"/>
      <c r="N103" s="233"/>
      <c r="O103" s="233"/>
      <c r="P103" s="233"/>
      <c r="Q103" s="233"/>
      <c r="R103" s="233"/>
      <c r="S103" s="233"/>
      <c r="T103" s="234"/>
      <c r="AT103" s="230" t="s">
        <v>176</v>
      </c>
      <c r="AU103" s="230" t="s">
        <v>88</v>
      </c>
      <c r="AV103" s="13" t="s">
        <v>24</v>
      </c>
      <c r="AW103" s="13" t="s">
        <v>43</v>
      </c>
      <c r="AX103" s="13" t="s">
        <v>79</v>
      </c>
      <c r="AY103" s="230" t="s">
        <v>167</v>
      </c>
    </row>
    <row r="104" spans="2:51" s="13" customFormat="1" ht="13.5">
      <c r="B104" s="227"/>
      <c r="D104" s="196" t="s">
        <v>176</v>
      </c>
      <c r="E104" s="228" t="s">
        <v>5</v>
      </c>
      <c r="F104" s="229" t="s">
        <v>1754</v>
      </c>
      <c r="H104" s="230" t="s">
        <v>5</v>
      </c>
      <c r="I104" s="231"/>
      <c r="L104" s="227"/>
      <c r="M104" s="232"/>
      <c r="N104" s="233"/>
      <c r="O104" s="233"/>
      <c r="P104" s="233"/>
      <c r="Q104" s="233"/>
      <c r="R104" s="233"/>
      <c r="S104" s="233"/>
      <c r="T104" s="234"/>
      <c r="AT104" s="230" t="s">
        <v>176</v>
      </c>
      <c r="AU104" s="230" t="s">
        <v>88</v>
      </c>
      <c r="AV104" s="13" t="s">
        <v>24</v>
      </c>
      <c r="AW104" s="13" t="s">
        <v>43</v>
      </c>
      <c r="AX104" s="13" t="s">
        <v>79</v>
      </c>
      <c r="AY104" s="230" t="s">
        <v>167</v>
      </c>
    </row>
    <row r="105" spans="2:51" s="11" customFormat="1" ht="13.5">
      <c r="B105" s="186"/>
      <c r="D105" s="196" t="s">
        <v>176</v>
      </c>
      <c r="E105" s="195" t="s">
        <v>5</v>
      </c>
      <c r="F105" s="197" t="s">
        <v>24</v>
      </c>
      <c r="H105" s="198">
        <v>1</v>
      </c>
      <c r="I105" s="191"/>
      <c r="L105" s="186"/>
      <c r="M105" s="192"/>
      <c r="N105" s="193"/>
      <c r="O105" s="193"/>
      <c r="P105" s="193"/>
      <c r="Q105" s="193"/>
      <c r="R105" s="193"/>
      <c r="S105" s="193"/>
      <c r="T105" s="194"/>
      <c r="AT105" s="195" t="s">
        <v>176</v>
      </c>
      <c r="AU105" s="195" t="s">
        <v>88</v>
      </c>
      <c r="AV105" s="11" t="s">
        <v>88</v>
      </c>
      <c r="AW105" s="11" t="s">
        <v>43</v>
      </c>
      <c r="AX105" s="11" t="s">
        <v>79</v>
      </c>
      <c r="AY105" s="195" t="s">
        <v>167</v>
      </c>
    </row>
    <row r="106" spans="2:51" s="12" customFormat="1" ht="13.5">
      <c r="B106" s="209"/>
      <c r="D106" s="187" t="s">
        <v>176</v>
      </c>
      <c r="E106" s="210" t="s">
        <v>5</v>
      </c>
      <c r="F106" s="211" t="s">
        <v>255</v>
      </c>
      <c r="H106" s="212">
        <v>1</v>
      </c>
      <c r="I106" s="213"/>
      <c r="L106" s="209"/>
      <c r="M106" s="214"/>
      <c r="N106" s="215"/>
      <c r="O106" s="215"/>
      <c r="P106" s="215"/>
      <c r="Q106" s="215"/>
      <c r="R106" s="215"/>
      <c r="S106" s="215"/>
      <c r="T106" s="216"/>
      <c r="AT106" s="217" t="s">
        <v>176</v>
      </c>
      <c r="AU106" s="217" t="s">
        <v>88</v>
      </c>
      <c r="AV106" s="12" t="s">
        <v>174</v>
      </c>
      <c r="AW106" s="12" t="s">
        <v>43</v>
      </c>
      <c r="AX106" s="12" t="s">
        <v>24</v>
      </c>
      <c r="AY106" s="217" t="s">
        <v>167</v>
      </c>
    </row>
    <row r="107" spans="2:65" s="1" customFormat="1" ht="16.5" customHeight="1">
      <c r="B107" s="173"/>
      <c r="C107" s="174" t="s">
        <v>194</v>
      </c>
      <c r="D107" s="174" t="s">
        <v>169</v>
      </c>
      <c r="E107" s="175" t="s">
        <v>1758</v>
      </c>
      <c r="F107" s="176" t="s">
        <v>1759</v>
      </c>
      <c r="G107" s="177" t="s">
        <v>842</v>
      </c>
      <c r="H107" s="178">
        <v>1</v>
      </c>
      <c r="I107" s="179"/>
      <c r="J107" s="180">
        <f>ROUND(I107*H107,2)</f>
        <v>0</v>
      </c>
      <c r="K107" s="176" t="s">
        <v>5</v>
      </c>
      <c r="L107" s="40"/>
      <c r="M107" s="181" t="s">
        <v>5</v>
      </c>
      <c r="N107" s="182" t="s">
        <v>50</v>
      </c>
      <c r="O107" s="41"/>
      <c r="P107" s="183">
        <f>O107*H107</f>
        <v>0</v>
      </c>
      <c r="Q107" s="183">
        <v>0</v>
      </c>
      <c r="R107" s="183">
        <f>Q107*H107</f>
        <v>0</v>
      </c>
      <c r="S107" s="183">
        <v>0</v>
      </c>
      <c r="T107" s="184">
        <f>S107*H107</f>
        <v>0</v>
      </c>
      <c r="AR107" s="23" t="s">
        <v>174</v>
      </c>
      <c r="AT107" s="23" t="s">
        <v>169</v>
      </c>
      <c r="AU107" s="23" t="s">
        <v>88</v>
      </c>
      <c r="AY107" s="23" t="s">
        <v>167</v>
      </c>
      <c r="BE107" s="185">
        <f>IF(N107="základní",J107,0)</f>
        <v>0</v>
      </c>
      <c r="BF107" s="185">
        <f>IF(N107="snížená",J107,0)</f>
        <v>0</v>
      </c>
      <c r="BG107" s="185">
        <f>IF(N107="zákl. přenesená",J107,0)</f>
        <v>0</v>
      </c>
      <c r="BH107" s="185">
        <f>IF(N107="sníž. přenesená",J107,0)</f>
        <v>0</v>
      </c>
      <c r="BI107" s="185">
        <f>IF(N107="nulová",J107,0)</f>
        <v>0</v>
      </c>
      <c r="BJ107" s="23" t="s">
        <v>24</v>
      </c>
      <c r="BK107" s="185">
        <f>ROUND(I107*H107,2)</f>
        <v>0</v>
      </c>
      <c r="BL107" s="23" t="s">
        <v>174</v>
      </c>
      <c r="BM107" s="23" t="s">
        <v>221</v>
      </c>
    </row>
    <row r="108" spans="2:51" s="13" customFormat="1" ht="27">
      <c r="B108" s="227"/>
      <c r="D108" s="196" t="s">
        <v>176</v>
      </c>
      <c r="E108" s="228" t="s">
        <v>5</v>
      </c>
      <c r="F108" s="229" t="s">
        <v>1760</v>
      </c>
      <c r="H108" s="230" t="s">
        <v>5</v>
      </c>
      <c r="I108" s="231"/>
      <c r="L108" s="227"/>
      <c r="M108" s="232"/>
      <c r="N108" s="233"/>
      <c r="O108" s="233"/>
      <c r="P108" s="233"/>
      <c r="Q108" s="233"/>
      <c r="R108" s="233"/>
      <c r="S108" s="233"/>
      <c r="T108" s="234"/>
      <c r="AT108" s="230" t="s">
        <v>176</v>
      </c>
      <c r="AU108" s="230" t="s">
        <v>88</v>
      </c>
      <c r="AV108" s="13" t="s">
        <v>24</v>
      </c>
      <c r="AW108" s="13" t="s">
        <v>43</v>
      </c>
      <c r="AX108" s="13" t="s">
        <v>79</v>
      </c>
      <c r="AY108" s="230" t="s">
        <v>167</v>
      </c>
    </row>
    <row r="109" spans="2:51" s="13" customFormat="1" ht="27">
      <c r="B109" s="227"/>
      <c r="D109" s="196" t="s">
        <v>176</v>
      </c>
      <c r="E109" s="228" t="s">
        <v>5</v>
      </c>
      <c r="F109" s="229" t="s">
        <v>1761</v>
      </c>
      <c r="H109" s="230" t="s">
        <v>5</v>
      </c>
      <c r="I109" s="231"/>
      <c r="L109" s="227"/>
      <c r="M109" s="232"/>
      <c r="N109" s="233"/>
      <c r="O109" s="233"/>
      <c r="P109" s="233"/>
      <c r="Q109" s="233"/>
      <c r="R109" s="233"/>
      <c r="S109" s="233"/>
      <c r="T109" s="234"/>
      <c r="AT109" s="230" t="s">
        <v>176</v>
      </c>
      <c r="AU109" s="230" t="s">
        <v>88</v>
      </c>
      <c r="AV109" s="13" t="s">
        <v>24</v>
      </c>
      <c r="AW109" s="13" t="s">
        <v>43</v>
      </c>
      <c r="AX109" s="13" t="s">
        <v>79</v>
      </c>
      <c r="AY109" s="230" t="s">
        <v>167</v>
      </c>
    </row>
    <row r="110" spans="2:51" s="13" customFormat="1" ht="13.5">
      <c r="B110" s="227"/>
      <c r="D110" s="196" t="s">
        <v>176</v>
      </c>
      <c r="E110" s="228" t="s">
        <v>5</v>
      </c>
      <c r="F110" s="229" t="s">
        <v>1762</v>
      </c>
      <c r="H110" s="230" t="s">
        <v>5</v>
      </c>
      <c r="I110" s="231"/>
      <c r="L110" s="227"/>
      <c r="M110" s="232"/>
      <c r="N110" s="233"/>
      <c r="O110" s="233"/>
      <c r="P110" s="233"/>
      <c r="Q110" s="233"/>
      <c r="R110" s="233"/>
      <c r="S110" s="233"/>
      <c r="T110" s="234"/>
      <c r="AT110" s="230" t="s">
        <v>176</v>
      </c>
      <c r="AU110" s="230" t="s">
        <v>88</v>
      </c>
      <c r="AV110" s="13" t="s">
        <v>24</v>
      </c>
      <c r="AW110" s="13" t="s">
        <v>43</v>
      </c>
      <c r="AX110" s="13" t="s">
        <v>79</v>
      </c>
      <c r="AY110" s="230" t="s">
        <v>167</v>
      </c>
    </row>
    <row r="111" spans="2:51" s="11" customFormat="1" ht="13.5">
      <c r="B111" s="186"/>
      <c r="D111" s="196" t="s">
        <v>176</v>
      </c>
      <c r="E111" s="195" t="s">
        <v>5</v>
      </c>
      <c r="F111" s="197" t="s">
        <v>5</v>
      </c>
      <c r="H111" s="198">
        <v>0</v>
      </c>
      <c r="I111" s="191"/>
      <c r="L111" s="186"/>
      <c r="M111" s="192"/>
      <c r="N111" s="193"/>
      <c r="O111" s="193"/>
      <c r="P111" s="193"/>
      <c r="Q111" s="193"/>
      <c r="R111" s="193"/>
      <c r="S111" s="193"/>
      <c r="T111" s="194"/>
      <c r="AT111" s="195" t="s">
        <v>176</v>
      </c>
      <c r="AU111" s="195" t="s">
        <v>88</v>
      </c>
      <c r="AV111" s="11" t="s">
        <v>88</v>
      </c>
      <c r="AW111" s="11" t="s">
        <v>6</v>
      </c>
      <c r="AX111" s="11" t="s">
        <v>79</v>
      </c>
      <c r="AY111" s="195" t="s">
        <v>167</v>
      </c>
    </row>
    <row r="112" spans="2:51" s="11" customFormat="1" ht="13.5">
      <c r="B112" s="186"/>
      <c r="D112" s="196" t="s">
        <v>176</v>
      </c>
      <c r="E112" s="195" t="s">
        <v>5</v>
      </c>
      <c r="F112" s="197" t="s">
        <v>24</v>
      </c>
      <c r="H112" s="198">
        <v>1</v>
      </c>
      <c r="I112" s="191"/>
      <c r="L112" s="186"/>
      <c r="M112" s="192"/>
      <c r="N112" s="193"/>
      <c r="O112" s="193"/>
      <c r="P112" s="193"/>
      <c r="Q112" s="193"/>
      <c r="R112" s="193"/>
      <c r="S112" s="193"/>
      <c r="T112" s="194"/>
      <c r="AT112" s="195" t="s">
        <v>176</v>
      </c>
      <c r="AU112" s="195" t="s">
        <v>88</v>
      </c>
      <c r="AV112" s="11" t="s">
        <v>88</v>
      </c>
      <c r="AW112" s="11" t="s">
        <v>43</v>
      </c>
      <c r="AX112" s="11" t="s">
        <v>79</v>
      </c>
      <c r="AY112" s="195" t="s">
        <v>167</v>
      </c>
    </row>
    <row r="113" spans="2:51" s="12" customFormat="1" ht="13.5">
      <c r="B113" s="209"/>
      <c r="D113" s="187" t="s">
        <v>176</v>
      </c>
      <c r="E113" s="210" t="s">
        <v>5</v>
      </c>
      <c r="F113" s="211" t="s">
        <v>255</v>
      </c>
      <c r="H113" s="212">
        <v>1</v>
      </c>
      <c r="I113" s="213"/>
      <c r="L113" s="209"/>
      <c r="M113" s="214"/>
      <c r="N113" s="215"/>
      <c r="O113" s="215"/>
      <c r="P113" s="215"/>
      <c r="Q113" s="215"/>
      <c r="R113" s="215"/>
      <c r="S113" s="215"/>
      <c r="T113" s="216"/>
      <c r="AT113" s="217" t="s">
        <v>176</v>
      </c>
      <c r="AU113" s="217" t="s">
        <v>88</v>
      </c>
      <c r="AV113" s="12" t="s">
        <v>174</v>
      </c>
      <c r="AW113" s="12" t="s">
        <v>43</v>
      </c>
      <c r="AX113" s="12" t="s">
        <v>24</v>
      </c>
      <c r="AY113" s="217" t="s">
        <v>167</v>
      </c>
    </row>
    <row r="114" spans="2:65" s="1" customFormat="1" ht="16.5" customHeight="1">
      <c r="B114" s="173"/>
      <c r="C114" s="174" t="s">
        <v>198</v>
      </c>
      <c r="D114" s="174" t="s">
        <v>169</v>
      </c>
      <c r="E114" s="175" t="s">
        <v>1763</v>
      </c>
      <c r="F114" s="176" t="s">
        <v>1759</v>
      </c>
      <c r="G114" s="177" t="s">
        <v>842</v>
      </c>
      <c r="H114" s="178">
        <v>1</v>
      </c>
      <c r="I114" s="179"/>
      <c r="J114" s="180">
        <f>ROUND(I114*H114,2)</f>
        <v>0</v>
      </c>
      <c r="K114" s="176" t="s">
        <v>5</v>
      </c>
      <c r="L114" s="40"/>
      <c r="M114" s="181" t="s">
        <v>5</v>
      </c>
      <c r="N114" s="182" t="s">
        <v>50</v>
      </c>
      <c r="O114" s="41"/>
      <c r="P114" s="183">
        <f>O114*H114</f>
        <v>0</v>
      </c>
      <c r="Q114" s="183">
        <v>0</v>
      </c>
      <c r="R114" s="183">
        <f>Q114*H114</f>
        <v>0</v>
      </c>
      <c r="S114" s="183">
        <v>0</v>
      </c>
      <c r="T114" s="184">
        <f>S114*H114</f>
        <v>0</v>
      </c>
      <c r="AR114" s="23" t="s">
        <v>174</v>
      </c>
      <c r="AT114" s="23" t="s">
        <v>169</v>
      </c>
      <c r="AU114" s="23" t="s">
        <v>88</v>
      </c>
      <c r="AY114" s="23" t="s">
        <v>167</v>
      </c>
      <c r="BE114" s="185">
        <f>IF(N114="základní",J114,0)</f>
        <v>0</v>
      </c>
      <c r="BF114" s="185">
        <f>IF(N114="snížená",J114,0)</f>
        <v>0</v>
      </c>
      <c r="BG114" s="185">
        <f>IF(N114="zákl. přenesená",J114,0)</f>
        <v>0</v>
      </c>
      <c r="BH114" s="185">
        <f>IF(N114="sníž. přenesená",J114,0)</f>
        <v>0</v>
      </c>
      <c r="BI114" s="185">
        <f>IF(N114="nulová",J114,0)</f>
        <v>0</v>
      </c>
      <c r="BJ114" s="23" t="s">
        <v>24</v>
      </c>
      <c r="BK114" s="185">
        <f>ROUND(I114*H114,2)</f>
        <v>0</v>
      </c>
      <c r="BL114" s="23" t="s">
        <v>174</v>
      </c>
      <c r="BM114" s="23" t="s">
        <v>235</v>
      </c>
    </row>
    <row r="115" spans="2:51" s="13" customFormat="1" ht="27">
      <c r="B115" s="227"/>
      <c r="D115" s="196" t="s">
        <v>176</v>
      </c>
      <c r="E115" s="228" t="s">
        <v>5</v>
      </c>
      <c r="F115" s="229" t="s">
        <v>1764</v>
      </c>
      <c r="H115" s="230" t="s">
        <v>5</v>
      </c>
      <c r="I115" s="231"/>
      <c r="L115" s="227"/>
      <c r="M115" s="232"/>
      <c r="N115" s="233"/>
      <c r="O115" s="233"/>
      <c r="P115" s="233"/>
      <c r="Q115" s="233"/>
      <c r="R115" s="233"/>
      <c r="S115" s="233"/>
      <c r="T115" s="234"/>
      <c r="AT115" s="230" t="s">
        <v>176</v>
      </c>
      <c r="AU115" s="230" t="s">
        <v>88</v>
      </c>
      <c r="AV115" s="13" t="s">
        <v>24</v>
      </c>
      <c r="AW115" s="13" t="s">
        <v>43</v>
      </c>
      <c r="AX115" s="13" t="s">
        <v>79</v>
      </c>
      <c r="AY115" s="230" t="s">
        <v>167</v>
      </c>
    </row>
    <row r="116" spans="2:51" s="13" customFormat="1" ht="27">
      <c r="B116" s="227"/>
      <c r="D116" s="196" t="s">
        <v>176</v>
      </c>
      <c r="E116" s="228" t="s">
        <v>5</v>
      </c>
      <c r="F116" s="229" t="s">
        <v>1765</v>
      </c>
      <c r="H116" s="230" t="s">
        <v>5</v>
      </c>
      <c r="I116" s="231"/>
      <c r="L116" s="227"/>
      <c r="M116" s="232"/>
      <c r="N116" s="233"/>
      <c r="O116" s="233"/>
      <c r="P116" s="233"/>
      <c r="Q116" s="233"/>
      <c r="R116" s="233"/>
      <c r="S116" s="233"/>
      <c r="T116" s="234"/>
      <c r="AT116" s="230" t="s">
        <v>176</v>
      </c>
      <c r="AU116" s="230" t="s">
        <v>88</v>
      </c>
      <c r="AV116" s="13" t="s">
        <v>24</v>
      </c>
      <c r="AW116" s="13" t="s">
        <v>43</v>
      </c>
      <c r="AX116" s="13" t="s">
        <v>79</v>
      </c>
      <c r="AY116" s="230" t="s">
        <v>167</v>
      </c>
    </row>
    <row r="117" spans="2:51" s="11" customFormat="1" ht="13.5">
      <c r="B117" s="186"/>
      <c r="D117" s="196" t="s">
        <v>176</v>
      </c>
      <c r="E117" s="195" t="s">
        <v>5</v>
      </c>
      <c r="F117" s="197" t="s">
        <v>5</v>
      </c>
      <c r="H117" s="198">
        <v>0</v>
      </c>
      <c r="I117" s="191"/>
      <c r="L117" s="186"/>
      <c r="M117" s="192"/>
      <c r="N117" s="193"/>
      <c r="O117" s="193"/>
      <c r="P117" s="193"/>
      <c r="Q117" s="193"/>
      <c r="R117" s="193"/>
      <c r="S117" s="193"/>
      <c r="T117" s="194"/>
      <c r="AT117" s="195" t="s">
        <v>176</v>
      </c>
      <c r="AU117" s="195" t="s">
        <v>88</v>
      </c>
      <c r="AV117" s="11" t="s">
        <v>88</v>
      </c>
      <c r="AW117" s="11" t="s">
        <v>6</v>
      </c>
      <c r="AX117" s="11" t="s">
        <v>79</v>
      </c>
      <c r="AY117" s="195" t="s">
        <v>167</v>
      </c>
    </row>
    <row r="118" spans="2:51" s="11" customFormat="1" ht="13.5">
      <c r="B118" s="186"/>
      <c r="D118" s="196" t="s">
        <v>176</v>
      </c>
      <c r="E118" s="195" t="s">
        <v>5</v>
      </c>
      <c r="F118" s="197" t="s">
        <v>24</v>
      </c>
      <c r="H118" s="198">
        <v>1</v>
      </c>
      <c r="I118" s="191"/>
      <c r="L118" s="186"/>
      <c r="M118" s="192"/>
      <c r="N118" s="193"/>
      <c r="O118" s="193"/>
      <c r="P118" s="193"/>
      <c r="Q118" s="193"/>
      <c r="R118" s="193"/>
      <c r="S118" s="193"/>
      <c r="T118" s="194"/>
      <c r="AT118" s="195" t="s">
        <v>176</v>
      </c>
      <c r="AU118" s="195" t="s">
        <v>88</v>
      </c>
      <c r="AV118" s="11" t="s">
        <v>88</v>
      </c>
      <c r="AW118" s="11" t="s">
        <v>43</v>
      </c>
      <c r="AX118" s="11" t="s">
        <v>79</v>
      </c>
      <c r="AY118" s="195" t="s">
        <v>167</v>
      </c>
    </row>
    <row r="119" spans="2:51" s="12" customFormat="1" ht="13.5">
      <c r="B119" s="209"/>
      <c r="D119" s="187" t="s">
        <v>176</v>
      </c>
      <c r="E119" s="210" t="s">
        <v>5</v>
      </c>
      <c r="F119" s="211" t="s">
        <v>255</v>
      </c>
      <c r="H119" s="212">
        <v>1</v>
      </c>
      <c r="I119" s="213"/>
      <c r="L119" s="209"/>
      <c r="M119" s="214"/>
      <c r="N119" s="215"/>
      <c r="O119" s="215"/>
      <c r="P119" s="215"/>
      <c r="Q119" s="215"/>
      <c r="R119" s="215"/>
      <c r="S119" s="215"/>
      <c r="T119" s="216"/>
      <c r="AT119" s="217" t="s">
        <v>176</v>
      </c>
      <c r="AU119" s="217" t="s">
        <v>88</v>
      </c>
      <c r="AV119" s="12" t="s">
        <v>174</v>
      </c>
      <c r="AW119" s="12" t="s">
        <v>43</v>
      </c>
      <c r="AX119" s="12" t="s">
        <v>24</v>
      </c>
      <c r="AY119" s="217" t="s">
        <v>167</v>
      </c>
    </row>
    <row r="120" spans="2:65" s="1" customFormat="1" ht="16.5" customHeight="1">
      <c r="B120" s="173"/>
      <c r="C120" s="174" t="s">
        <v>203</v>
      </c>
      <c r="D120" s="174" t="s">
        <v>169</v>
      </c>
      <c r="E120" s="175" t="s">
        <v>1766</v>
      </c>
      <c r="F120" s="176" t="s">
        <v>1767</v>
      </c>
      <c r="G120" s="177" t="s">
        <v>842</v>
      </c>
      <c r="H120" s="178">
        <v>1</v>
      </c>
      <c r="I120" s="179"/>
      <c r="J120" s="180">
        <f>ROUND(I120*H120,2)</f>
        <v>0</v>
      </c>
      <c r="K120" s="176" t="s">
        <v>5</v>
      </c>
      <c r="L120" s="40"/>
      <c r="M120" s="181" t="s">
        <v>5</v>
      </c>
      <c r="N120" s="182" t="s">
        <v>50</v>
      </c>
      <c r="O120" s="41"/>
      <c r="P120" s="183">
        <f>O120*H120</f>
        <v>0</v>
      </c>
      <c r="Q120" s="183">
        <v>0</v>
      </c>
      <c r="R120" s="183">
        <f>Q120*H120</f>
        <v>0</v>
      </c>
      <c r="S120" s="183">
        <v>0</v>
      </c>
      <c r="T120" s="184">
        <f>S120*H120</f>
        <v>0</v>
      </c>
      <c r="AR120" s="23" t="s">
        <v>174</v>
      </c>
      <c r="AT120" s="23" t="s">
        <v>169</v>
      </c>
      <c r="AU120" s="23" t="s">
        <v>88</v>
      </c>
      <c r="AY120" s="23" t="s">
        <v>167</v>
      </c>
      <c r="BE120" s="185">
        <f>IF(N120="základní",J120,0)</f>
        <v>0</v>
      </c>
      <c r="BF120" s="185">
        <f>IF(N120="snížená",J120,0)</f>
        <v>0</v>
      </c>
      <c r="BG120" s="185">
        <f>IF(N120="zákl. přenesená",J120,0)</f>
        <v>0</v>
      </c>
      <c r="BH120" s="185">
        <f>IF(N120="sníž. přenesená",J120,0)</f>
        <v>0</v>
      </c>
      <c r="BI120" s="185">
        <f>IF(N120="nulová",J120,0)</f>
        <v>0</v>
      </c>
      <c r="BJ120" s="23" t="s">
        <v>24</v>
      </c>
      <c r="BK120" s="185">
        <f>ROUND(I120*H120,2)</f>
        <v>0</v>
      </c>
      <c r="BL120" s="23" t="s">
        <v>174</v>
      </c>
      <c r="BM120" s="23" t="s">
        <v>244</v>
      </c>
    </row>
    <row r="121" spans="2:51" s="13" customFormat="1" ht="27">
      <c r="B121" s="227"/>
      <c r="D121" s="196" t="s">
        <v>176</v>
      </c>
      <c r="E121" s="228" t="s">
        <v>5</v>
      </c>
      <c r="F121" s="229" t="s">
        <v>1768</v>
      </c>
      <c r="H121" s="230" t="s">
        <v>5</v>
      </c>
      <c r="I121" s="231"/>
      <c r="L121" s="227"/>
      <c r="M121" s="232"/>
      <c r="N121" s="233"/>
      <c r="O121" s="233"/>
      <c r="P121" s="233"/>
      <c r="Q121" s="233"/>
      <c r="R121" s="233"/>
      <c r="S121" s="233"/>
      <c r="T121" s="234"/>
      <c r="AT121" s="230" t="s">
        <v>176</v>
      </c>
      <c r="AU121" s="230" t="s">
        <v>88</v>
      </c>
      <c r="AV121" s="13" t="s">
        <v>24</v>
      </c>
      <c r="AW121" s="13" t="s">
        <v>43</v>
      </c>
      <c r="AX121" s="13" t="s">
        <v>79</v>
      </c>
      <c r="AY121" s="230" t="s">
        <v>167</v>
      </c>
    </row>
    <row r="122" spans="2:51" s="13" customFormat="1" ht="27">
      <c r="B122" s="227"/>
      <c r="D122" s="196" t="s">
        <v>176</v>
      </c>
      <c r="E122" s="228" t="s">
        <v>5</v>
      </c>
      <c r="F122" s="229" t="s">
        <v>1769</v>
      </c>
      <c r="H122" s="230" t="s">
        <v>5</v>
      </c>
      <c r="I122" s="231"/>
      <c r="L122" s="227"/>
      <c r="M122" s="232"/>
      <c r="N122" s="233"/>
      <c r="O122" s="233"/>
      <c r="P122" s="233"/>
      <c r="Q122" s="233"/>
      <c r="R122" s="233"/>
      <c r="S122" s="233"/>
      <c r="T122" s="234"/>
      <c r="AT122" s="230" t="s">
        <v>176</v>
      </c>
      <c r="AU122" s="230" t="s">
        <v>88</v>
      </c>
      <c r="AV122" s="13" t="s">
        <v>24</v>
      </c>
      <c r="AW122" s="13" t="s">
        <v>43</v>
      </c>
      <c r="AX122" s="13" t="s">
        <v>79</v>
      </c>
      <c r="AY122" s="230" t="s">
        <v>167</v>
      </c>
    </row>
    <row r="123" spans="2:51" s="13" customFormat="1" ht="13.5">
      <c r="B123" s="227"/>
      <c r="D123" s="196" t="s">
        <v>176</v>
      </c>
      <c r="E123" s="228" t="s">
        <v>5</v>
      </c>
      <c r="F123" s="229" t="s">
        <v>1770</v>
      </c>
      <c r="H123" s="230" t="s">
        <v>5</v>
      </c>
      <c r="I123" s="231"/>
      <c r="L123" s="227"/>
      <c r="M123" s="232"/>
      <c r="N123" s="233"/>
      <c r="O123" s="233"/>
      <c r="P123" s="233"/>
      <c r="Q123" s="233"/>
      <c r="R123" s="233"/>
      <c r="S123" s="233"/>
      <c r="T123" s="234"/>
      <c r="AT123" s="230" t="s">
        <v>176</v>
      </c>
      <c r="AU123" s="230" t="s">
        <v>88</v>
      </c>
      <c r="AV123" s="13" t="s">
        <v>24</v>
      </c>
      <c r="AW123" s="13" t="s">
        <v>43</v>
      </c>
      <c r="AX123" s="13" t="s">
        <v>79</v>
      </c>
      <c r="AY123" s="230" t="s">
        <v>167</v>
      </c>
    </row>
    <row r="124" spans="2:51" s="13" customFormat="1" ht="13.5">
      <c r="B124" s="227"/>
      <c r="D124" s="196" t="s">
        <v>176</v>
      </c>
      <c r="E124" s="228" t="s">
        <v>5</v>
      </c>
      <c r="F124" s="229" t="s">
        <v>1771</v>
      </c>
      <c r="H124" s="230" t="s">
        <v>5</v>
      </c>
      <c r="I124" s="231"/>
      <c r="L124" s="227"/>
      <c r="M124" s="232"/>
      <c r="N124" s="233"/>
      <c r="O124" s="233"/>
      <c r="P124" s="233"/>
      <c r="Q124" s="233"/>
      <c r="R124" s="233"/>
      <c r="S124" s="233"/>
      <c r="T124" s="234"/>
      <c r="AT124" s="230" t="s">
        <v>176</v>
      </c>
      <c r="AU124" s="230" t="s">
        <v>88</v>
      </c>
      <c r="AV124" s="13" t="s">
        <v>24</v>
      </c>
      <c r="AW124" s="13" t="s">
        <v>43</v>
      </c>
      <c r="AX124" s="13" t="s">
        <v>79</v>
      </c>
      <c r="AY124" s="230" t="s">
        <v>167</v>
      </c>
    </row>
    <row r="125" spans="2:51" s="11" customFormat="1" ht="13.5">
      <c r="B125" s="186"/>
      <c r="D125" s="196" t="s">
        <v>176</v>
      </c>
      <c r="E125" s="195" t="s">
        <v>5</v>
      </c>
      <c r="F125" s="197" t="s">
        <v>24</v>
      </c>
      <c r="H125" s="198">
        <v>1</v>
      </c>
      <c r="I125" s="191"/>
      <c r="L125" s="186"/>
      <c r="M125" s="192"/>
      <c r="N125" s="193"/>
      <c r="O125" s="193"/>
      <c r="P125" s="193"/>
      <c r="Q125" s="193"/>
      <c r="R125" s="193"/>
      <c r="S125" s="193"/>
      <c r="T125" s="194"/>
      <c r="AT125" s="195" t="s">
        <v>176</v>
      </c>
      <c r="AU125" s="195" t="s">
        <v>88</v>
      </c>
      <c r="AV125" s="11" t="s">
        <v>88</v>
      </c>
      <c r="AW125" s="11" t="s">
        <v>43</v>
      </c>
      <c r="AX125" s="11" t="s">
        <v>79</v>
      </c>
      <c r="AY125" s="195" t="s">
        <v>167</v>
      </c>
    </row>
    <row r="126" spans="2:51" s="12" customFormat="1" ht="13.5">
      <c r="B126" s="209"/>
      <c r="D126" s="187" t="s">
        <v>176</v>
      </c>
      <c r="E126" s="210" t="s">
        <v>5</v>
      </c>
      <c r="F126" s="211" t="s">
        <v>255</v>
      </c>
      <c r="H126" s="212">
        <v>1</v>
      </c>
      <c r="I126" s="213"/>
      <c r="L126" s="209"/>
      <c r="M126" s="214"/>
      <c r="N126" s="215"/>
      <c r="O126" s="215"/>
      <c r="P126" s="215"/>
      <c r="Q126" s="215"/>
      <c r="R126" s="215"/>
      <c r="S126" s="215"/>
      <c r="T126" s="216"/>
      <c r="AT126" s="217" t="s">
        <v>176</v>
      </c>
      <c r="AU126" s="217" t="s">
        <v>88</v>
      </c>
      <c r="AV126" s="12" t="s">
        <v>174</v>
      </c>
      <c r="AW126" s="12" t="s">
        <v>43</v>
      </c>
      <c r="AX126" s="12" t="s">
        <v>24</v>
      </c>
      <c r="AY126" s="217" t="s">
        <v>167</v>
      </c>
    </row>
    <row r="127" spans="2:65" s="1" customFormat="1" ht="16.5" customHeight="1">
      <c r="B127" s="173"/>
      <c r="C127" s="174" t="s">
        <v>208</v>
      </c>
      <c r="D127" s="174" t="s">
        <v>169</v>
      </c>
      <c r="E127" s="175" t="s">
        <v>1772</v>
      </c>
      <c r="F127" s="176" t="s">
        <v>1773</v>
      </c>
      <c r="G127" s="177" t="s">
        <v>842</v>
      </c>
      <c r="H127" s="178">
        <v>1</v>
      </c>
      <c r="I127" s="179"/>
      <c r="J127" s="180">
        <f>ROUND(I127*H127,2)</f>
        <v>0</v>
      </c>
      <c r="K127" s="176" t="s">
        <v>5</v>
      </c>
      <c r="L127" s="40"/>
      <c r="M127" s="181" t="s">
        <v>5</v>
      </c>
      <c r="N127" s="182" t="s">
        <v>50</v>
      </c>
      <c r="O127" s="41"/>
      <c r="P127" s="183">
        <f>O127*H127</f>
        <v>0</v>
      </c>
      <c r="Q127" s="183">
        <v>0</v>
      </c>
      <c r="R127" s="183">
        <f>Q127*H127</f>
        <v>0</v>
      </c>
      <c r="S127" s="183">
        <v>0</v>
      </c>
      <c r="T127" s="184">
        <f>S127*H127</f>
        <v>0</v>
      </c>
      <c r="AR127" s="23" t="s">
        <v>174</v>
      </c>
      <c r="AT127" s="23" t="s">
        <v>169</v>
      </c>
      <c r="AU127" s="23" t="s">
        <v>88</v>
      </c>
      <c r="AY127" s="23" t="s">
        <v>167</v>
      </c>
      <c r="BE127" s="185">
        <f>IF(N127="základní",J127,0)</f>
        <v>0</v>
      </c>
      <c r="BF127" s="185">
        <f>IF(N127="snížená",J127,0)</f>
        <v>0</v>
      </c>
      <c r="BG127" s="185">
        <f>IF(N127="zákl. přenesená",J127,0)</f>
        <v>0</v>
      </c>
      <c r="BH127" s="185">
        <f>IF(N127="sníž. přenesená",J127,0)</f>
        <v>0</v>
      </c>
      <c r="BI127" s="185">
        <f>IF(N127="nulová",J127,0)</f>
        <v>0</v>
      </c>
      <c r="BJ127" s="23" t="s">
        <v>24</v>
      </c>
      <c r="BK127" s="185">
        <f>ROUND(I127*H127,2)</f>
        <v>0</v>
      </c>
      <c r="BL127" s="23" t="s">
        <v>174</v>
      </c>
      <c r="BM127" s="23" t="s">
        <v>256</v>
      </c>
    </row>
    <row r="128" spans="2:51" s="13" customFormat="1" ht="27">
      <c r="B128" s="227"/>
      <c r="D128" s="196" t="s">
        <v>176</v>
      </c>
      <c r="E128" s="228" t="s">
        <v>5</v>
      </c>
      <c r="F128" s="229" t="s">
        <v>1774</v>
      </c>
      <c r="H128" s="230" t="s">
        <v>5</v>
      </c>
      <c r="I128" s="231"/>
      <c r="L128" s="227"/>
      <c r="M128" s="232"/>
      <c r="N128" s="233"/>
      <c r="O128" s="233"/>
      <c r="P128" s="233"/>
      <c r="Q128" s="233"/>
      <c r="R128" s="233"/>
      <c r="S128" s="233"/>
      <c r="T128" s="234"/>
      <c r="AT128" s="230" t="s">
        <v>176</v>
      </c>
      <c r="AU128" s="230" t="s">
        <v>88</v>
      </c>
      <c r="AV128" s="13" t="s">
        <v>24</v>
      </c>
      <c r="AW128" s="13" t="s">
        <v>43</v>
      </c>
      <c r="AX128" s="13" t="s">
        <v>79</v>
      </c>
      <c r="AY128" s="230" t="s">
        <v>167</v>
      </c>
    </row>
    <row r="129" spans="2:51" s="11" customFormat="1" ht="13.5">
      <c r="B129" s="186"/>
      <c r="D129" s="196" t="s">
        <v>176</v>
      </c>
      <c r="E129" s="195" t="s">
        <v>5</v>
      </c>
      <c r="F129" s="197" t="s">
        <v>24</v>
      </c>
      <c r="H129" s="198">
        <v>1</v>
      </c>
      <c r="I129" s="191"/>
      <c r="L129" s="186"/>
      <c r="M129" s="192"/>
      <c r="N129" s="193"/>
      <c r="O129" s="193"/>
      <c r="P129" s="193"/>
      <c r="Q129" s="193"/>
      <c r="R129" s="193"/>
      <c r="S129" s="193"/>
      <c r="T129" s="194"/>
      <c r="AT129" s="195" t="s">
        <v>176</v>
      </c>
      <c r="AU129" s="195" t="s">
        <v>88</v>
      </c>
      <c r="AV129" s="11" t="s">
        <v>88</v>
      </c>
      <c r="AW129" s="11" t="s">
        <v>43</v>
      </c>
      <c r="AX129" s="11" t="s">
        <v>79</v>
      </c>
      <c r="AY129" s="195" t="s">
        <v>167</v>
      </c>
    </row>
    <row r="130" spans="2:51" s="12" customFormat="1" ht="13.5">
      <c r="B130" s="209"/>
      <c r="D130" s="187" t="s">
        <v>176</v>
      </c>
      <c r="E130" s="210" t="s">
        <v>5</v>
      </c>
      <c r="F130" s="211" t="s">
        <v>255</v>
      </c>
      <c r="H130" s="212">
        <v>1</v>
      </c>
      <c r="I130" s="213"/>
      <c r="L130" s="209"/>
      <c r="M130" s="214"/>
      <c r="N130" s="215"/>
      <c r="O130" s="215"/>
      <c r="P130" s="215"/>
      <c r="Q130" s="215"/>
      <c r="R130" s="215"/>
      <c r="S130" s="215"/>
      <c r="T130" s="216"/>
      <c r="AT130" s="217" t="s">
        <v>176</v>
      </c>
      <c r="AU130" s="217" t="s">
        <v>88</v>
      </c>
      <c r="AV130" s="12" t="s">
        <v>174</v>
      </c>
      <c r="AW130" s="12" t="s">
        <v>43</v>
      </c>
      <c r="AX130" s="12" t="s">
        <v>24</v>
      </c>
      <c r="AY130" s="217" t="s">
        <v>167</v>
      </c>
    </row>
    <row r="131" spans="2:65" s="1" customFormat="1" ht="16.5" customHeight="1">
      <c r="B131" s="173"/>
      <c r="C131" s="174" t="s">
        <v>29</v>
      </c>
      <c r="D131" s="174" t="s">
        <v>169</v>
      </c>
      <c r="E131" s="175" t="s">
        <v>1775</v>
      </c>
      <c r="F131" s="176" t="s">
        <v>1776</v>
      </c>
      <c r="G131" s="177" t="s">
        <v>842</v>
      </c>
      <c r="H131" s="178">
        <v>1</v>
      </c>
      <c r="I131" s="179"/>
      <c r="J131" s="180">
        <f>ROUND(I131*H131,2)</f>
        <v>0</v>
      </c>
      <c r="K131" s="176" t="s">
        <v>5</v>
      </c>
      <c r="L131" s="40"/>
      <c r="M131" s="181" t="s">
        <v>5</v>
      </c>
      <c r="N131" s="182" t="s">
        <v>50</v>
      </c>
      <c r="O131" s="41"/>
      <c r="P131" s="183">
        <f>O131*H131</f>
        <v>0</v>
      </c>
      <c r="Q131" s="183">
        <v>0</v>
      </c>
      <c r="R131" s="183">
        <f>Q131*H131</f>
        <v>0</v>
      </c>
      <c r="S131" s="183">
        <v>0</v>
      </c>
      <c r="T131" s="184">
        <f>S131*H131</f>
        <v>0</v>
      </c>
      <c r="AR131" s="23" t="s">
        <v>174</v>
      </c>
      <c r="AT131" s="23" t="s">
        <v>169</v>
      </c>
      <c r="AU131" s="23" t="s">
        <v>88</v>
      </c>
      <c r="AY131" s="23" t="s">
        <v>167</v>
      </c>
      <c r="BE131" s="185">
        <f>IF(N131="základní",J131,0)</f>
        <v>0</v>
      </c>
      <c r="BF131" s="185">
        <f>IF(N131="snížená",J131,0)</f>
        <v>0</v>
      </c>
      <c r="BG131" s="185">
        <f>IF(N131="zákl. přenesená",J131,0)</f>
        <v>0</v>
      </c>
      <c r="BH131" s="185">
        <f>IF(N131="sníž. přenesená",J131,0)</f>
        <v>0</v>
      </c>
      <c r="BI131" s="185">
        <f>IF(N131="nulová",J131,0)</f>
        <v>0</v>
      </c>
      <c r="BJ131" s="23" t="s">
        <v>24</v>
      </c>
      <c r="BK131" s="185">
        <f>ROUND(I131*H131,2)</f>
        <v>0</v>
      </c>
      <c r="BL131" s="23" t="s">
        <v>174</v>
      </c>
      <c r="BM131" s="23" t="s">
        <v>266</v>
      </c>
    </row>
    <row r="132" spans="2:51" s="13" customFormat="1" ht="13.5">
      <c r="B132" s="227"/>
      <c r="D132" s="196" t="s">
        <v>176</v>
      </c>
      <c r="E132" s="228" t="s">
        <v>5</v>
      </c>
      <c r="F132" s="229" t="s">
        <v>1777</v>
      </c>
      <c r="H132" s="230" t="s">
        <v>5</v>
      </c>
      <c r="I132" s="231"/>
      <c r="L132" s="227"/>
      <c r="M132" s="232"/>
      <c r="N132" s="233"/>
      <c r="O132" s="233"/>
      <c r="P132" s="233"/>
      <c r="Q132" s="233"/>
      <c r="R132" s="233"/>
      <c r="S132" s="233"/>
      <c r="T132" s="234"/>
      <c r="AT132" s="230" t="s">
        <v>176</v>
      </c>
      <c r="AU132" s="230" t="s">
        <v>88</v>
      </c>
      <c r="AV132" s="13" t="s">
        <v>24</v>
      </c>
      <c r="AW132" s="13" t="s">
        <v>43</v>
      </c>
      <c r="AX132" s="13" t="s">
        <v>79</v>
      </c>
      <c r="AY132" s="230" t="s">
        <v>167</v>
      </c>
    </row>
    <row r="133" spans="2:51" s="11" customFormat="1" ht="13.5">
      <c r="B133" s="186"/>
      <c r="D133" s="196" t="s">
        <v>176</v>
      </c>
      <c r="E133" s="195" t="s">
        <v>5</v>
      </c>
      <c r="F133" s="197" t="s">
        <v>24</v>
      </c>
      <c r="H133" s="198">
        <v>1</v>
      </c>
      <c r="I133" s="191"/>
      <c r="L133" s="186"/>
      <c r="M133" s="192"/>
      <c r="N133" s="193"/>
      <c r="O133" s="193"/>
      <c r="P133" s="193"/>
      <c r="Q133" s="193"/>
      <c r="R133" s="193"/>
      <c r="S133" s="193"/>
      <c r="T133" s="194"/>
      <c r="AT133" s="195" t="s">
        <v>176</v>
      </c>
      <c r="AU133" s="195" t="s">
        <v>88</v>
      </c>
      <c r="AV133" s="11" t="s">
        <v>88</v>
      </c>
      <c r="AW133" s="11" t="s">
        <v>43</v>
      </c>
      <c r="AX133" s="11" t="s">
        <v>79</v>
      </c>
      <c r="AY133" s="195" t="s">
        <v>167</v>
      </c>
    </row>
    <row r="134" spans="2:51" s="12" customFormat="1" ht="13.5">
      <c r="B134" s="209"/>
      <c r="D134" s="187" t="s">
        <v>176</v>
      </c>
      <c r="E134" s="210" t="s">
        <v>5</v>
      </c>
      <c r="F134" s="211" t="s">
        <v>255</v>
      </c>
      <c r="H134" s="212">
        <v>1</v>
      </c>
      <c r="I134" s="213"/>
      <c r="L134" s="209"/>
      <c r="M134" s="214"/>
      <c r="N134" s="215"/>
      <c r="O134" s="215"/>
      <c r="P134" s="215"/>
      <c r="Q134" s="215"/>
      <c r="R134" s="215"/>
      <c r="S134" s="215"/>
      <c r="T134" s="216"/>
      <c r="AT134" s="217" t="s">
        <v>176</v>
      </c>
      <c r="AU134" s="217" t="s">
        <v>88</v>
      </c>
      <c r="AV134" s="12" t="s">
        <v>174</v>
      </c>
      <c r="AW134" s="12" t="s">
        <v>43</v>
      </c>
      <c r="AX134" s="12" t="s">
        <v>24</v>
      </c>
      <c r="AY134" s="217" t="s">
        <v>167</v>
      </c>
    </row>
    <row r="135" spans="2:65" s="1" customFormat="1" ht="16.5" customHeight="1">
      <c r="B135" s="173"/>
      <c r="C135" s="174" t="s">
        <v>216</v>
      </c>
      <c r="D135" s="174" t="s">
        <v>169</v>
      </c>
      <c r="E135" s="175" t="s">
        <v>1778</v>
      </c>
      <c r="F135" s="176" t="s">
        <v>1779</v>
      </c>
      <c r="G135" s="177" t="s">
        <v>842</v>
      </c>
      <c r="H135" s="178">
        <v>1</v>
      </c>
      <c r="I135" s="179"/>
      <c r="J135" s="180">
        <f>ROUND(I135*H135,2)</f>
        <v>0</v>
      </c>
      <c r="K135" s="176" t="s">
        <v>5</v>
      </c>
      <c r="L135" s="40"/>
      <c r="M135" s="181" t="s">
        <v>5</v>
      </c>
      <c r="N135" s="182" t="s">
        <v>50</v>
      </c>
      <c r="O135" s="41"/>
      <c r="P135" s="183">
        <f>O135*H135</f>
        <v>0</v>
      </c>
      <c r="Q135" s="183">
        <v>0</v>
      </c>
      <c r="R135" s="183">
        <f>Q135*H135</f>
        <v>0</v>
      </c>
      <c r="S135" s="183">
        <v>0</v>
      </c>
      <c r="T135" s="184">
        <f>S135*H135</f>
        <v>0</v>
      </c>
      <c r="AR135" s="23" t="s">
        <v>174</v>
      </c>
      <c r="AT135" s="23" t="s">
        <v>169</v>
      </c>
      <c r="AU135" s="23" t="s">
        <v>88</v>
      </c>
      <c r="AY135" s="23" t="s">
        <v>167</v>
      </c>
      <c r="BE135" s="185">
        <f>IF(N135="základní",J135,0)</f>
        <v>0</v>
      </c>
      <c r="BF135" s="185">
        <f>IF(N135="snížená",J135,0)</f>
        <v>0</v>
      </c>
      <c r="BG135" s="185">
        <f>IF(N135="zákl. přenesená",J135,0)</f>
        <v>0</v>
      </c>
      <c r="BH135" s="185">
        <f>IF(N135="sníž. přenesená",J135,0)</f>
        <v>0</v>
      </c>
      <c r="BI135" s="185">
        <f>IF(N135="nulová",J135,0)</f>
        <v>0</v>
      </c>
      <c r="BJ135" s="23" t="s">
        <v>24</v>
      </c>
      <c r="BK135" s="185">
        <f>ROUND(I135*H135,2)</f>
        <v>0</v>
      </c>
      <c r="BL135" s="23" t="s">
        <v>174</v>
      </c>
      <c r="BM135" s="23" t="s">
        <v>274</v>
      </c>
    </row>
    <row r="136" spans="2:51" s="13" customFormat="1" ht="27">
      <c r="B136" s="227"/>
      <c r="D136" s="196" t="s">
        <v>176</v>
      </c>
      <c r="E136" s="228" t="s">
        <v>5</v>
      </c>
      <c r="F136" s="229" t="s">
        <v>1780</v>
      </c>
      <c r="H136" s="230" t="s">
        <v>5</v>
      </c>
      <c r="I136" s="231"/>
      <c r="L136" s="227"/>
      <c r="M136" s="232"/>
      <c r="N136" s="233"/>
      <c r="O136" s="233"/>
      <c r="P136" s="233"/>
      <c r="Q136" s="233"/>
      <c r="R136" s="233"/>
      <c r="S136" s="233"/>
      <c r="T136" s="234"/>
      <c r="AT136" s="230" t="s">
        <v>176</v>
      </c>
      <c r="AU136" s="230" t="s">
        <v>88</v>
      </c>
      <c r="AV136" s="13" t="s">
        <v>24</v>
      </c>
      <c r="AW136" s="13" t="s">
        <v>43</v>
      </c>
      <c r="AX136" s="13" t="s">
        <v>79</v>
      </c>
      <c r="AY136" s="230" t="s">
        <v>167</v>
      </c>
    </row>
    <row r="137" spans="2:51" s="13" customFormat="1" ht="27">
      <c r="B137" s="227"/>
      <c r="D137" s="196" t="s">
        <v>176</v>
      </c>
      <c r="E137" s="228" t="s">
        <v>5</v>
      </c>
      <c r="F137" s="229" t="s">
        <v>1781</v>
      </c>
      <c r="H137" s="230" t="s">
        <v>5</v>
      </c>
      <c r="I137" s="231"/>
      <c r="L137" s="227"/>
      <c r="M137" s="232"/>
      <c r="N137" s="233"/>
      <c r="O137" s="233"/>
      <c r="P137" s="233"/>
      <c r="Q137" s="233"/>
      <c r="R137" s="233"/>
      <c r="S137" s="233"/>
      <c r="T137" s="234"/>
      <c r="AT137" s="230" t="s">
        <v>176</v>
      </c>
      <c r="AU137" s="230" t="s">
        <v>88</v>
      </c>
      <c r="AV137" s="13" t="s">
        <v>24</v>
      </c>
      <c r="AW137" s="13" t="s">
        <v>43</v>
      </c>
      <c r="AX137" s="13" t="s">
        <v>79</v>
      </c>
      <c r="AY137" s="230" t="s">
        <v>167</v>
      </c>
    </row>
    <row r="138" spans="2:51" s="11" customFormat="1" ht="13.5">
      <c r="B138" s="186"/>
      <c r="D138" s="196" t="s">
        <v>176</v>
      </c>
      <c r="E138" s="195" t="s">
        <v>5</v>
      </c>
      <c r="F138" s="197" t="s">
        <v>24</v>
      </c>
      <c r="H138" s="198">
        <v>1</v>
      </c>
      <c r="I138" s="191"/>
      <c r="L138" s="186"/>
      <c r="M138" s="192"/>
      <c r="N138" s="193"/>
      <c r="O138" s="193"/>
      <c r="P138" s="193"/>
      <c r="Q138" s="193"/>
      <c r="R138" s="193"/>
      <c r="S138" s="193"/>
      <c r="T138" s="194"/>
      <c r="AT138" s="195" t="s">
        <v>176</v>
      </c>
      <c r="AU138" s="195" t="s">
        <v>88</v>
      </c>
      <c r="AV138" s="11" t="s">
        <v>88</v>
      </c>
      <c r="AW138" s="11" t="s">
        <v>43</v>
      </c>
      <c r="AX138" s="11" t="s">
        <v>79</v>
      </c>
      <c r="AY138" s="195" t="s">
        <v>167</v>
      </c>
    </row>
    <row r="139" spans="2:51" s="12" customFormat="1" ht="13.5">
      <c r="B139" s="209"/>
      <c r="D139" s="187" t="s">
        <v>176</v>
      </c>
      <c r="E139" s="210" t="s">
        <v>5</v>
      </c>
      <c r="F139" s="211" t="s">
        <v>255</v>
      </c>
      <c r="H139" s="212">
        <v>1</v>
      </c>
      <c r="I139" s="213"/>
      <c r="L139" s="209"/>
      <c r="M139" s="214"/>
      <c r="N139" s="215"/>
      <c r="O139" s="215"/>
      <c r="P139" s="215"/>
      <c r="Q139" s="215"/>
      <c r="R139" s="215"/>
      <c r="S139" s="215"/>
      <c r="T139" s="216"/>
      <c r="AT139" s="217" t="s">
        <v>176</v>
      </c>
      <c r="AU139" s="217" t="s">
        <v>88</v>
      </c>
      <c r="AV139" s="12" t="s">
        <v>174</v>
      </c>
      <c r="AW139" s="12" t="s">
        <v>43</v>
      </c>
      <c r="AX139" s="12" t="s">
        <v>24</v>
      </c>
      <c r="AY139" s="217" t="s">
        <v>167</v>
      </c>
    </row>
    <row r="140" spans="2:65" s="1" customFormat="1" ht="16.5" customHeight="1">
      <c r="B140" s="173"/>
      <c r="C140" s="174" t="s">
        <v>221</v>
      </c>
      <c r="D140" s="174" t="s">
        <v>169</v>
      </c>
      <c r="E140" s="175" t="s">
        <v>1782</v>
      </c>
      <c r="F140" s="176" t="s">
        <v>1783</v>
      </c>
      <c r="G140" s="177" t="s">
        <v>842</v>
      </c>
      <c r="H140" s="178">
        <v>1</v>
      </c>
      <c r="I140" s="179"/>
      <c r="J140" s="180">
        <f>ROUND(I140*H140,2)</f>
        <v>0</v>
      </c>
      <c r="K140" s="176" t="s">
        <v>5</v>
      </c>
      <c r="L140" s="40"/>
      <c r="M140" s="181" t="s">
        <v>5</v>
      </c>
      <c r="N140" s="182" t="s">
        <v>50</v>
      </c>
      <c r="O140" s="41"/>
      <c r="P140" s="183">
        <f>O140*H140</f>
        <v>0</v>
      </c>
      <c r="Q140" s="183">
        <v>0</v>
      </c>
      <c r="R140" s="183">
        <f>Q140*H140</f>
        <v>0</v>
      </c>
      <c r="S140" s="183">
        <v>0</v>
      </c>
      <c r="T140" s="184">
        <f>S140*H140</f>
        <v>0</v>
      </c>
      <c r="AR140" s="23" t="s">
        <v>174</v>
      </c>
      <c r="AT140" s="23" t="s">
        <v>169</v>
      </c>
      <c r="AU140" s="23" t="s">
        <v>88</v>
      </c>
      <c r="AY140" s="23" t="s">
        <v>167</v>
      </c>
      <c r="BE140" s="185">
        <f>IF(N140="základní",J140,0)</f>
        <v>0</v>
      </c>
      <c r="BF140" s="185">
        <f>IF(N140="snížená",J140,0)</f>
        <v>0</v>
      </c>
      <c r="BG140" s="185">
        <f>IF(N140="zákl. přenesená",J140,0)</f>
        <v>0</v>
      </c>
      <c r="BH140" s="185">
        <f>IF(N140="sníž. přenesená",J140,0)</f>
        <v>0</v>
      </c>
      <c r="BI140" s="185">
        <f>IF(N140="nulová",J140,0)</f>
        <v>0</v>
      </c>
      <c r="BJ140" s="23" t="s">
        <v>24</v>
      </c>
      <c r="BK140" s="185">
        <f>ROUND(I140*H140,2)</f>
        <v>0</v>
      </c>
      <c r="BL140" s="23" t="s">
        <v>174</v>
      </c>
      <c r="BM140" s="23" t="s">
        <v>285</v>
      </c>
    </row>
    <row r="141" spans="2:51" s="13" customFormat="1" ht="27">
      <c r="B141" s="227"/>
      <c r="D141" s="196" t="s">
        <v>176</v>
      </c>
      <c r="E141" s="228" t="s">
        <v>5</v>
      </c>
      <c r="F141" s="229" t="s">
        <v>1784</v>
      </c>
      <c r="H141" s="230" t="s">
        <v>5</v>
      </c>
      <c r="I141" s="231"/>
      <c r="L141" s="227"/>
      <c r="M141" s="232"/>
      <c r="N141" s="233"/>
      <c r="O141" s="233"/>
      <c r="P141" s="233"/>
      <c r="Q141" s="233"/>
      <c r="R141" s="233"/>
      <c r="S141" s="233"/>
      <c r="T141" s="234"/>
      <c r="AT141" s="230" t="s">
        <v>176</v>
      </c>
      <c r="AU141" s="230" t="s">
        <v>88</v>
      </c>
      <c r="AV141" s="13" t="s">
        <v>24</v>
      </c>
      <c r="AW141" s="13" t="s">
        <v>43</v>
      </c>
      <c r="AX141" s="13" t="s">
        <v>79</v>
      </c>
      <c r="AY141" s="230" t="s">
        <v>167</v>
      </c>
    </row>
    <row r="142" spans="2:51" s="11" customFormat="1" ht="13.5">
      <c r="B142" s="186"/>
      <c r="D142" s="196" t="s">
        <v>176</v>
      </c>
      <c r="E142" s="195" t="s">
        <v>5</v>
      </c>
      <c r="F142" s="197" t="s">
        <v>24</v>
      </c>
      <c r="H142" s="198">
        <v>1</v>
      </c>
      <c r="I142" s="191"/>
      <c r="L142" s="186"/>
      <c r="M142" s="192"/>
      <c r="N142" s="193"/>
      <c r="O142" s="193"/>
      <c r="P142" s="193"/>
      <c r="Q142" s="193"/>
      <c r="R142" s="193"/>
      <c r="S142" s="193"/>
      <c r="T142" s="194"/>
      <c r="AT142" s="195" t="s">
        <v>176</v>
      </c>
      <c r="AU142" s="195" t="s">
        <v>88</v>
      </c>
      <c r="AV142" s="11" t="s">
        <v>88</v>
      </c>
      <c r="AW142" s="11" t="s">
        <v>43</v>
      </c>
      <c r="AX142" s="11" t="s">
        <v>79</v>
      </c>
      <c r="AY142" s="195" t="s">
        <v>167</v>
      </c>
    </row>
    <row r="143" spans="2:51" s="12" customFormat="1" ht="13.5">
      <c r="B143" s="209"/>
      <c r="D143" s="187" t="s">
        <v>176</v>
      </c>
      <c r="E143" s="210" t="s">
        <v>5</v>
      </c>
      <c r="F143" s="211" t="s">
        <v>255</v>
      </c>
      <c r="H143" s="212">
        <v>1</v>
      </c>
      <c r="I143" s="213"/>
      <c r="L143" s="209"/>
      <c r="M143" s="214"/>
      <c r="N143" s="215"/>
      <c r="O143" s="215"/>
      <c r="P143" s="215"/>
      <c r="Q143" s="215"/>
      <c r="R143" s="215"/>
      <c r="S143" s="215"/>
      <c r="T143" s="216"/>
      <c r="AT143" s="217" t="s">
        <v>176</v>
      </c>
      <c r="AU143" s="217" t="s">
        <v>88</v>
      </c>
      <c r="AV143" s="12" t="s">
        <v>174</v>
      </c>
      <c r="AW143" s="12" t="s">
        <v>43</v>
      </c>
      <c r="AX143" s="12" t="s">
        <v>24</v>
      </c>
      <c r="AY143" s="217" t="s">
        <v>167</v>
      </c>
    </row>
    <row r="144" spans="2:65" s="1" customFormat="1" ht="16.5" customHeight="1">
      <c r="B144" s="173"/>
      <c r="C144" s="174" t="s">
        <v>228</v>
      </c>
      <c r="D144" s="174" t="s">
        <v>169</v>
      </c>
      <c r="E144" s="175" t="s">
        <v>1785</v>
      </c>
      <c r="F144" s="176" t="s">
        <v>1786</v>
      </c>
      <c r="G144" s="177" t="s">
        <v>842</v>
      </c>
      <c r="H144" s="178">
        <v>1</v>
      </c>
      <c r="I144" s="179"/>
      <c r="J144" s="180">
        <f>ROUND(I144*H144,2)</f>
        <v>0</v>
      </c>
      <c r="K144" s="176" t="s">
        <v>5</v>
      </c>
      <c r="L144" s="40"/>
      <c r="M144" s="181" t="s">
        <v>5</v>
      </c>
      <c r="N144" s="182" t="s">
        <v>50</v>
      </c>
      <c r="O144" s="41"/>
      <c r="P144" s="183">
        <f>O144*H144</f>
        <v>0</v>
      </c>
      <c r="Q144" s="183">
        <v>0</v>
      </c>
      <c r="R144" s="183">
        <f>Q144*H144</f>
        <v>0</v>
      </c>
      <c r="S144" s="183">
        <v>0</v>
      </c>
      <c r="T144" s="184">
        <f>S144*H144</f>
        <v>0</v>
      </c>
      <c r="AR144" s="23" t="s">
        <v>174</v>
      </c>
      <c r="AT144" s="23" t="s">
        <v>169</v>
      </c>
      <c r="AU144" s="23" t="s">
        <v>88</v>
      </c>
      <c r="AY144" s="23" t="s">
        <v>167</v>
      </c>
      <c r="BE144" s="185">
        <f>IF(N144="základní",J144,0)</f>
        <v>0</v>
      </c>
      <c r="BF144" s="185">
        <f>IF(N144="snížená",J144,0)</f>
        <v>0</v>
      </c>
      <c r="BG144" s="185">
        <f>IF(N144="zákl. přenesená",J144,0)</f>
        <v>0</v>
      </c>
      <c r="BH144" s="185">
        <f>IF(N144="sníž. přenesená",J144,0)</f>
        <v>0</v>
      </c>
      <c r="BI144" s="185">
        <f>IF(N144="nulová",J144,0)</f>
        <v>0</v>
      </c>
      <c r="BJ144" s="23" t="s">
        <v>24</v>
      </c>
      <c r="BK144" s="185">
        <f>ROUND(I144*H144,2)</f>
        <v>0</v>
      </c>
      <c r="BL144" s="23" t="s">
        <v>174</v>
      </c>
      <c r="BM144" s="23" t="s">
        <v>294</v>
      </c>
    </row>
    <row r="145" spans="2:51" s="13" customFormat="1" ht="27">
      <c r="B145" s="227"/>
      <c r="D145" s="196" t="s">
        <v>176</v>
      </c>
      <c r="E145" s="228" t="s">
        <v>5</v>
      </c>
      <c r="F145" s="229" t="s">
        <v>1787</v>
      </c>
      <c r="H145" s="230" t="s">
        <v>5</v>
      </c>
      <c r="I145" s="231"/>
      <c r="L145" s="227"/>
      <c r="M145" s="232"/>
      <c r="N145" s="233"/>
      <c r="O145" s="233"/>
      <c r="P145" s="233"/>
      <c r="Q145" s="233"/>
      <c r="R145" s="233"/>
      <c r="S145" s="233"/>
      <c r="T145" s="234"/>
      <c r="AT145" s="230" t="s">
        <v>176</v>
      </c>
      <c r="AU145" s="230" t="s">
        <v>88</v>
      </c>
      <c r="AV145" s="13" t="s">
        <v>24</v>
      </c>
      <c r="AW145" s="13" t="s">
        <v>43</v>
      </c>
      <c r="AX145" s="13" t="s">
        <v>79</v>
      </c>
      <c r="AY145" s="230" t="s">
        <v>167</v>
      </c>
    </row>
    <row r="146" spans="2:51" s="13" customFormat="1" ht="13.5">
      <c r="B146" s="227"/>
      <c r="D146" s="196" t="s">
        <v>176</v>
      </c>
      <c r="E146" s="228" t="s">
        <v>5</v>
      </c>
      <c r="F146" s="229" t="s">
        <v>1788</v>
      </c>
      <c r="H146" s="230" t="s">
        <v>5</v>
      </c>
      <c r="I146" s="231"/>
      <c r="L146" s="227"/>
      <c r="M146" s="232"/>
      <c r="N146" s="233"/>
      <c r="O146" s="233"/>
      <c r="P146" s="233"/>
      <c r="Q146" s="233"/>
      <c r="R146" s="233"/>
      <c r="S146" s="233"/>
      <c r="T146" s="234"/>
      <c r="AT146" s="230" t="s">
        <v>176</v>
      </c>
      <c r="AU146" s="230" t="s">
        <v>88</v>
      </c>
      <c r="AV146" s="13" t="s">
        <v>24</v>
      </c>
      <c r="AW146" s="13" t="s">
        <v>43</v>
      </c>
      <c r="AX146" s="13" t="s">
        <v>79</v>
      </c>
      <c r="AY146" s="230" t="s">
        <v>167</v>
      </c>
    </row>
    <row r="147" spans="2:51" s="13" customFormat="1" ht="13.5">
      <c r="B147" s="227"/>
      <c r="D147" s="196" t="s">
        <v>176</v>
      </c>
      <c r="E147" s="228" t="s">
        <v>5</v>
      </c>
      <c r="F147" s="229" t="s">
        <v>1789</v>
      </c>
      <c r="H147" s="230" t="s">
        <v>5</v>
      </c>
      <c r="I147" s="231"/>
      <c r="L147" s="227"/>
      <c r="M147" s="232"/>
      <c r="N147" s="233"/>
      <c r="O147" s="233"/>
      <c r="P147" s="233"/>
      <c r="Q147" s="233"/>
      <c r="R147" s="233"/>
      <c r="S147" s="233"/>
      <c r="T147" s="234"/>
      <c r="AT147" s="230" t="s">
        <v>176</v>
      </c>
      <c r="AU147" s="230" t="s">
        <v>88</v>
      </c>
      <c r="AV147" s="13" t="s">
        <v>24</v>
      </c>
      <c r="AW147" s="13" t="s">
        <v>43</v>
      </c>
      <c r="AX147" s="13" t="s">
        <v>79</v>
      </c>
      <c r="AY147" s="230" t="s">
        <v>167</v>
      </c>
    </row>
    <row r="148" spans="2:51" s="11" customFormat="1" ht="13.5">
      <c r="B148" s="186"/>
      <c r="D148" s="196" t="s">
        <v>176</v>
      </c>
      <c r="E148" s="195" t="s">
        <v>5</v>
      </c>
      <c r="F148" s="197" t="s">
        <v>24</v>
      </c>
      <c r="H148" s="198">
        <v>1</v>
      </c>
      <c r="I148" s="191"/>
      <c r="L148" s="186"/>
      <c r="M148" s="192"/>
      <c r="N148" s="193"/>
      <c r="O148" s="193"/>
      <c r="P148" s="193"/>
      <c r="Q148" s="193"/>
      <c r="R148" s="193"/>
      <c r="S148" s="193"/>
      <c r="T148" s="194"/>
      <c r="AT148" s="195" t="s">
        <v>176</v>
      </c>
      <c r="AU148" s="195" t="s">
        <v>88</v>
      </c>
      <c r="AV148" s="11" t="s">
        <v>88</v>
      </c>
      <c r="AW148" s="11" t="s">
        <v>43</v>
      </c>
      <c r="AX148" s="11" t="s">
        <v>79</v>
      </c>
      <c r="AY148" s="195" t="s">
        <v>167</v>
      </c>
    </row>
    <row r="149" spans="2:51" s="12" customFormat="1" ht="13.5">
      <c r="B149" s="209"/>
      <c r="D149" s="196" t="s">
        <v>176</v>
      </c>
      <c r="E149" s="235" t="s">
        <v>5</v>
      </c>
      <c r="F149" s="236" t="s">
        <v>255</v>
      </c>
      <c r="H149" s="237">
        <v>1</v>
      </c>
      <c r="I149" s="213"/>
      <c r="L149" s="209"/>
      <c r="M149" s="214"/>
      <c r="N149" s="215"/>
      <c r="O149" s="215"/>
      <c r="P149" s="215"/>
      <c r="Q149" s="215"/>
      <c r="R149" s="215"/>
      <c r="S149" s="215"/>
      <c r="T149" s="216"/>
      <c r="AT149" s="217" t="s">
        <v>176</v>
      </c>
      <c r="AU149" s="217" t="s">
        <v>88</v>
      </c>
      <c r="AV149" s="12" t="s">
        <v>174</v>
      </c>
      <c r="AW149" s="12" t="s">
        <v>43</v>
      </c>
      <c r="AX149" s="12" t="s">
        <v>24</v>
      </c>
      <c r="AY149" s="217" t="s">
        <v>167</v>
      </c>
    </row>
    <row r="150" spans="2:63" s="10" customFormat="1" ht="29.85" customHeight="1">
      <c r="B150" s="159"/>
      <c r="D150" s="170" t="s">
        <v>78</v>
      </c>
      <c r="E150" s="171" t="s">
        <v>1790</v>
      </c>
      <c r="F150" s="171" t="s">
        <v>1791</v>
      </c>
      <c r="I150" s="162"/>
      <c r="J150" s="172">
        <f>BK150</f>
        <v>0</v>
      </c>
      <c r="L150" s="159"/>
      <c r="M150" s="164"/>
      <c r="N150" s="165"/>
      <c r="O150" s="165"/>
      <c r="P150" s="166">
        <f>SUM(P151:P171)</f>
        <v>0</v>
      </c>
      <c r="Q150" s="165"/>
      <c r="R150" s="166">
        <f>SUM(R151:R171)</f>
        <v>0</v>
      </c>
      <c r="S150" s="165"/>
      <c r="T150" s="167">
        <f>SUM(T151:T171)</f>
        <v>0</v>
      </c>
      <c r="AR150" s="160" t="s">
        <v>24</v>
      </c>
      <c r="AT150" s="168" t="s">
        <v>78</v>
      </c>
      <c r="AU150" s="168" t="s">
        <v>24</v>
      </c>
      <c r="AY150" s="160" t="s">
        <v>167</v>
      </c>
      <c r="BK150" s="169">
        <f>SUM(BK151:BK171)</f>
        <v>0</v>
      </c>
    </row>
    <row r="151" spans="2:65" s="1" customFormat="1" ht="16.5" customHeight="1">
      <c r="B151" s="173"/>
      <c r="C151" s="174" t="s">
        <v>235</v>
      </c>
      <c r="D151" s="174" t="s">
        <v>169</v>
      </c>
      <c r="E151" s="175" t="s">
        <v>1792</v>
      </c>
      <c r="F151" s="176" t="s">
        <v>1793</v>
      </c>
      <c r="G151" s="177" t="s">
        <v>842</v>
      </c>
      <c r="H151" s="178">
        <v>1</v>
      </c>
      <c r="I151" s="179"/>
      <c r="J151" s="180">
        <f>ROUND(I151*H151,2)</f>
        <v>0</v>
      </c>
      <c r="K151" s="176" t="s">
        <v>5</v>
      </c>
      <c r="L151" s="40"/>
      <c r="M151" s="181" t="s">
        <v>5</v>
      </c>
      <c r="N151" s="182" t="s">
        <v>50</v>
      </c>
      <c r="O151" s="41"/>
      <c r="P151" s="183">
        <f>O151*H151</f>
        <v>0</v>
      </c>
      <c r="Q151" s="183">
        <v>0</v>
      </c>
      <c r="R151" s="183">
        <f>Q151*H151</f>
        <v>0</v>
      </c>
      <c r="S151" s="183">
        <v>0</v>
      </c>
      <c r="T151" s="184">
        <f>S151*H151</f>
        <v>0</v>
      </c>
      <c r="AR151" s="23" t="s">
        <v>174</v>
      </c>
      <c r="AT151" s="23" t="s">
        <v>169</v>
      </c>
      <c r="AU151" s="23" t="s">
        <v>88</v>
      </c>
      <c r="AY151" s="23" t="s">
        <v>167</v>
      </c>
      <c r="BE151" s="185">
        <f>IF(N151="základní",J151,0)</f>
        <v>0</v>
      </c>
      <c r="BF151" s="185">
        <f>IF(N151="snížená",J151,0)</f>
        <v>0</v>
      </c>
      <c r="BG151" s="185">
        <f>IF(N151="zákl. přenesená",J151,0)</f>
        <v>0</v>
      </c>
      <c r="BH151" s="185">
        <f>IF(N151="sníž. přenesená",J151,0)</f>
        <v>0</v>
      </c>
      <c r="BI151" s="185">
        <f>IF(N151="nulová",J151,0)</f>
        <v>0</v>
      </c>
      <c r="BJ151" s="23" t="s">
        <v>24</v>
      </c>
      <c r="BK151" s="185">
        <f>ROUND(I151*H151,2)</f>
        <v>0</v>
      </c>
      <c r="BL151" s="23" t="s">
        <v>174</v>
      </c>
      <c r="BM151" s="23" t="s">
        <v>303</v>
      </c>
    </row>
    <row r="152" spans="2:51" s="13" customFormat="1" ht="13.5">
      <c r="B152" s="227"/>
      <c r="D152" s="196" t="s">
        <v>176</v>
      </c>
      <c r="E152" s="228" t="s">
        <v>5</v>
      </c>
      <c r="F152" s="229" t="s">
        <v>1794</v>
      </c>
      <c r="H152" s="230" t="s">
        <v>5</v>
      </c>
      <c r="I152" s="231"/>
      <c r="L152" s="227"/>
      <c r="M152" s="232"/>
      <c r="N152" s="233"/>
      <c r="O152" s="233"/>
      <c r="P152" s="233"/>
      <c r="Q152" s="233"/>
      <c r="R152" s="233"/>
      <c r="S152" s="233"/>
      <c r="T152" s="234"/>
      <c r="AT152" s="230" t="s">
        <v>176</v>
      </c>
      <c r="AU152" s="230" t="s">
        <v>88</v>
      </c>
      <c r="AV152" s="13" t="s">
        <v>24</v>
      </c>
      <c r="AW152" s="13" t="s">
        <v>43</v>
      </c>
      <c r="AX152" s="13" t="s">
        <v>79</v>
      </c>
      <c r="AY152" s="230" t="s">
        <v>167</v>
      </c>
    </row>
    <row r="153" spans="2:51" s="13" customFormat="1" ht="13.5">
      <c r="B153" s="227"/>
      <c r="D153" s="196" t="s">
        <v>176</v>
      </c>
      <c r="E153" s="228" t="s">
        <v>5</v>
      </c>
      <c r="F153" s="229" t="s">
        <v>1795</v>
      </c>
      <c r="H153" s="230" t="s">
        <v>5</v>
      </c>
      <c r="I153" s="231"/>
      <c r="L153" s="227"/>
      <c r="M153" s="232"/>
      <c r="N153" s="233"/>
      <c r="O153" s="233"/>
      <c r="P153" s="233"/>
      <c r="Q153" s="233"/>
      <c r="R153" s="233"/>
      <c r="S153" s="233"/>
      <c r="T153" s="234"/>
      <c r="AT153" s="230" t="s">
        <v>176</v>
      </c>
      <c r="AU153" s="230" t="s">
        <v>88</v>
      </c>
      <c r="AV153" s="13" t="s">
        <v>24</v>
      </c>
      <c r="AW153" s="13" t="s">
        <v>43</v>
      </c>
      <c r="AX153" s="13" t="s">
        <v>79</v>
      </c>
      <c r="AY153" s="230" t="s">
        <v>167</v>
      </c>
    </row>
    <row r="154" spans="2:51" s="13" customFormat="1" ht="13.5">
      <c r="B154" s="227"/>
      <c r="D154" s="196" t="s">
        <v>176</v>
      </c>
      <c r="E154" s="228" t="s">
        <v>5</v>
      </c>
      <c r="F154" s="229" t="s">
        <v>1796</v>
      </c>
      <c r="H154" s="230" t="s">
        <v>5</v>
      </c>
      <c r="I154" s="231"/>
      <c r="L154" s="227"/>
      <c r="M154" s="232"/>
      <c r="N154" s="233"/>
      <c r="O154" s="233"/>
      <c r="P154" s="233"/>
      <c r="Q154" s="233"/>
      <c r="R154" s="233"/>
      <c r="S154" s="233"/>
      <c r="T154" s="234"/>
      <c r="AT154" s="230" t="s">
        <v>176</v>
      </c>
      <c r="AU154" s="230" t="s">
        <v>88</v>
      </c>
      <c r="AV154" s="13" t="s">
        <v>24</v>
      </c>
      <c r="AW154" s="13" t="s">
        <v>43</v>
      </c>
      <c r="AX154" s="13" t="s">
        <v>79</v>
      </c>
      <c r="AY154" s="230" t="s">
        <v>167</v>
      </c>
    </row>
    <row r="155" spans="2:51" s="13" customFormat="1" ht="13.5">
      <c r="B155" s="227"/>
      <c r="D155" s="196" t="s">
        <v>176</v>
      </c>
      <c r="E155" s="228" t="s">
        <v>5</v>
      </c>
      <c r="F155" s="229" t="s">
        <v>1797</v>
      </c>
      <c r="H155" s="230" t="s">
        <v>5</v>
      </c>
      <c r="I155" s="231"/>
      <c r="L155" s="227"/>
      <c r="M155" s="232"/>
      <c r="N155" s="233"/>
      <c r="O155" s="233"/>
      <c r="P155" s="233"/>
      <c r="Q155" s="233"/>
      <c r="R155" s="233"/>
      <c r="S155" s="233"/>
      <c r="T155" s="234"/>
      <c r="AT155" s="230" t="s">
        <v>176</v>
      </c>
      <c r="AU155" s="230" t="s">
        <v>88</v>
      </c>
      <c r="AV155" s="13" t="s">
        <v>24</v>
      </c>
      <c r="AW155" s="13" t="s">
        <v>43</v>
      </c>
      <c r="AX155" s="13" t="s">
        <v>79</v>
      </c>
      <c r="AY155" s="230" t="s">
        <v>167</v>
      </c>
    </row>
    <row r="156" spans="2:51" s="13" customFormat="1" ht="27">
      <c r="B156" s="227"/>
      <c r="D156" s="196" t="s">
        <v>176</v>
      </c>
      <c r="E156" s="228" t="s">
        <v>5</v>
      </c>
      <c r="F156" s="229" t="s">
        <v>1798</v>
      </c>
      <c r="H156" s="230" t="s">
        <v>5</v>
      </c>
      <c r="I156" s="231"/>
      <c r="L156" s="227"/>
      <c r="M156" s="232"/>
      <c r="N156" s="233"/>
      <c r="O156" s="233"/>
      <c r="P156" s="233"/>
      <c r="Q156" s="233"/>
      <c r="R156" s="233"/>
      <c r="S156" s="233"/>
      <c r="T156" s="234"/>
      <c r="AT156" s="230" t="s">
        <v>176</v>
      </c>
      <c r="AU156" s="230" t="s">
        <v>88</v>
      </c>
      <c r="AV156" s="13" t="s">
        <v>24</v>
      </c>
      <c r="AW156" s="13" t="s">
        <v>43</v>
      </c>
      <c r="AX156" s="13" t="s">
        <v>79</v>
      </c>
      <c r="AY156" s="230" t="s">
        <v>167</v>
      </c>
    </row>
    <row r="157" spans="2:51" s="13" customFormat="1" ht="27">
      <c r="B157" s="227"/>
      <c r="D157" s="196" t="s">
        <v>176</v>
      </c>
      <c r="E157" s="228" t="s">
        <v>5</v>
      </c>
      <c r="F157" s="229" t="s">
        <v>1799</v>
      </c>
      <c r="H157" s="230" t="s">
        <v>5</v>
      </c>
      <c r="I157" s="231"/>
      <c r="L157" s="227"/>
      <c r="M157" s="232"/>
      <c r="N157" s="233"/>
      <c r="O157" s="233"/>
      <c r="P157" s="233"/>
      <c r="Q157" s="233"/>
      <c r="R157" s="233"/>
      <c r="S157" s="233"/>
      <c r="T157" s="234"/>
      <c r="AT157" s="230" t="s">
        <v>176</v>
      </c>
      <c r="AU157" s="230" t="s">
        <v>88</v>
      </c>
      <c r="AV157" s="13" t="s">
        <v>24</v>
      </c>
      <c r="AW157" s="13" t="s">
        <v>43</v>
      </c>
      <c r="AX157" s="13" t="s">
        <v>79</v>
      </c>
      <c r="AY157" s="230" t="s">
        <v>167</v>
      </c>
    </row>
    <row r="158" spans="2:51" s="11" customFormat="1" ht="13.5">
      <c r="B158" s="186"/>
      <c r="D158" s="196" t="s">
        <v>176</v>
      </c>
      <c r="E158" s="195" t="s">
        <v>5</v>
      </c>
      <c r="F158" s="197" t="s">
        <v>24</v>
      </c>
      <c r="H158" s="198">
        <v>1</v>
      </c>
      <c r="I158" s="191"/>
      <c r="L158" s="186"/>
      <c r="M158" s="192"/>
      <c r="N158" s="193"/>
      <c r="O158" s="193"/>
      <c r="P158" s="193"/>
      <c r="Q158" s="193"/>
      <c r="R158" s="193"/>
      <c r="S158" s="193"/>
      <c r="T158" s="194"/>
      <c r="AT158" s="195" t="s">
        <v>176</v>
      </c>
      <c r="AU158" s="195" t="s">
        <v>88</v>
      </c>
      <c r="AV158" s="11" t="s">
        <v>88</v>
      </c>
      <c r="AW158" s="11" t="s">
        <v>43</v>
      </c>
      <c r="AX158" s="11" t="s">
        <v>79</v>
      </c>
      <c r="AY158" s="195" t="s">
        <v>167</v>
      </c>
    </row>
    <row r="159" spans="2:51" s="12" customFormat="1" ht="13.5">
      <c r="B159" s="209"/>
      <c r="D159" s="187" t="s">
        <v>176</v>
      </c>
      <c r="E159" s="210" t="s">
        <v>5</v>
      </c>
      <c r="F159" s="211" t="s">
        <v>255</v>
      </c>
      <c r="H159" s="212">
        <v>1</v>
      </c>
      <c r="I159" s="213"/>
      <c r="L159" s="209"/>
      <c r="M159" s="214"/>
      <c r="N159" s="215"/>
      <c r="O159" s="215"/>
      <c r="P159" s="215"/>
      <c r="Q159" s="215"/>
      <c r="R159" s="215"/>
      <c r="S159" s="215"/>
      <c r="T159" s="216"/>
      <c r="AT159" s="217" t="s">
        <v>176</v>
      </c>
      <c r="AU159" s="217" t="s">
        <v>88</v>
      </c>
      <c r="AV159" s="12" t="s">
        <v>174</v>
      </c>
      <c r="AW159" s="12" t="s">
        <v>43</v>
      </c>
      <c r="AX159" s="12" t="s">
        <v>24</v>
      </c>
      <c r="AY159" s="217" t="s">
        <v>167</v>
      </c>
    </row>
    <row r="160" spans="2:65" s="1" customFormat="1" ht="25.5" customHeight="1">
      <c r="B160" s="173"/>
      <c r="C160" s="174" t="s">
        <v>11</v>
      </c>
      <c r="D160" s="174" t="s">
        <v>169</v>
      </c>
      <c r="E160" s="175" t="s">
        <v>1800</v>
      </c>
      <c r="F160" s="176" t="s">
        <v>1801</v>
      </c>
      <c r="G160" s="177" t="s">
        <v>842</v>
      </c>
      <c r="H160" s="178">
        <v>1</v>
      </c>
      <c r="I160" s="179"/>
      <c r="J160" s="180">
        <f>ROUND(I160*H160,2)</f>
        <v>0</v>
      </c>
      <c r="K160" s="176" t="s">
        <v>5</v>
      </c>
      <c r="L160" s="40"/>
      <c r="M160" s="181" t="s">
        <v>5</v>
      </c>
      <c r="N160" s="182" t="s">
        <v>50</v>
      </c>
      <c r="O160" s="41"/>
      <c r="P160" s="183">
        <f>O160*H160</f>
        <v>0</v>
      </c>
      <c r="Q160" s="183">
        <v>0</v>
      </c>
      <c r="R160" s="183">
        <f>Q160*H160</f>
        <v>0</v>
      </c>
      <c r="S160" s="183">
        <v>0</v>
      </c>
      <c r="T160" s="184">
        <f>S160*H160</f>
        <v>0</v>
      </c>
      <c r="AR160" s="23" t="s">
        <v>174</v>
      </c>
      <c r="AT160" s="23" t="s">
        <v>169</v>
      </c>
      <c r="AU160" s="23" t="s">
        <v>88</v>
      </c>
      <c r="AY160" s="23" t="s">
        <v>167</v>
      </c>
      <c r="BE160" s="185">
        <f>IF(N160="základní",J160,0)</f>
        <v>0</v>
      </c>
      <c r="BF160" s="185">
        <f>IF(N160="snížená",J160,0)</f>
        <v>0</v>
      </c>
      <c r="BG160" s="185">
        <f>IF(N160="zákl. přenesená",J160,0)</f>
        <v>0</v>
      </c>
      <c r="BH160" s="185">
        <f>IF(N160="sníž. přenesená",J160,0)</f>
        <v>0</v>
      </c>
      <c r="BI160" s="185">
        <f>IF(N160="nulová",J160,0)</f>
        <v>0</v>
      </c>
      <c r="BJ160" s="23" t="s">
        <v>24</v>
      </c>
      <c r="BK160" s="185">
        <f>ROUND(I160*H160,2)</f>
        <v>0</v>
      </c>
      <c r="BL160" s="23" t="s">
        <v>174</v>
      </c>
      <c r="BM160" s="23" t="s">
        <v>312</v>
      </c>
    </row>
    <row r="161" spans="2:51" s="13" customFormat="1" ht="13.5">
      <c r="B161" s="227"/>
      <c r="D161" s="196" t="s">
        <v>176</v>
      </c>
      <c r="E161" s="228" t="s">
        <v>5</v>
      </c>
      <c r="F161" s="229" t="s">
        <v>1802</v>
      </c>
      <c r="H161" s="230" t="s">
        <v>5</v>
      </c>
      <c r="I161" s="231"/>
      <c r="L161" s="227"/>
      <c r="M161" s="232"/>
      <c r="N161" s="233"/>
      <c r="O161" s="233"/>
      <c r="P161" s="233"/>
      <c r="Q161" s="233"/>
      <c r="R161" s="233"/>
      <c r="S161" s="233"/>
      <c r="T161" s="234"/>
      <c r="AT161" s="230" t="s">
        <v>176</v>
      </c>
      <c r="AU161" s="230" t="s">
        <v>88</v>
      </c>
      <c r="AV161" s="13" t="s">
        <v>24</v>
      </c>
      <c r="AW161" s="13" t="s">
        <v>43</v>
      </c>
      <c r="AX161" s="13" t="s">
        <v>79</v>
      </c>
      <c r="AY161" s="230" t="s">
        <v>167</v>
      </c>
    </row>
    <row r="162" spans="2:51" s="13" customFormat="1" ht="13.5">
      <c r="B162" s="227"/>
      <c r="D162" s="196" t="s">
        <v>176</v>
      </c>
      <c r="E162" s="228" t="s">
        <v>5</v>
      </c>
      <c r="F162" s="229" t="s">
        <v>1803</v>
      </c>
      <c r="H162" s="230" t="s">
        <v>5</v>
      </c>
      <c r="I162" s="231"/>
      <c r="L162" s="227"/>
      <c r="M162" s="232"/>
      <c r="N162" s="233"/>
      <c r="O162" s="233"/>
      <c r="P162" s="233"/>
      <c r="Q162" s="233"/>
      <c r="R162" s="233"/>
      <c r="S162" s="233"/>
      <c r="T162" s="234"/>
      <c r="AT162" s="230" t="s">
        <v>176</v>
      </c>
      <c r="AU162" s="230" t="s">
        <v>88</v>
      </c>
      <c r="AV162" s="13" t="s">
        <v>24</v>
      </c>
      <c r="AW162" s="13" t="s">
        <v>43</v>
      </c>
      <c r="AX162" s="13" t="s">
        <v>79</v>
      </c>
      <c r="AY162" s="230" t="s">
        <v>167</v>
      </c>
    </row>
    <row r="163" spans="2:51" s="11" customFormat="1" ht="13.5">
      <c r="B163" s="186"/>
      <c r="D163" s="196" t="s">
        <v>176</v>
      </c>
      <c r="E163" s="195" t="s">
        <v>5</v>
      </c>
      <c r="F163" s="197" t="s">
        <v>24</v>
      </c>
      <c r="H163" s="198">
        <v>1</v>
      </c>
      <c r="I163" s="191"/>
      <c r="L163" s="186"/>
      <c r="M163" s="192"/>
      <c r="N163" s="193"/>
      <c r="O163" s="193"/>
      <c r="P163" s="193"/>
      <c r="Q163" s="193"/>
      <c r="R163" s="193"/>
      <c r="S163" s="193"/>
      <c r="T163" s="194"/>
      <c r="AT163" s="195" t="s">
        <v>176</v>
      </c>
      <c r="AU163" s="195" t="s">
        <v>88</v>
      </c>
      <c r="AV163" s="11" t="s">
        <v>88</v>
      </c>
      <c r="AW163" s="11" t="s">
        <v>43</v>
      </c>
      <c r="AX163" s="11" t="s">
        <v>79</v>
      </c>
      <c r="AY163" s="195" t="s">
        <v>167</v>
      </c>
    </row>
    <row r="164" spans="2:51" s="12" customFormat="1" ht="13.5">
      <c r="B164" s="209"/>
      <c r="D164" s="187" t="s">
        <v>176</v>
      </c>
      <c r="E164" s="210" t="s">
        <v>5</v>
      </c>
      <c r="F164" s="211" t="s">
        <v>255</v>
      </c>
      <c r="H164" s="212">
        <v>1</v>
      </c>
      <c r="I164" s="213"/>
      <c r="L164" s="209"/>
      <c r="M164" s="214"/>
      <c r="N164" s="215"/>
      <c r="O164" s="215"/>
      <c r="P164" s="215"/>
      <c r="Q164" s="215"/>
      <c r="R164" s="215"/>
      <c r="S164" s="215"/>
      <c r="T164" s="216"/>
      <c r="AT164" s="217" t="s">
        <v>176</v>
      </c>
      <c r="AU164" s="217" t="s">
        <v>88</v>
      </c>
      <c r="AV164" s="12" t="s">
        <v>174</v>
      </c>
      <c r="AW164" s="12" t="s">
        <v>43</v>
      </c>
      <c r="AX164" s="12" t="s">
        <v>24</v>
      </c>
      <c r="AY164" s="217" t="s">
        <v>167</v>
      </c>
    </row>
    <row r="165" spans="2:65" s="1" customFormat="1" ht="16.5" customHeight="1">
      <c r="B165" s="173"/>
      <c r="C165" s="174" t="s">
        <v>244</v>
      </c>
      <c r="D165" s="174" t="s">
        <v>169</v>
      </c>
      <c r="E165" s="175" t="s">
        <v>1804</v>
      </c>
      <c r="F165" s="176" t="s">
        <v>1805</v>
      </c>
      <c r="G165" s="177" t="s">
        <v>842</v>
      </c>
      <c r="H165" s="178">
        <v>1</v>
      </c>
      <c r="I165" s="179"/>
      <c r="J165" s="180">
        <f>ROUND(I165*H165,2)</f>
        <v>0</v>
      </c>
      <c r="K165" s="176" t="s">
        <v>5</v>
      </c>
      <c r="L165" s="40"/>
      <c r="M165" s="181" t="s">
        <v>5</v>
      </c>
      <c r="N165" s="182" t="s">
        <v>50</v>
      </c>
      <c r="O165" s="41"/>
      <c r="P165" s="183">
        <f>O165*H165</f>
        <v>0</v>
      </c>
      <c r="Q165" s="183">
        <v>0</v>
      </c>
      <c r="R165" s="183">
        <f>Q165*H165</f>
        <v>0</v>
      </c>
      <c r="S165" s="183">
        <v>0</v>
      </c>
      <c r="T165" s="184">
        <f>S165*H165</f>
        <v>0</v>
      </c>
      <c r="AR165" s="23" t="s">
        <v>174</v>
      </c>
      <c r="AT165" s="23" t="s">
        <v>169</v>
      </c>
      <c r="AU165" s="23" t="s">
        <v>88</v>
      </c>
      <c r="AY165" s="23" t="s">
        <v>167</v>
      </c>
      <c r="BE165" s="185">
        <f>IF(N165="základní",J165,0)</f>
        <v>0</v>
      </c>
      <c r="BF165" s="185">
        <f>IF(N165="snížená",J165,0)</f>
        <v>0</v>
      </c>
      <c r="BG165" s="185">
        <f>IF(N165="zákl. přenesená",J165,0)</f>
        <v>0</v>
      </c>
      <c r="BH165" s="185">
        <f>IF(N165="sníž. přenesená",J165,0)</f>
        <v>0</v>
      </c>
      <c r="BI165" s="185">
        <f>IF(N165="nulová",J165,0)</f>
        <v>0</v>
      </c>
      <c r="BJ165" s="23" t="s">
        <v>24</v>
      </c>
      <c r="BK165" s="185">
        <f>ROUND(I165*H165,2)</f>
        <v>0</v>
      </c>
      <c r="BL165" s="23" t="s">
        <v>174</v>
      </c>
      <c r="BM165" s="23" t="s">
        <v>320</v>
      </c>
    </row>
    <row r="166" spans="2:51" s="13" customFormat="1" ht="27">
      <c r="B166" s="227"/>
      <c r="D166" s="196" t="s">
        <v>176</v>
      </c>
      <c r="E166" s="228" t="s">
        <v>5</v>
      </c>
      <c r="F166" s="229" t="s">
        <v>1806</v>
      </c>
      <c r="H166" s="230" t="s">
        <v>5</v>
      </c>
      <c r="I166" s="231"/>
      <c r="L166" s="227"/>
      <c r="M166" s="232"/>
      <c r="N166" s="233"/>
      <c r="O166" s="233"/>
      <c r="P166" s="233"/>
      <c r="Q166" s="233"/>
      <c r="R166" s="233"/>
      <c r="S166" s="233"/>
      <c r="T166" s="234"/>
      <c r="AT166" s="230" t="s">
        <v>176</v>
      </c>
      <c r="AU166" s="230" t="s">
        <v>88</v>
      </c>
      <c r="AV166" s="13" t="s">
        <v>24</v>
      </c>
      <c r="AW166" s="13" t="s">
        <v>43</v>
      </c>
      <c r="AX166" s="13" t="s">
        <v>79</v>
      </c>
      <c r="AY166" s="230" t="s">
        <v>167</v>
      </c>
    </row>
    <row r="167" spans="2:51" s="13" customFormat="1" ht="13.5">
      <c r="B167" s="227"/>
      <c r="D167" s="196" t="s">
        <v>176</v>
      </c>
      <c r="E167" s="228" t="s">
        <v>5</v>
      </c>
      <c r="F167" s="229" t="s">
        <v>1807</v>
      </c>
      <c r="H167" s="230" t="s">
        <v>5</v>
      </c>
      <c r="I167" s="231"/>
      <c r="L167" s="227"/>
      <c r="M167" s="232"/>
      <c r="N167" s="233"/>
      <c r="O167" s="233"/>
      <c r="P167" s="233"/>
      <c r="Q167" s="233"/>
      <c r="R167" s="233"/>
      <c r="S167" s="233"/>
      <c r="T167" s="234"/>
      <c r="AT167" s="230" t="s">
        <v>176</v>
      </c>
      <c r="AU167" s="230" t="s">
        <v>88</v>
      </c>
      <c r="AV167" s="13" t="s">
        <v>24</v>
      </c>
      <c r="AW167" s="13" t="s">
        <v>43</v>
      </c>
      <c r="AX167" s="13" t="s">
        <v>79</v>
      </c>
      <c r="AY167" s="230" t="s">
        <v>167</v>
      </c>
    </row>
    <row r="168" spans="2:51" s="13" customFormat="1" ht="27">
      <c r="B168" s="227"/>
      <c r="D168" s="196" t="s">
        <v>176</v>
      </c>
      <c r="E168" s="228" t="s">
        <v>5</v>
      </c>
      <c r="F168" s="229" t="s">
        <v>1808</v>
      </c>
      <c r="H168" s="230" t="s">
        <v>5</v>
      </c>
      <c r="I168" s="231"/>
      <c r="L168" s="227"/>
      <c r="M168" s="232"/>
      <c r="N168" s="233"/>
      <c r="O168" s="233"/>
      <c r="P168" s="233"/>
      <c r="Q168" s="233"/>
      <c r="R168" s="233"/>
      <c r="S168" s="233"/>
      <c r="T168" s="234"/>
      <c r="AT168" s="230" t="s">
        <v>176</v>
      </c>
      <c r="AU168" s="230" t="s">
        <v>88</v>
      </c>
      <c r="AV168" s="13" t="s">
        <v>24</v>
      </c>
      <c r="AW168" s="13" t="s">
        <v>43</v>
      </c>
      <c r="AX168" s="13" t="s">
        <v>79</v>
      </c>
      <c r="AY168" s="230" t="s">
        <v>167</v>
      </c>
    </row>
    <row r="169" spans="2:51" s="13" customFormat="1" ht="13.5">
      <c r="B169" s="227"/>
      <c r="D169" s="196" t="s">
        <v>176</v>
      </c>
      <c r="E169" s="228" t="s">
        <v>5</v>
      </c>
      <c r="F169" s="229" t="s">
        <v>1809</v>
      </c>
      <c r="H169" s="230" t="s">
        <v>5</v>
      </c>
      <c r="I169" s="231"/>
      <c r="L169" s="227"/>
      <c r="M169" s="232"/>
      <c r="N169" s="233"/>
      <c r="O169" s="233"/>
      <c r="P169" s="233"/>
      <c r="Q169" s="233"/>
      <c r="R169" s="233"/>
      <c r="S169" s="233"/>
      <c r="T169" s="234"/>
      <c r="AT169" s="230" t="s">
        <v>176</v>
      </c>
      <c r="AU169" s="230" t="s">
        <v>88</v>
      </c>
      <c r="AV169" s="13" t="s">
        <v>24</v>
      </c>
      <c r="AW169" s="13" t="s">
        <v>43</v>
      </c>
      <c r="AX169" s="13" t="s">
        <v>79</v>
      </c>
      <c r="AY169" s="230" t="s">
        <v>167</v>
      </c>
    </row>
    <row r="170" spans="2:51" s="11" customFormat="1" ht="13.5">
      <c r="B170" s="186"/>
      <c r="D170" s="196" t="s">
        <v>176</v>
      </c>
      <c r="E170" s="195" t="s">
        <v>5</v>
      </c>
      <c r="F170" s="197" t="s">
        <v>24</v>
      </c>
      <c r="H170" s="198">
        <v>1</v>
      </c>
      <c r="I170" s="191"/>
      <c r="L170" s="186"/>
      <c r="M170" s="192"/>
      <c r="N170" s="193"/>
      <c r="O170" s="193"/>
      <c r="P170" s="193"/>
      <c r="Q170" s="193"/>
      <c r="R170" s="193"/>
      <c r="S170" s="193"/>
      <c r="T170" s="194"/>
      <c r="AT170" s="195" t="s">
        <v>176</v>
      </c>
      <c r="AU170" s="195" t="s">
        <v>88</v>
      </c>
      <c r="AV170" s="11" t="s">
        <v>88</v>
      </c>
      <c r="AW170" s="11" t="s">
        <v>43</v>
      </c>
      <c r="AX170" s="11" t="s">
        <v>79</v>
      </c>
      <c r="AY170" s="195" t="s">
        <v>167</v>
      </c>
    </row>
    <row r="171" spans="2:51" s="12" customFormat="1" ht="13.5">
      <c r="B171" s="209"/>
      <c r="D171" s="196" t="s">
        <v>176</v>
      </c>
      <c r="E171" s="235" t="s">
        <v>5</v>
      </c>
      <c r="F171" s="236" t="s">
        <v>255</v>
      </c>
      <c r="H171" s="237">
        <v>1</v>
      </c>
      <c r="I171" s="213"/>
      <c r="L171" s="209"/>
      <c r="M171" s="238"/>
      <c r="N171" s="239"/>
      <c r="O171" s="239"/>
      <c r="P171" s="239"/>
      <c r="Q171" s="239"/>
      <c r="R171" s="239"/>
      <c r="S171" s="239"/>
      <c r="T171" s="240"/>
      <c r="AT171" s="217" t="s">
        <v>176</v>
      </c>
      <c r="AU171" s="217" t="s">
        <v>88</v>
      </c>
      <c r="AV171" s="12" t="s">
        <v>174</v>
      </c>
      <c r="AW171" s="12" t="s">
        <v>43</v>
      </c>
      <c r="AX171" s="12" t="s">
        <v>24</v>
      </c>
      <c r="AY171" s="217" t="s">
        <v>167</v>
      </c>
    </row>
    <row r="172" spans="2:12" s="1" customFormat="1" ht="6.95" customHeight="1">
      <c r="B172" s="55"/>
      <c r="C172" s="56"/>
      <c r="D172" s="56"/>
      <c r="E172" s="56"/>
      <c r="F172" s="56"/>
      <c r="G172" s="56"/>
      <c r="H172" s="56"/>
      <c r="I172" s="126"/>
      <c r="J172" s="56"/>
      <c r="K172" s="56"/>
      <c r="L172" s="40"/>
    </row>
  </sheetData>
  <autoFilter ref="C78:K171"/>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Uzivatel-HP\Uzivatel</dc:creator>
  <cp:keywords/>
  <dc:description/>
  <cp:lastModifiedBy>agk2</cp:lastModifiedBy>
  <dcterms:created xsi:type="dcterms:W3CDTF">2017-09-08T06:25:30Z</dcterms:created>
  <dcterms:modified xsi:type="dcterms:W3CDTF">2017-09-08T10:36:38Z</dcterms:modified>
  <cp:category/>
  <cp:version/>
  <cp:contentType/>
  <cp:contentStatus/>
</cp:coreProperties>
</file>