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Výkresy_AGK\Humpolec prováděčka - r1\rozpočet 10_12_2017 - elektro hala výkrm - zamčení buňek\"/>
    </mc:Choice>
  </mc:AlternateContent>
  <bookViews>
    <workbookView xWindow="150" yWindow="645" windowWidth="23655" windowHeight="11700"/>
  </bookViews>
  <sheets>
    <sheet name="Rekapitulace stavby" sheetId="1" r:id="rId1"/>
    <sheet name="1 - ELEKTRO - SO.1   ..." sheetId="2" r:id="rId2"/>
    <sheet name="2 - SO.3  PŘÍPOJKA NN" sheetId="6" r:id="rId3"/>
    <sheet name="Pokyny pro vyplnění" sheetId="7" r:id="rId4"/>
  </sheets>
  <definedNames>
    <definedName name="_xlnm._FilterDatabase" localSheetId="1" hidden="1">'1 - ELEKTRO - SO.1   ...'!$C$91:$K$209</definedName>
    <definedName name="_xlnm._FilterDatabase" localSheetId="2" hidden="1">'2 - SO.3  PŘÍPOJKA NN'!$C$79:$K$111</definedName>
    <definedName name="_xlnm.Print_Titles" localSheetId="1">'1 - ELEKTRO - SO.1   ...'!$91:$91</definedName>
    <definedName name="_xlnm.Print_Titles" localSheetId="2">'2 - SO.3  PŘÍPOJKA NN'!$79:$79</definedName>
    <definedName name="_xlnm.Print_Titles" localSheetId="0">'Rekapitulace stavby'!$49:$49</definedName>
    <definedName name="_xlnm.Print_Area" localSheetId="1">'1 - ELEKTRO - SO.1   ...'!$C$4:$J$36,'1 - ELEKTRO - SO.1   ...'!$C$42:$J$73,'1 - ELEKTRO - SO.1   ...'!$C$79:$K$209</definedName>
    <definedName name="_xlnm.Print_Area" localSheetId="2">'2 - SO.3  PŘÍPOJKA NN'!$C$4:$J$36,'2 - SO.3  PŘÍPOJKA NN'!$C$42:$J$61,'2 - SO.3  PŘÍPOJKA NN'!$C$67:$K$111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111" i="6"/>
  <c r="BH111" i="6"/>
  <c r="BG111" i="6"/>
  <c r="BF111" i="6"/>
  <c r="T111" i="6"/>
  <c r="T110" i="6" s="1"/>
  <c r="R111" i="6"/>
  <c r="R110" i="6" s="1"/>
  <c r="P111" i="6"/>
  <c r="P110" i="6" s="1"/>
  <c r="BK111" i="6"/>
  <c r="BK110" i="6" s="1"/>
  <c r="J110" i="6" s="1"/>
  <c r="J60" i="6" s="1"/>
  <c r="J111" i="6"/>
  <c r="BE111" i="6" s="1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BE108" i="6"/>
  <c r="T108" i="6"/>
  <c r="R108" i="6"/>
  <c r="P108" i="6"/>
  <c r="BK108" i="6"/>
  <c r="J108" i="6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BE105" i="6"/>
  <c r="T105" i="6"/>
  <c r="R105" i="6"/>
  <c r="P105" i="6"/>
  <c r="BK105" i="6"/>
  <c r="J105" i="6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BE102" i="6"/>
  <c r="T102" i="6"/>
  <c r="R102" i="6"/>
  <c r="P102" i="6"/>
  <c r="BK102" i="6"/>
  <c r="J102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BE100" i="6"/>
  <c r="T100" i="6"/>
  <c r="R100" i="6"/>
  <c r="P100" i="6"/>
  <c r="BK100" i="6"/>
  <c r="J100" i="6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P98" i="6"/>
  <c r="BK98" i="6"/>
  <c r="J98" i="6"/>
  <c r="BE98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3" i="6"/>
  <c r="BH83" i="6"/>
  <c r="BG83" i="6"/>
  <c r="BF83" i="6"/>
  <c r="T83" i="6"/>
  <c r="R83" i="6"/>
  <c r="P83" i="6"/>
  <c r="BK83" i="6"/>
  <c r="J83" i="6"/>
  <c r="BE83" i="6" s="1"/>
  <c r="J76" i="6"/>
  <c r="F76" i="6"/>
  <c r="F74" i="6"/>
  <c r="E72" i="6"/>
  <c r="J51" i="6"/>
  <c r="F51" i="6"/>
  <c r="F49" i="6"/>
  <c r="E47" i="6"/>
  <c r="J18" i="6"/>
  <c r="E18" i="6"/>
  <c r="F77" i="6" s="1"/>
  <c r="J17" i="6"/>
  <c r="J12" i="6"/>
  <c r="J74" i="6" s="1"/>
  <c r="E7" i="6"/>
  <c r="E70" i="6" s="1"/>
  <c r="AY52" i="1"/>
  <c r="AX52" i="1"/>
  <c r="BI209" i="2"/>
  <c r="BH209" i="2"/>
  <c r="BG209" i="2"/>
  <c r="BF209" i="2"/>
  <c r="T209" i="2"/>
  <c r="T208" i="2" s="1"/>
  <c r="R209" i="2"/>
  <c r="R208" i="2" s="1"/>
  <c r="P209" i="2"/>
  <c r="P208" i="2" s="1"/>
  <c r="BK209" i="2"/>
  <c r="BK208" i="2" s="1"/>
  <c r="J208" i="2" s="1"/>
  <c r="J72" i="2" s="1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BE204" i="2"/>
  <c r="T204" i="2"/>
  <c r="R204" i="2"/>
  <c r="P204" i="2"/>
  <c r="BK204" i="2"/>
  <c r="J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BE200" i="2"/>
  <c r="T200" i="2"/>
  <c r="R200" i="2"/>
  <c r="P200" i="2"/>
  <c r="BK200" i="2"/>
  <c r="J200" i="2"/>
  <c r="BI199" i="2"/>
  <c r="BH199" i="2"/>
  <c r="BG199" i="2"/>
  <c r="BF199" i="2"/>
  <c r="BE199" i="2"/>
  <c r="T199" i="2"/>
  <c r="R199" i="2"/>
  <c r="P199" i="2"/>
  <c r="BK199" i="2"/>
  <c r="J199" i="2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BE191" i="2"/>
  <c r="T191" i="2"/>
  <c r="R191" i="2"/>
  <c r="P191" i="2"/>
  <c r="BK191" i="2"/>
  <c r="J191" i="2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BE189" i="2"/>
  <c r="T189" i="2"/>
  <c r="R189" i="2"/>
  <c r="P189" i="2"/>
  <c r="BK189" i="2"/>
  <c r="J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BE187" i="2"/>
  <c r="T187" i="2"/>
  <c r="R187" i="2"/>
  <c r="P187" i="2"/>
  <c r="BK187" i="2"/>
  <c r="J187" i="2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BE185" i="2"/>
  <c r="T185" i="2"/>
  <c r="R185" i="2"/>
  <c r="P185" i="2"/>
  <c r="BK185" i="2"/>
  <c r="J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BE183" i="2"/>
  <c r="T183" i="2"/>
  <c r="R183" i="2"/>
  <c r="P183" i="2"/>
  <c r="BK183" i="2"/>
  <c r="J183" i="2"/>
  <c r="BI182" i="2"/>
  <c r="BH182" i="2"/>
  <c r="BG182" i="2"/>
  <c r="BF182" i="2"/>
  <c r="BE182" i="2"/>
  <c r="T182" i="2"/>
  <c r="T181" i="2" s="1"/>
  <c r="T180" i="2" s="1"/>
  <c r="R182" i="2"/>
  <c r="R181" i="2" s="1"/>
  <c r="R180" i="2" s="1"/>
  <c r="P182" i="2"/>
  <c r="BK182" i="2"/>
  <c r="J182" i="2"/>
  <c r="BI179" i="2"/>
  <c r="BH179" i="2"/>
  <c r="BG179" i="2"/>
  <c r="BF179" i="2"/>
  <c r="BE179" i="2"/>
  <c r="T179" i="2"/>
  <c r="R179" i="2"/>
  <c r="P179" i="2"/>
  <c r="BK179" i="2"/>
  <c r="J179" i="2"/>
  <c r="BI178" i="2"/>
  <c r="BH178" i="2"/>
  <c r="BG178" i="2"/>
  <c r="BF178" i="2"/>
  <c r="BE178" i="2"/>
  <c r="T178" i="2"/>
  <c r="R178" i="2"/>
  <c r="P178" i="2"/>
  <c r="BK178" i="2"/>
  <c r="J178" i="2"/>
  <c r="BI177" i="2"/>
  <c r="BH177" i="2"/>
  <c r="BG177" i="2"/>
  <c r="BF177" i="2"/>
  <c r="BE177" i="2"/>
  <c r="T177" i="2"/>
  <c r="R177" i="2"/>
  <c r="P177" i="2"/>
  <c r="BK177" i="2"/>
  <c r="J177" i="2"/>
  <c r="BI176" i="2"/>
  <c r="BH176" i="2"/>
  <c r="BG176" i="2"/>
  <c r="BF176" i="2"/>
  <c r="BE176" i="2"/>
  <c r="T176" i="2"/>
  <c r="R176" i="2"/>
  <c r="P176" i="2"/>
  <c r="BK176" i="2"/>
  <c r="J176" i="2"/>
  <c r="BI175" i="2"/>
  <c r="BH175" i="2"/>
  <c r="BG175" i="2"/>
  <c r="BF175" i="2"/>
  <c r="BE175" i="2"/>
  <c r="T175" i="2"/>
  <c r="R175" i="2"/>
  <c r="P175" i="2"/>
  <c r="P174" i="2" s="1"/>
  <c r="BK175" i="2"/>
  <c r="BK174" i="2" s="1"/>
  <c r="J174" i="2" s="1"/>
  <c r="J69" i="2" s="1"/>
  <c r="J175" i="2"/>
  <c r="BI173" i="2"/>
  <c r="BH173" i="2"/>
  <c r="BG173" i="2"/>
  <c r="BF173" i="2"/>
  <c r="T173" i="2"/>
  <c r="R173" i="2"/>
  <c r="P173" i="2"/>
  <c r="P172" i="2" s="1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R153" i="2" s="1"/>
  <c r="P154" i="2"/>
  <c r="P153" i="2" s="1"/>
  <c r="BK154" i="2"/>
  <c r="J154" i="2"/>
  <c r="BE154" i="2" s="1"/>
  <c r="BI145" i="2"/>
  <c r="BH145" i="2"/>
  <c r="BG145" i="2"/>
  <c r="BF145" i="2"/>
  <c r="T145" i="2"/>
  <c r="R145" i="2"/>
  <c r="R144" i="2" s="1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R134" i="2" s="1"/>
  <c r="R133" i="2" s="1"/>
  <c r="P135" i="2"/>
  <c r="BK135" i="2"/>
  <c r="J135" i="2"/>
  <c r="BE135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P117" i="2" s="1"/>
  <c r="P116" i="2" s="1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R106" i="2" s="1"/>
  <c r="R105" i="2" s="1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F31" i="2" s="1"/>
  <c r="BA52" i="1" s="1"/>
  <c r="T95" i="2"/>
  <c r="R95" i="2"/>
  <c r="P95" i="2"/>
  <c r="BK95" i="2"/>
  <c r="BK94" i="2" s="1"/>
  <c r="J95" i="2"/>
  <c r="BE95" i="2" s="1"/>
  <c r="J88" i="2"/>
  <c r="F88" i="2"/>
  <c r="F86" i="2"/>
  <c r="E84" i="2"/>
  <c r="J51" i="2"/>
  <c r="F51" i="2"/>
  <c r="F49" i="2"/>
  <c r="E47" i="2"/>
  <c r="J18" i="2"/>
  <c r="E18" i="2"/>
  <c r="F89" i="2" s="1"/>
  <c r="J17" i="2"/>
  <c r="J12" i="2"/>
  <c r="J49" i="2" s="1"/>
  <c r="E7" i="2"/>
  <c r="E82" i="2" s="1"/>
  <c r="AS51" i="1"/>
  <c r="L47" i="1"/>
  <c r="AM46" i="1"/>
  <c r="L46" i="1"/>
  <c r="AM44" i="1"/>
  <c r="L44" i="1"/>
  <c r="L42" i="1"/>
  <c r="J86" i="2" l="1"/>
  <c r="F52" i="2"/>
  <c r="P94" i="2"/>
  <c r="P93" i="2" s="1"/>
  <c r="P92" i="2" s="1"/>
  <c r="AU52" i="1" s="1"/>
  <c r="T106" i="2"/>
  <c r="T105" i="2" s="1"/>
  <c r="R117" i="2"/>
  <c r="R116" i="2" s="1"/>
  <c r="T134" i="2"/>
  <c r="T133" i="2" s="1"/>
  <c r="F33" i="6"/>
  <c r="BC53" i="1" s="1"/>
  <c r="P97" i="6"/>
  <c r="F33" i="2"/>
  <c r="BC52" i="1" s="1"/>
  <c r="BK106" i="2"/>
  <c r="J106" i="2" s="1"/>
  <c r="J60" i="2" s="1"/>
  <c r="T117" i="2"/>
  <c r="T116" i="2" s="1"/>
  <c r="BK134" i="2"/>
  <c r="T153" i="2"/>
  <c r="R174" i="2"/>
  <c r="BK181" i="2"/>
  <c r="J30" i="6"/>
  <c r="AV53" i="1" s="1"/>
  <c r="T82" i="6"/>
  <c r="T81" i="6" s="1"/>
  <c r="F32" i="2"/>
  <c r="BB52" i="1" s="1"/>
  <c r="R94" i="2"/>
  <c r="R93" i="2" s="1"/>
  <c r="T94" i="2"/>
  <c r="T93" i="2" s="1"/>
  <c r="F34" i="2"/>
  <c r="BD52" i="1" s="1"/>
  <c r="P106" i="2"/>
  <c r="P105" i="2" s="1"/>
  <c r="BK117" i="2"/>
  <c r="BK116" i="2" s="1"/>
  <c r="J116" i="2" s="1"/>
  <c r="J61" i="2" s="1"/>
  <c r="P134" i="2"/>
  <c r="P133" i="2" s="1"/>
  <c r="BK153" i="2"/>
  <c r="J153" i="2" s="1"/>
  <c r="J67" i="2" s="1"/>
  <c r="T174" i="2"/>
  <c r="T172" i="2" s="1"/>
  <c r="P181" i="2"/>
  <c r="P180" i="2" s="1"/>
  <c r="BK82" i="6"/>
  <c r="BK81" i="6" s="1"/>
  <c r="F34" i="6"/>
  <c r="BD53" i="1" s="1"/>
  <c r="R97" i="6"/>
  <c r="P82" i="6"/>
  <c r="P81" i="6" s="1"/>
  <c r="P80" i="6" s="1"/>
  <c r="AU53" i="1" s="1"/>
  <c r="F31" i="6"/>
  <c r="BA53" i="1" s="1"/>
  <c r="T97" i="6"/>
  <c r="R82" i="6"/>
  <c r="R81" i="6" s="1"/>
  <c r="R80" i="6" s="1"/>
  <c r="F32" i="6"/>
  <c r="BB53" i="1" s="1"/>
  <c r="BK97" i="6"/>
  <c r="J97" i="6" s="1"/>
  <c r="J59" i="6" s="1"/>
  <c r="BK93" i="2"/>
  <c r="J94" i="2"/>
  <c r="J58" i="2" s="1"/>
  <c r="J30" i="2"/>
  <c r="AV52" i="1" s="1"/>
  <c r="F30" i="2"/>
  <c r="AZ52" i="1" s="1"/>
  <c r="J117" i="2"/>
  <c r="J62" i="2" s="1"/>
  <c r="P144" i="2"/>
  <c r="P143" i="2" s="1"/>
  <c r="BK172" i="2"/>
  <c r="J172" i="2" s="1"/>
  <c r="J68" i="2" s="1"/>
  <c r="J134" i="2"/>
  <c r="J64" i="2" s="1"/>
  <c r="BK133" i="2"/>
  <c r="J133" i="2" s="1"/>
  <c r="J63" i="2" s="1"/>
  <c r="BK180" i="2"/>
  <c r="J180" i="2" s="1"/>
  <c r="J70" i="2" s="1"/>
  <c r="J181" i="2"/>
  <c r="J71" i="2" s="1"/>
  <c r="T144" i="2"/>
  <c r="R172" i="2"/>
  <c r="J82" i="6"/>
  <c r="J58" i="6" s="1"/>
  <c r="R143" i="2"/>
  <c r="BA51" i="1"/>
  <c r="E45" i="6"/>
  <c r="F30" i="6"/>
  <c r="AZ53" i="1" s="1"/>
  <c r="J31" i="2"/>
  <c r="AW52" i="1" s="1"/>
  <c r="J49" i="6"/>
  <c r="J31" i="6"/>
  <c r="AW53" i="1" s="1"/>
  <c r="AT53" i="1" s="1"/>
  <c r="E45" i="2"/>
  <c r="F52" i="6"/>
  <c r="BK105" i="2" l="1"/>
  <c r="J105" i="2" s="1"/>
  <c r="J59" i="2" s="1"/>
  <c r="BB51" i="1"/>
  <c r="BK144" i="2"/>
  <c r="J144" i="2" s="1"/>
  <c r="J66" i="2" s="1"/>
  <c r="BC51" i="1"/>
  <c r="AU51" i="1"/>
  <c r="BD51" i="1"/>
  <c r="W30" i="1" s="1"/>
  <c r="T80" i="6"/>
  <c r="T143" i="2"/>
  <c r="T92" i="2" s="1"/>
  <c r="R92" i="2"/>
  <c r="W27" i="1"/>
  <c r="AW51" i="1"/>
  <c r="AK27" i="1" s="1"/>
  <c r="J93" i="2"/>
  <c r="J57" i="2" s="1"/>
  <c r="AZ51" i="1"/>
  <c r="BK143" i="2"/>
  <c r="J143" i="2" s="1"/>
  <c r="J65" i="2" s="1"/>
  <c r="AT52" i="1"/>
  <c r="J81" i="6"/>
  <c r="J57" i="6" s="1"/>
  <c r="BK80" i="6"/>
  <c r="J80" i="6" s="1"/>
  <c r="AX51" i="1" l="1"/>
  <c r="W28" i="1"/>
  <c r="W29" i="1"/>
  <c r="AY51" i="1"/>
  <c r="W26" i="1"/>
  <c r="AV51" i="1"/>
  <c r="J27" i="6"/>
  <c r="J56" i="6"/>
  <c r="BK92" i="2"/>
  <c r="J92" i="2" s="1"/>
  <c r="AG53" i="1" l="1"/>
  <c r="AN53" i="1" s="1"/>
  <c r="J36" i="6"/>
  <c r="J27" i="2"/>
  <c r="J56" i="2"/>
  <c r="AT51" i="1"/>
  <c r="AK26" i="1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<sst xmlns="http://schemas.openxmlformats.org/spreadsheetml/2006/main" count="2836" uniqueCount="815">
  <si>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</si>
  <si>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</si>
  <si>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</si>
  <si>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</si>
  <si>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</si>
  <si>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</si>
  <si>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</si>
  <si>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{54c60752-1bc9-4d2f-8075-342de0d94284}</t>
  </si>
  <si>
    <t>&gt;&gt;  skryté sloupce  &lt;&lt;</t>
  </si>
  <si>
    <t>0,01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</si>
  <si>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</si>
  <si>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</si>
  <si>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</si>
  <si>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</si>
  <si>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</si>
  <si>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</si>
  <si>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</si>
  <si>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</si>
  <si>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</si>
  <si>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</si>
  <si>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</si>
  <si>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</si>
  <si>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</si>
  <si>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>Školní statek Humpolec</t>
  </si>
  <si>
    <t>Datum:</t>
  </si>
  <si>
    <t>29. 6. 2017</t>
  </si>
  <si>
    <t>Zadavatel:</t>
  </si>
  <si>
    <t>IČ:</t>
  </si>
  <si>
    <t>70890749</t>
  </si>
  <si>
    <t xml:space="preserve"> Kraj Vysočina, Jihlava, Žižkova 57/1882, PSČ 5873</t>
  </si>
  <si>
    <t>DIČ:</t>
  </si>
  <si>
    <t>CZ70890749</t>
  </si>
  <si>
    <t>Uchazeč:</t>
  </si>
  <si>
    <t>Vyplň údaj</t>
  </si>
  <si>
    <t>Projektant:</t>
  </si>
  <si>
    <t>25925881</t>
  </si>
  <si>
    <t xml:space="preserve"> AG Komplet s.r.o.</t>
  </si>
  <si>
    <t>CZ25925881</t>
  </si>
  <si>
    <t>True</t>
  </si>
  <si>
    <t>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</si>
  <si>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</si>
  <si>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</si>
  <si>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</si>
  <si>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</si>
  <si>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</si>
  <si>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</si>
  <si>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</si>
  <si>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</si>
  <si>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</si>
  <si>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</si>
  <si>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</si>
  <si>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</si>
  <si>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</si>
  <si>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</si>
  <si>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</si>
  <si>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</si>
  <si>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</si>
  <si>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</si>
  <si>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</si>
  <si>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</si>
  <si>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</si>
  <si>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</si>
  <si>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</si>
  <si>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</si>
  <si>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</si>
  <si>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</si>
  <si>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</si>
  <si>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</si>
  <si>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</si>
  <si>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</si>
  <si>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</si>
  <si>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</si>
  <si>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</si>
  <si>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</si>
  <si>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</si>
  <si>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</si>
  <si>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</si>
  <si>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</si>
  <si>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</si>
  <si>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</si>
  <si>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 SO.1   HALA PRO ZEMĚDĚLSKÉ STROJE - ELEKTRO</t>
  </si>
  <si>
    <t>STA</t>
  </si>
  <si>
    <t>{0d0651cb-ffb8-4128-93ad-5efd56ae2253}</t>
  </si>
  <si>
    <t>2</t>
  </si>
  <si>
    <t>3</t>
  </si>
  <si>
    <t>4</t>
  </si>
  <si>
    <t>5</t>
  </si>
  <si>
    <t>SO.3  PŘÍPOJKA NN</t>
  </si>
  <si>
    <t>{5d32e4af-9b8a-401c-b2d8-5d880357277d}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</si>
  <si>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</si>
  <si>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</si>
  <si>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</si>
  <si>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</si>
  <si>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</si>
  <si>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</si>
  <si>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</si>
  <si>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</si>
  <si>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</si>
  <si>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</si>
  <si>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</si>
  <si>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</si>
  <si>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1 -  PŘÍSTROJE</t>
  </si>
  <si>
    <t xml:space="preserve">    Zásuvky,vypínače -  Zásuvky,vypínače</t>
  </si>
  <si>
    <t>2 -  KRABICE, TRUBKY A  MONTÁŽNÍ MATERIÁL</t>
  </si>
  <si>
    <t xml:space="preserve">    Elektromontářní mate -  Elektromontářní materiál včetně úchytného a pomocného materiálu, krabicové rozvodky včetně svorek</t>
  </si>
  <si>
    <t>3 -  SILOVÉ KABELY A VODIČE</t>
  </si>
  <si>
    <t xml:space="preserve">    Kabely včetně vytyče -  Kabely včetně vytyčení a protažení v trasách,  ukončení vodičů a označení, úchytného a pomocného ma</t>
  </si>
  <si>
    <t>4 -  OSVĚTLOVACÍ TĚLESA VČ. ZDROJŮ</t>
  </si>
  <si>
    <t xml:space="preserve">    Svítidla včetně uchy -  Svítidla včetně uchycení a světelných zdrojů</t>
  </si>
  <si>
    <t>5 -  ROZVADĚČE SILNOPROUD</t>
  </si>
  <si>
    <t xml:space="preserve">    5.1 -  Hlavní rozvaděč RH</t>
  </si>
  <si>
    <t xml:space="preserve">      5.0 -  NÁPLŇ</t>
  </si>
  <si>
    <t xml:space="preserve">    5.2 -  Ovládací skříň osvětlení MS</t>
  </si>
  <si>
    <t xml:space="preserve">      5.01 -  NÁPLŇ</t>
  </si>
  <si>
    <t>6 -  Hromosvodová soustava + Uzemnění + Dodatečné pospojení</t>
  </si>
  <si>
    <t xml:space="preserve">    Bude zřízen obvodový -  Bude zřízen obvodový zemnič objektu .V objektu bude provedeno doplňující pospojování na ochrannou p</t>
  </si>
  <si>
    <t>D1 -  Poznámka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</si>
  <si>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</si>
  <si>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</si>
  <si>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</si>
  <si>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</si>
  <si>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</si>
  <si>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</si>
  <si>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</si>
  <si>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</si>
  <si>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</si>
  <si>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</si>
  <si>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</si>
  <si>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</si>
  <si>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</si>
  <si>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</si>
  <si>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 xml:space="preserve"> PŘÍSTROJE</t>
  </si>
  <si>
    <t>ROZPOCET</t>
  </si>
  <si>
    <t>Zásuvky,vypínače</t>
  </si>
  <si>
    <t xml:space="preserve"> Zásuvky,vypínače</t>
  </si>
  <si>
    <t>K</t>
  </si>
  <si>
    <t>741310001</t>
  </si>
  <si>
    <t>Montáž vypínač nástěnný 1-jednopólový prostředí normální</t>
  </si>
  <si>
    <t>kus</t>
  </si>
  <si>
    <t>16</t>
  </si>
  <si>
    <t>-1981079037</t>
  </si>
  <si>
    <t>M</t>
  </si>
  <si>
    <t>Pol4</t>
  </si>
  <si>
    <t>V11 - vypínač nástěnný průmyslový , 250V,10A,50Hz, IP54</t>
  </si>
  <si>
    <t>ks</t>
  </si>
  <si>
    <t>8</t>
  </si>
  <si>
    <t>-105369380</t>
  </si>
  <si>
    <t>741313032</t>
  </si>
  <si>
    <t>Montáž zásuvka vestavná šroubové připojení 2P se zapojením vodičů</t>
  </si>
  <si>
    <t>-1013292391</t>
  </si>
  <si>
    <t>Pol1</t>
  </si>
  <si>
    <t>X11 - zásuvka nástěnná 250V,16A,50Hz,  Variant+ 5518N-C02510 S zásuvka jednonásobná IP54, šedá</t>
  </si>
  <si>
    <t>1285222136</t>
  </si>
  <si>
    <t>6</t>
  </si>
  <si>
    <t>741313402</t>
  </si>
  <si>
    <t>Montáž zásuvka průmyslová ve skříni jištěná 32 A</t>
  </si>
  <si>
    <t>200872056</t>
  </si>
  <si>
    <t>7</t>
  </si>
  <si>
    <t>Pol2</t>
  </si>
  <si>
    <t>XC1  - zásuvková skříň  SC 53041, IP44,         32A/3f,400V +  2* 16A/1f, 230, 50Hz</t>
  </si>
  <si>
    <t>-1418057512</t>
  </si>
  <si>
    <t>Pol3</t>
  </si>
  <si>
    <t>XC2  - zásuvková skříň  51040, IP44,         16A/3f,400V +  2* 16A/1f, 230, 50Hz</t>
  </si>
  <si>
    <t>62372612</t>
  </si>
  <si>
    <t>9</t>
  </si>
  <si>
    <t>220260101</t>
  </si>
  <si>
    <t>Montáž krabicové rozvodky  s 1 až 2 vývody</t>
  </si>
  <si>
    <t>64</t>
  </si>
  <si>
    <t>-1396543416</t>
  </si>
  <si>
    <t>10</t>
  </si>
  <si>
    <t>Pol5</t>
  </si>
  <si>
    <t>X3 - Krabice velká 6455-27P, IP67</t>
  </si>
  <si>
    <t>599710673</t>
  </si>
  <si>
    <t>11</t>
  </si>
  <si>
    <t>Pol7</t>
  </si>
  <si>
    <t>MET -   hlavní ochranná svorka - přípojnice , HEP - l Mi 90101, - přípojnice Cu 30*5*270, - přípojovací svorky Schrack IS 505 189 , - nosný izolátor  Schrach IS 106 ( IK 011030 )</t>
  </si>
  <si>
    <t>974941874</t>
  </si>
  <si>
    <t xml:space="preserve"> KRABICE, TRUBKY A  MONTÁŽNÍ MATERIÁL</t>
  </si>
  <si>
    <t>Elektromontářní mate</t>
  </si>
  <si>
    <t xml:space="preserve"> Elektromontářní materiál včetně úchytného a pomocného materiálu, krabicové rozvodky včetně svorek</t>
  </si>
  <si>
    <t>12</t>
  </si>
  <si>
    <t>220260103</t>
  </si>
  <si>
    <t>Montáž krabicové rozvodky  se 4 vývody</t>
  </si>
  <si>
    <t>-1482146478</t>
  </si>
  <si>
    <t>13</t>
  </si>
  <si>
    <t>Pol8</t>
  </si>
  <si>
    <t>Krabice  velká 6455-27P, IP67</t>
  </si>
  <si>
    <t>-374733449</t>
  </si>
  <si>
    <t>14</t>
  </si>
  <si>
    <t>220260721</t>
  </si>
  <si>
    <t>Montáž kabelového žlabu např.MARS 62 / 50 mm</t>
  </si>
  <si>
    <t>m</t>
  </si>
  <si>
    <t>-89501200</t>
  </si>
  <si>
    <t>345754910</t>
  </si>
  <si>
    <t>žlab kabelový pozinkovaný 2m/ks NKZN 50X62</t>
  </si>
  <si>
    <t>32</t>
  </si>
  <si>
    <t>677907677</t>
  </si>
  <si>
    <t>345755100</t>
  </si>
  <si>
    <t>víko žlabu pozinkované 2m/ks V 62</t>
  </si>
  <si>
    <t>-180500514</t>
  </si>
  <si>
    <t>17</t>
  </si>
  <si>
    <t>741110511</t>
  </si>
  <si>
    <t>Montáž lišta a kanálek vkládací šířky do 60 mm s víčkem</t>
  </si>
  <si>
    <t>934420742</t>
  </si>
  <si>
    <t>18</t>
  </si>
  <si>
    <t>345718350</t>
  </si>
  <si>
    <t>lišta elektroinstalační vkládací LV 24 x 22</t>
  </si>
  <si>
    <t>916456533</t>
  </si>
  <si>
    <t>19</t>
  </si>
  <si>
    <t>741374061a</t>
  </si>
  <si>
    <t>Montáž nosný drát a lanko</t>
  </si>
  <si>
    <t>627663526</t>
  </si>
  <si>
    <t>20</t>
  </si>
  <si>
    <t>Pol9</t>
  </si>
  <si>
    <t>Ocelové lanko pozinkované pro montáž svítidel ve stáji, včetně propojovacích, závěsných a napínacích prvků</t>
  </si>
  <si>
    <t>219333310</t>
  </si>
  <si>
    <t xml:space="preserve"> SILOVÉ KABELY A VODIČE</t>
  </si>
  <si>
    <t>Kabely včetně vytyče</t>
  </si>
  <si>
    <t xml:space="preserve"> Kabely včetně vytyčení a protažení v trasách,  ukončení vodičů a označení, úchytného a pomocného ma</t>
  </si>
  <si>
    <t>741122011</t>
  </si>
  <si>
    <t>Montáž kabel Cu bez ukončení uložený pod omítku plný kulatý 2x1,5 až 2,5 mm2 (CYKY)</t>
  </si>
  <si>
    <t>-701416537</t>
  </si>
  <si>
    <t>22</t>
  </si>
  <si>
    <t>Pol18</t>
  </si>
  <si>
    <t>Kabel CYKY 2A*1,5</t>
  </si>
  <si>
    <t>2061160382</t>
  </si>
  <si>
    <t>23</t>
  </si>
  <si>
    <t>741122015</t>
  </si>
  <si>
    <t>Montáž kabel Cu bez ukončení uložený pod omítku plný kulatý 3x1,5 mm2 (CYKY)</t>
  </si>
  <si>
    <t>133056842</t>
  </si>
  <si>
    <t>24</t>
  </si>
  <si>
    <t>Pol17</t>
  </si>
  <si>
    <t>Kabel CYKY 3C*1,5</t>
  </si>
  <si>
    <t>-1479590396</t>
  </si>
  <si>
    <t>25</t>
  </si>
  <si>
    <t>Pol19</t>
  </si>
  <si>
    <t>Kabel CYKY 3A*1,5</t>
  </si>
  <si>
    <t>2136985887</t>
  </si>
  <si>
    <t>26</t>
  </si>
  <si>
    <t>741122016</t>
  </si>
  <si>
    <t>Montáž kabel Cu bez ukončení uložený pod omítku plný kulatý 3x2,5 až 6 mm2 (CYKY)</t>
  </si>
  <si>
    <t>918190060</t>
  </si>
  <si>
    <t>27</t>
  </si>
  <si>
    <t>Pol15</t>
  </si>
  <si>
    <t>Kabel CYKY 3Cx2,5</t>
  </si>
  <si>
    <t>209659619</t>
  </si>
  <si>
    <t>28</t>
  </si>
  <si>
    <t>741122031</t>
  </si>
  <si>
    <t>Montáž kabel Cu bez ukončení uložený pod omítku plný kulatý 5x1,5 až 2,5 mm2 (CYKY)</t>
  </si>
  <si>
    <t>2012525949</t>
  </si>
  <si>
    <t>29</t>
  </si>
  <si>
    <t>Pol14</t>
  </si>
  <si>
    <t>Kabel CYKY 5Cx1,5</t>
  </si>
  <si>
    <t>-44978895</t>
  </si>
  <si>
    <t>30</t>
  </si>
  <si>
    <t>741122033</t>
  </si>
  <si>
    <t>Montáž kabel Cu bez ukončení uložený pod omítku plný kulatý 5x10mm2 (CYKY)</t>
  </si>
  <si>
    <t>1205178514</t>
  </si>
  <si>
    <t>31</t>
  </si>
  <si>
    <t>Pol13</t>
  </si>
  <si>
    <t>Kabel CYKY 5Cx10</t>
  </si>
  <si>
    <t>714136797</t>
  </si>
  <si>
    <t>741122234a</t>
  </si>
  <si>
    <t>Montáž kabel Cu plný kulatý žíla 5x25</t>
  </si>
  <si>
    <t>1909079718</t>
  </si>
  <si>
    <t>33</t>
  </si>
  <si>
    <t>Pol12</t>
  </si>
  <si>
    <t>Kabel CYKY 5C*25</t>
  </si>
  <si>
    <t>555245462</t>
  </si>
  <si>
    <t>34</t>
  </si>
  <si>
    <t>741122245</t>
  </si>
  <si>
    <t>Montáž kabel Cu plný kulatý žíla 19x1,5 až 2,5 mm2 uložený volně (CYKY)</t>
  </si>
  <si>
    <t>97465498</t>
  </si>
  <si>
    <t>35</t>
  </si>
  <si>
    <t>Pol16</t>
  </si>
  <si>
    <t>Kabel CYKY 19Cx1,5</t>
  </si>
  <si>
    <t>-1346691109</t>
  </si>
  <si>
    <t xml:space="preserve"> OSVĚTLOVACÍ TĚLESA VČ. ZDROJŮ</t>
  </si>
  <si>
    <t>Svítidla včetně uchy</t>
  </si>
  <si>
    <t xml:space="preserve"> Svítidla včetně uchycení a světelných zdrojů</t>
  </si>
  <si>
    <t>36</t>
  </si>
  <si>
    <t>741370034</t>
  </si>
  <si>
    <t>Montáž svítidlo žárovkové bytové nástěnné přisazené 2 zdroje nouzové</t>
  </si>
  <si>
    <t>-446522827</t>
  </si>
  <si>
    <t>37</t>
  </si>
  <si>
    <t>Pol21</t>
  </si>
  <si>
    <t>E 3 - Svítidlo hala nouzové  LED - např. TREVOS , Futura 2.5ft ABS AL 3F 11000lm/840 M1h,, 86W, 9720lm 230V,50Hz,IP66, 3F kabeláž + nouzové M1h, nebo jiný EKVIVALENTNÍ výrobek</t>
  </si>
  <si>
    <t>841649146</t>
  </si>
  <si>
    <t>38</t>
  </si>
  <si>
    <t>741372012</t>
  </si>
  <si>
    <t>Montáž svítidlo LED bytové přisazené nástěnné reflektorové bez čidla</t>
  </si>
  <si>
    <t>709581090</t>
  </si>
  <si>
    <t>39</t>
  </si>
  <si>
    <t>Pol22</t>
  </si>
  <si>
    <t>E 4 -   Venkovní svítidlo nástěnné např.Greenlux DAISY LED, reflektorové svítidlo GXDS108, 50W, 3400lm, 230V,50Hz, IP65, nebo jiný EKVIVALENTNÍ výrobek</t>
  </si>
  <si>
    <t>1241513694</t>
  </si>
  <si>
    <t>40</t>
  </si>
  <si>
    <t>741372151</t>
  </si>
  <si>
    <t>Montáž svítidlo LED průmyslové závěsné lampa</t>
  </si>
  <si>
    <t>1892345459</t>
  </si>
  <si>
    <t>41</t>
  </si>
  <si>
    <t>Pol20</t>
  </si>
  <si>
    <t>E 1 -  Svítidlo hala LED - např. TREVOS , Futura 2.5ft ABS AL 3F  11000lm/840, , 79W, 9720lm 230V, 50Hz, IP66, 3F kabeláž, nebo jiný EKVIVALENTNÍ výrobek</t>
  </si>
  <si>
    <t>-252826630</t>
  </si>
  <si>
    <t>42</t>
  </si>
  <si>
    <t>741372013</t>
  </si>
  <si>
    <t>Montáž svítidlo LED bytové přisazené nástěnné reflektorové s čidlem</t>
  </si>
  <si>
    <t>-1869438311</t>
  </si>
  <si>
    <t>43</t>
  </si>
  <si>
    <t>Pol23</t>
  </si>
  <si>
    <t>E 5 -   Svítidlo venkovní s čidlem PIR - např.  Svítidlo FULGUR - , Melissa senzor maxi, 18W,230V,50Hz, IP65,, nebo jiný EKVIVALENTNÍ výrobek</t>
  </si>
  <si>
    <t>-478269435</t>
  </si>
  <si>
    <t xml:space="preserve"> ROZVADĚČE SILNOPROUD</t>
  </si>
  <si>
    <t>5.1</t>
  </si>
  <si>
    <t xml:space="preserve"> Hlavní rozvaděč RH</t>
  </si>
  <si>
    <t>98</t>
  </si>
  <si>
    <t>Pol24</t>
  </si>
  <si>
    <t>-217878189</t>
  </si>
  <si>
    <t>VV</t>
  </si>
  <si>
    <t>"rozvaděče budou zahrnovat</t>
  </si>
  <si>
    <t>"vnitř. prodrátování vodiči s předepsanou zkrat. odolností vč. upevň. mat</t>
  </si>
  <si>
    <t>"přístroj. svorkovnicevč. svorek pro nul. a ochr. vodič</t>
  </si>
  <si>
    <t>"připojení všech příchozích a odchozích vodičů</t>
  </si>
  <si>
    <t>"uložení výkresů schéma zapojení v pouzdru na vnitř. straně dveří rozv.</t>
  </si>
  <si>
    <t>"popisy přístrojů, svorek  a pod. v rozvaděči</t>
  </si>
  <si>
    <t>"vše v trvanlivém provedení"1</t>
  </si>
  <si>
    <t>5.0</t>
  </si>
  <si>
    <t xml:space="preserve"> NÁPLŇ</t>
  </si>
  <si>
    <t>45</t>
  </si>
  <si>
    <t>Pol25</t>
  </si>
  <si>
    <t>Zaslepovací pás max. délka 1m, pro výřezy 45mm, šedý=1x</t>
  </si>
  <si>
    <t>1156963167</t>
  </si>
  <si>
    <t>46</t>
  </si>
  <si>
    <t>Pol26</t>
  </si>
  <si>
    <t>Svorkovnice PE, propojení lištou, 4-35mm2</t>
  </si>
  <si>
    <t>-1722927935</t>
  </si>
  <si>
    <t>47</t>
  </si>
  <si>
    <t>Pol27</t>
  </si>
  <si>
    <t>Svorkovnice, 4-35 mm2</t>
  </si>
  <si>
    <t>2147291988</t>
  </si>
  <si>
    <t>48</t>
  </si>
  <si>
    <t>Pol28</t>
  </si>
  <si>
    <t>Svorkovnice  2.5-10 mm2</t>
  </si>
  <si>
    <t>-176403091</t>
  </si>
  <si>
    <t>49</t>
  </si>
  <si>
    <t>Pol29</t>
  </si>
  <si>
    <t>Svorkovnice PE, propojení lištou, 2.5-10mm2</t>
  </si>
  <si>
    <t>117161983</t>
  </si>
  <si>
    <t>50</t>
  </si>
  <si>
    <t>Pol30</t>
  </si>
  <si>
    <t>Svorkovnice  0.5-4 mm2</t>
  </si>
  <si>
    <t>-1208227734</t>
  </si>
  <si>
    <t>51</t>
  </si>
  <si>
    <t>Pol31</t>
  </si>
  <si>
    <t>Svorkovnice PE, 0.5-4mm2</t>
  </si>
  <si>
    <t>-1165791291</t>
  </si>
  <si>
    <t>52</t>
  </si>
  <si>
    <t>Pol32</t>
  </si>
  <si>
    <t>Jistič PLHT, char B, 3+N-pólový, Icn=25kA, In=63A -1x</t>
  </si>
  <si>
    <t>-1948729363</t>
  </si>
  <si>
    <t>53</t>
  </si>
  <si>
    <t>Pol33</t>
  </si>
  <si>
    <t>Chránič Ir=250A, typ AC, 4-pól, Idn=0.30A, In=63A-1x</t>
  </si>
  <si>
    <t>-1280220296</t>
  </si>
  <si>
    <t>54</t>
  </si>
  <si>
    <t>Pol34</t>
  </si>
  <si>
    <t>Jistič PL7, char B, 3+N-pólový, Icn=10kA, In=40A-4x</t>
  </si>
  <si>
    <t>1773058841</t>
  </si>
  <si>
    <t>55</t>
  </si>
  <si>
    <t>Pol35</t>
  </si>
  <si>
    <t>Pojistkový odpínač pro Z-C10, 3p+N=2x</t>
  </si>
  <si>
    <t>-939810165</t>
  </si>
  <si>
    <t>56</t>
  </si>
  <si>
    <t>Pol36</t>
  </si>
  <si>
    <t>Chránič Ir=250A, typ AC, 4-pól, Idn=0.03A, In=63A-1x</t>
  </si>
  <si>
    <t>1551322610</t>
  </si>
  <si>
    <t>57</t>
  </si>
  <si>
    <t>Pol37</t>
  </si>
  <si>
    <t>Jistič PL7, char B, 1+N-pólový, Icn=10kA, In=10A-5x</t>
  </si>
  <si>
    <t>-1454972443</t>
  </si>
  <si>
    <t>58</t>
  </si>
  <si>
    <t>Pol38</t>
  </si>
  <si>
    <t>Jistič PL7, char B, 1+N-pólový, Icn=10kA, In=16A-3x</t>
  </si>
  <si>
    <t>-1913622306</t>
  </si>
  <si>
    <t>59</t>
  </si>
  <si>
    <t>Pol39</t>
  </si>
  <si>
    <t>Jistič PL7, char B, 3+N-pólový, Icn=10kA, In=6A-3x</t>
  </si>
  <si>
    <t>-764619734</t>
  </si>
  <si>
    <t>60</t>
  </si>
  <si>
    <t>Pol40</t>
  </si>
  <si>
    <t>Jistič pomocných obvodů, char.B, 1+N-pól, Icn=10kA, In=4A-1x</t>
  </si>
  <si>
    <t>766517747</t>
  </si>
  <si>
    <t>61</t>
  </si>
  <si>
    <t>Pol41</t>
  </si>
  <si>
    <t>Zásuvka na DIN lištu s clonkami a kolíkem=1x</t>
  </si>
  <si>
    <t>957959495</t>
  </si>
  <si>
    <t>62</t>
  </si>
  <si>
    <t>Pol42</t>
  </si>
  <si>
    <t>Impulsní relé, tlačítko, 230 V~, 2zap. kont.=6x</t>
  </si>
  <si>
    <t>533910372</t>
  </si>
  <si>
    <t>5.2</t>
  </si>
  <si>
    <t xml:space="preserve"> Ovládací skříň osvětlení MS</t>
  </si>
  <si>
    <t>63</t>
  </si>
  <si>
    <t>Pol43</t>
  </si>
  <si>
    <t>-1451528955</t>
  </si>
  <si>
    <t>5.01</t>
  </si>
  <si>
    <t>Pol44</t>
  </si>
  <si>
    <t>Elektroinstalační krabice, krabice montážní IP65 205x220x140</t>
  </si>
  <si>
    <t>-695519208</t>
  </si>
  <si>
    <t>65</t>
  </si>
  <si>
    <t>Pol45</t>
  </si>
  <si>
    <t>Ovládací hlavice tlačítka, prosvětlené, zapuštěné, bez aretace, kroužek titan, modrá</t>
  </si>
  <si>
    <t>839451199</t>
  </si>
  <si>
    <t>66</t>
  </si>
  <si>
    <t>Pol46</t>
  </si>
  <si>
    <t>Upevňovací adaptér, čelní montáž, 3 kont./LED prvky</t>
  </si>
  <si>
    <t>1637080399</t>
  </si>
  <si>
    <t>67</t>
  </si>
  <si>
    <t>Pol47</t>
  </si>
  <si>
    <t>Prvek LED, šroubové svorky, čelní upevnění, 85-264VAC, 5-15mA, modrá</t>
  </si>
  <si>
    <t>-1966076551</t>
  </si>
  <si>
    <t>68</t>
  </si>
  <si>
    <t>Pol48</t>
  </si>
  <si>
    <t>Kontaktní prvek, šroubové svorky, čelní upevnění, 1Z</t>
  </si>
  <si>
    <t>373324368</t>
  </si>
  <si>
    <t xml:space="preserve"> Hromosvodová soustava + Uzemnění + Dodatečné pospojení</t>
  </si>
  <si>
    <t>Bude zřízen obvodový</t>
  </si>
  <si>
    <t xml:space="preserve"> Bude zřízen obvodový zemnič objektu .V objektu bude provedeno doplňující pospojování na ochrannou p</t>
  </si>
  <si>
    <t>69</t>
  </si>
  <si>
    <t>210220231</t>
  </si>
  <si>
    <t>Montáž tyčí jímacích délky do 3 m na stojan</t>
  </si>
  <si>
    <t>1360775079</t>
  </si>
  <si>
    <t>70</t>
  </si>
  <si>
    <t>354410400</t>
  </si>
  <si>
    <t>tyč jímací JV2,0 se závitem do dřeva 2000 mm FeZn</t>
  </si>
  <si>
    <t>128</t>
  </si>
  <si>
    <t>699108819</t>
  </si>
  <si>
    <t>71</t>
  </si>
  <si>
    <t>354418600</t>
  </si>
  <si>
    <t>svorka SJ 1 k jímací tyči-4 šrouby</t>
  </si>
  <si>
    <t>1662979633</t>
  </si>
  <si>
    <t>72</t>
  </si>
  <si>
    <t>210220301</t>
  </si>
  <si>
    <t>Montáž svorek hromosvodných typu SS, SR 03 se 2 šrouby</t>
  </si>
  <si>
    <t>837616578</t>
  </si>
  <si>
    <t>73</t>
  </si>
  <si>
    <t>354418850</t>
  </si>
  <si>
    <t>svorka spojovací SS pro lano D8-10 mm</t>
  </si>
  <si>
    <t>382505080</t>
  </si>
  <si>
    <t>74</t>
  </si>
  <si>
    <t>210220303</t>
  </si>
  <si>
    <t>Montáž svorek hromosvodných typu S0 na okapové žlaby</t>
  </si>
  <si>
    <t>426648414</t>
  </si>
  <si>
    <t>75</t>
  </si>
  <si>
    <t>354419050</t>
  </si>
  <si>
    <t>svorka připojovací SOc k připojení okapových žlabů</t>
  </si>
  <si>
    <t>1642872504</t>
  </si>
  <si>
    <t>76</t>
  </si>
  <si>
    <t>210220451</t>
  </si>
  <si>
    <t>Montáž vedení hromosvodné - ochranného pospojování volně nebo pod omítku</t>
  </si>
  <si>
    <t>-5893080</t>
  </si>
  <si>
    <t>77</t>
  </si>
  <si>
    <t>354410720</t>
  </si>
  <si>
    <t>drát průměr 8 mm FeZn</t>
  </si>
  <si>
    <t>kg</t>
  </si>
  <si>
    <t>1945543444</t>
  </si>
  <si>
    <t>78</t>
  </si>
  <si>
    <t>741410003</t>
  </si>
  <si>
    <t>Montáž vodič uzemňovací drát nebo lano D do 10 mm na povrchu</t>
  </si>
  <si>
    <t>163622442</t>
  </si>
  <si>
    <t>79</t>
  </si>
  <si>
    <t>354410730</t>
  </si>
  <si>
    <t>drát průměr 10 mm FeZn</t>
  </si>
  <si>
    <t>-630622855</t>
  </si>
  <si>
    <t>80</t>
  </si>
  <si>
    <t>741410042</t>
  </si>
  <si>
    <t>Montáž vodič uzemňovací drát nebo lano D do 10 mm v průmysl výstavbě</t>
  </si>
  <si>
    <t>-1715373597</t>
  </si>
  <si>
    <t>81</t>
  </si>
  <si>
    <t>354420620</t>
  </si>
  <si>
    <t>pás zemnící 30 x 4 mm FeZn</t>
  </si>
  <si>
    <t>-947633972</t>
  </si>
  <si>
    <t>82</t>
  </si>
  <si>
    <t>354419960</t>
  </si>
  <si>
    <t>svorka odbočovací a spojovací SR 3a pro spojování kruhových a páskových vodičů    FeZn</t>
  </si>
  <si>
    <t>-3265573</t>
  </si>
  <si>
    <t>83</t>
  </si>
  <si>
    <t>741420001</t>
  </si>
  <si>
    <t>Montáž drát nebo lano hromosvodné svodové D do 10 mm s podpěrou</t>
  </si>
  <si>
    <t>-574374996</t>
  </si>
  <si>
    <t>84</t>
  </si>
  <si>
    <t>354410920</t>
  </si>
  <si>
    <t>lano průřez 50 mm2  FeZn</t>
  </si>
  <si>
    <t>-2005943537</t>
  </si>
  <si>
    <t>85</t>
  </si>
  <si>
    <t>354414700</t>
  </si>
  <si>
    <t>podpěra vedení PV11 FeZn pod taškovou krytinu 100 mm</t>
  </si>
  <si>
    <t>1373960475</t>
  </si>
  <si>
    <t>86</t>
  </si>
  <si>
    <t>741420051</t>
  </si>
  <si>
    <t>Montáž vedení hromosvodné-úhelník nebo trubka s držáky do zdiva</t>
  </si>
  <si>
    <t>1715727751</t>
  </si>
  <si>
    <t>87</t>
  </si>
  <si>
    <t>354418310</t>
  </si>
  <si>
    <t>úhelník ochranný OU 2.0 na ochranu svodu 2 m</t>
  </si>
  <si>
    <t>-1096073471</t>
  </si>
  <si>
    <t>88</t>
  </si>
  <si>
    <t>354418360</t>
  </si>
  <si>
    <t>držák ochranného úhelníku do zdiva DOU FeZn</t>
  </si>
  <si>
    <t>-1097509764</t>
  </si>
  <si>
    <t>89</t>
  </si>
  <si>
    <t>741420083</t>
  </si>
  <si>
    <t>Montáž vedení hromosvodné-štítek k označení svodu</t>
  </si>
  <si>
    <t>994273824</t>
  </si>
  <si>
    <t>90</t>
  </si>
  <si>
    <t>354421100</t>
  </si>
  <si>
    <t>štítek plastový č. 31 -  čísla svodů</t>
  </si>
  <si>
    <t>1591432974</t>
  </si>
  <si>
    <t>91</t>
  </si>
  <si>
    <t>741420101</t>
  </si>
  <si>
    <t>Montáž držáků oddáleného vedení do zdiva</t>
  </si>
  <si>
    <t>719881311</t>
  </si>
  <si>
    <t>92</t>
  </si>
  <si>
    <t>354416400</t>
  </si>
  <si>
    <t>podpěra vedení PV42 FeZn do zdiva pro zemní pásek 30x4</t>
  </si>
  <si>
    <t>1708448965</t>
  </si>
  <si>
    <t>93</t>
  </si>
  <si>
    <t>220111741</t>
  </si>
  <si>
    <t>Montáž svorka rozpojovací zkušební</t>
  </si>
  <si>
    <t>-1161574163</t>
  </si>
  <si>
    <t>94</t>
  </si>
  <si>
    <t>354419250</t>
  </si>
  <si>
    <t>svorka zkušební SZ pro lano D6-12 mm   FeZn</t>
  </si>
  <si>
    <t>-721864016</t>
  </si>
  <si>
    <t>D1</t>
  </si>
  <si>
    <t xml:space="preserve"> Poznámka</t>
  </si>
  <si>
    <t>97</t>
  </si>
  <si>
    <t>1.1</t>
  </si>
  <si>
    <t>Délky vodičů jsou stanoveny jen pro určitou orientaci, neboť záleží na skutečně vybrané trase, na způsobu montáže a na ostatních vlivech.</t>
  </si>
  <si>
    <t>793843605</t>
  </si>
  <si>
    <t>D20 -  POZNÁMKA</t>
  </si>
  <si>
    <t>D2</t>
  </si>
  <si>
    <t>D20</t>
  </si>
  <si>
    <t xml:space="preserve"> POZNÁMKA</t>
  </si>
  <si>
    <t xml:space="preserve"> Zemní práce</t>
  </si>
  <si>
    <t>460010024</t>
  </si>
  <si>
    <t>Vytyčení trasy vedení kabelového podzemního v zastavěném prostoru</t>
  </si>
  <si>
    <t>km</t>
  </si>
  <si>
    <t>460010025</t>
  </si>
  <si>
    <t>Vytyčení trasy inženýrských sítí v zastavěném prostoru</t>
  </si>
  <si>
    <t>460300001</t>
  </si>
  <si>
    <t>Zásyp jam nebo rýh strojně včetně zhutnění v zástavbě</t>
  </si>
  <si>
    <t>m3</t>
  </si>
  <si>
    <t>460421001</t>
  </si>
  <si>
    <t>Lože kabelů z písku nebo štěrkopísku tl 5 cm nad kabel, bez zakrytí, šířky lože do 65 cm</t>
  </si>
  <si>
    <t>460620013</t>
  </si>
  <si>
    <t>Provizorní úprava terénu se zhutněním, v hornině tř 3</t>
  </si>
  <si>
    <t>m2</t>
  </si>
  <si>
    <t>D1 -  Kabelové rozvody NN napětí</t>
  </si>
  <si>
    <t xml:space="preserve">    21-M -  Elektromontáže</t>
  </si>
  <si>
    <t>D2 -  Zemní práce</t>
  </si>
  <si>
    <t xml:space="preserve"> Kabelové rozvody NN napětí</t>
  </si>
  <si>
    <t>21-M</t>
  </si>
  <si>
    <t xml:space="preserve"> Elektromontáže</t>
  </si>
  <si>
    <t>210120102</t>
  </si>
  <si>
    <t>Montáž pojistkových patron nožových</t>
  </si>
  <si>
    <t>1574953333</t>
  </si>
  <si>
    <t>9+6+3</t>
  </si>
  <si>
    <t>Pol68</t>
  </si>
  <si>
    <t>Pojistka nožová PN2 100A,gG</t>
  </si>
  <si>
    <t>1709723932</t>
  </si>
  <si>
    <t>Pol69</t>
  </si>
  <si>
    <t>Pojistka nožová PN2 80A,gG</t>
  </si>
  <si>
    <t>-381324562</t>
  </si>
  <si>
    <t>Pol70</t>
  </si>
  <si>
    <t>Pojistka nožová PN2 50A,gG</t>
  </si>
  <si>
    <t>1702536353</t>
  </si>
  <si>
    <t>210191540</t>
  </si>
  <si>
    <t>Montáž pilířů skříní PRIS 1, PHDSS</t>
  </si>
  <si>
    <t>-181372566</t>
  </si>
  <si>
    <t>Pol64</t>
  </si>
  <si>
    <t>Plastový kompaktní pilíř SR402/NKW</t>
  </si>
  <si>
    <t>1924646983</t>
  </si>
  <si>
    <t>Pol65</t>
  </si>
  <si>
    <t>Plastový kompaktní pilíř SR302/NKW</t>
  </si>
  <si>
    <t>-1348762671</t>
  </si>
  <si>
    <t>210901092</t>
  </si>
  <si>
    <t>Montáž hliníkových kabelů AYKY, AMCMK, TFSP, NAYY-J-RE(-O-SM) 1kV 4x50 mm2 pevně uložených</t>
  </si>
  <si>
    <t>728032298</t>
  </si>
  <si>
    <t>341131240</t>
  </si>
  <si>
    <t>kabel silový s Al jádrem 1-AYKY 4x50/S mm2</t>
  </si>
  <si>
    <t>-792911361</t>
  </si>
  <si>
    <t>741110053a</t>
  </si>
  <si>
    <t>Montáž trubka plastová ohebná  uložená volně</t>
  </si>
  <si>
    <t>980760303</t>
  </si>
  <si>
    <t>345713540</t>
  </si>
  <si>
    <t>trubka elektroinstalační ohebná Kopoflex, HDPE+LDPE KF 09090</t>
  </si>
  <si>
    <t>-1004985406</t>
  </si>
  <si>
    <t>741410022</t>
  </si>
  <si>
    <t>Montáž vodič uzemňovací pásek průřezu do 120 mm2 v průmyslové výstavbě v zemi</t>
  </si>
  <si>
    <t>-28716566</t>
  </si>
  <si>
    <t>-1472941723</t>
  </si>
  <si>
    <t>1778801046</t>
  </si>
  <si>
    <t>1758586413</t>
  </si>
  <si>
    <t>460030182</t>
  </si>
  <si>
    <t>Řezání podkladu nebo krytu betonového hloubky do 15 cm</t>
  </si>
  <si>
    <t>-987929114</t>
  </si>
  <si>
    <t>460070163</t>
  </si>
  <si>
    <t>Hloubení nezapažených jam pro základy venkovních rozváděčů RP 1 a 2 ručně v hornině tř 3</t>
  </si>
  <si>
    <t>-230282203</t>
  </si>
  <si>
    <t>460202303</t>
  </si>
  <si>
    <t>Hloubení kabelových nezapažených rýh strojně š 50 cm, hl 120 cm, v hornině tř 3</t>
  </si>
  <si>
    <t>94957416</t>
  </si>
  <si>
    <t>-944348013</t>
  </si>
  <si>
    <t>24*0,5*1,2</t>
  </si>
  <si>
    <t>-1530644332</t>
  </si>
  <si>
    <t>460490012</t>
  </si>
  <si>
    <t>Krytí kabelů výstražnou fólií šířky 25 cm</t>
  </si>
  <si>
    <t>-1840353855</t>
  </si>
  <si>
    <t>460560303</t>
  </si>
  <si>
    <t>Zásyp rýh ručně šířky 50 cm, hloubky 120 cm, z horniny třídy 3</t>
  </si>
  <si>
    <t>482129418</t>
  </si>
  <si>
    <t>2063712501</t>
  </si>
  <si>
    <t>Pol82</t>
  </si>
  <si>
    <t>Úprava povrchu před stájí ( asfalt) do původního stavu</t>
  </si>
  <si>
    <t>-92840233</t>
  </si>
  <si>
    <t>-300714498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</si>
  <si>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</si>
  <si>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</si>
  <si>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</si>
  <si>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</si>
  <si>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</si>
  <si>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</si>
  <si>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</si>
  <si>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</si>
  <si>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</si>
  <si>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</si>
  <si>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</si>
  <si>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</si>
  <si>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</si>
  <si>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</si>
  <si>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</si>
  <si>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</si>
  <si>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</si>
  <si>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</si>
  <si>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</si>
  <si>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</si>
  <si>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</si>
  <si>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</si>
  <si>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</si>
  <si>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</si>
  <si>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</si>
  <si>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</si>
  <si>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</si>
  <si>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</si>
  <si>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</si>
  <si>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</si>
  <si>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</si>
  <si>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</si>
  <si>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</si>
  <si>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</si>
  <si>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</si>
  <si>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</si>
  <si>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</si>
  <si>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</si>
  <si>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</si>
  <si>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</si>
  <si>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</si>
  <si>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</si>
  <si>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</si>
  <si>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</si>
  <si>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</si>
  <si>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</si>
  <si>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</si>
  <si>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</si>
  <si>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</si>
  <si>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</si>
  <si>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</si>
  <si>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</si>
  <si>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</si>
  <si>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</si>
  <si>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</si>
  <si>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</si>
  <si>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</si>
  <si>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</si>
  <si>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</si>
  <si>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</si>
  <si>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</si>
  <si>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</si>
  <si>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</si>
  <si>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</si>
  <si>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</si>
  <si>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</si>
  <si>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</si>
  <si>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</si>
  <si>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</si>
  <si>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</si>
  <si>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</si>
  <si>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</si>
  <si>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</si>
  <si>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</si>
  <si>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</si>
  <si>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</si>
  <si>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</si>
  <si>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</si>
  <si>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</si>
  <si>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</si>
  <si>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</si>
  <si>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</si>
  <si>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</si>
  <si>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</si>
  <si>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</si>
  <si>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</si>
  <si>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</si>
  <si>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</si>
  <si>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</si>
  <si>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</si>
  <si>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</si>
  <si>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</si>
  <si>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</si>
  <si>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</si>
  <si>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</si>
  <si>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</si>
  <si>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</si>
  <si>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</si>
  <si>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</si>
  <si>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</si>
  <si>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</si>
  <si>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</si>
  <si>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</si>
  <si>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</si>
  <si>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</si>
  <si>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</si>
  <si>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</si>
  <si>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</si>
  <si>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</si>
  <si>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</si>
  <si>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</si>
  <si>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</si>
  <si>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</si>
  <si>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</si>
  <si>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</si>
  <si>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</si>
  <si>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</si>
  <si>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</si>
  <si>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</si>
  <si>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</si>
  <si>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</si>
  <si>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</si>
  <si>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</si>
  <si>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</si>
  <si>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</si>
  <si>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</si>
  <si>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</si>
  <si>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</si>
  <si>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</si>
  <si>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</si>
  <si>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</si>
  <si>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</si>
  <si>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</si>
  <si>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</si>
  <si>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</si>
  <si>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</si>
  <si>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</si>
  <si>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</si>
  <si>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</si>
  <si>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</si>
  <si>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</si>
  <si>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</si>
  <si>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</si>
  <si>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</si>
  <si>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</si>
  <si>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</si>
  <si>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</si>
  <si>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</si>
  <si>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</si>
  <si>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</si>
  <si>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</si>
  <si>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</si>
  <si>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</si>
  <si>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</si>
  <si>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</si>
  <si>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</si>
  <si>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</si>
  <si>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</si>
  <si>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</si>
  <si>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</si>
  <si>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</si>
  <si>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</si>
  <si>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</si>
  <si>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</si>
  <si>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</si>
  <si>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</si>
  <si>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</si>
  <si>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</si>
  <si>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</si>
  <si>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</si>
  <si>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</si>
  <si>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</si>
  <si>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</si>
  <si>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</si>
  <si>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</si>
  <si>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</si>
  <si>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</si>
  <si>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</si>
  <si>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</si>
  <si>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</si>
  <si>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</si>
  <si>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</si>
  <si>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</si>
  <si>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Školní statek Humpolec- dostavba budov a areálu - Hala pro zemědělské stroje Humpolec - ELEKTRO</t>
  </si>
  <si>
    <t>1 - ELEKTRO - SO.1   HALA PRO ZEMĚDĚLSKÉ STROJE</t>
  </si>
  <si>
    <t>2 - SO.3  PŘÍPOJKA NN</t>
  </si>
  <si>
    <t>oceloplechová typová rozvodnice nástěnná, včetně přístrojového  vybavení, svorek a vnitřního propojení, povrchové úpravy, položka se neoceňuje, cena rozvaděče vychází ze součtu cen položek náplně rozvaděče č. 45-62</t>
  </si>
  <si>
    <t>plastová nástěnná rozvodnice, včetně přístrojového  vybavení  a vnitřního propojení, položka se neoceňuje, cena rozvaděče vychází ze součtu cen položek náplně rozvaděče č. 64-68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</si>
</sst>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5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5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5" borderId="28" xfId="0" applyNumberFormat="1" applyFont="1" applyFill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D54" sqref="D5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7" t="s">
        <v>8</v>
      </c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11</v>
      </c>
      <c r="BT3" s="22" t="s">
        <v>12</v>
      </c>
    </row>
    <row r="4" spans="1:74" ht="36.950000000000003" customHeight="1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E4" s="31" t="s">
        <v>15</v>
      </c>
      <c r="BS4" s="22" t="s">
        <v>16</v>
      </c>
    </row>
    <row r="5" spans="1:74" ht="14.45" customHeight="1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322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7"/>
      <c r="AQ5" s="29"/>
      <c r="BE5" s="320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24" t="s">
        <v>810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7"/>
      <c r="AQ6" s="29"/>
      <c r="BE6" s="321"/>
      <c r="BS6" s="22" t="s">
        <v>9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21</v>
      </c>
      <c r="AL7" s="27"/>
      <c r="AM7" s="27"/>
      <c r="AN7" s="33" t="s">
        <v>5</v>
      </c>
      <c r="AO7" s="27"/>
      <c r="AP7" s="27"/>
      <c r="AQ7" s="29"/>
      <c r="BE7" s="321"/>
      <c r="BS7" s="22" t="s">
        <v>9</v>
      </c>
    </row>
    <row r="8" spans="1:74" ht="14.45" customHeight="1">
      <c r="B8" s="26"/>
      <c r="C8" s="27"/>
      <c r="D8" s="35" t="s">
        <v>22</v>
      </c>
      <c r="E8" s="27"/>
      <c r="F8" s="27"/>
      <c r="G8" s="27"/>
      <c r="H8" s="27"/>
      <c r="I8" s="27"/>
      <c r="J8" s="27"/>
      <c r="K8" s="33" t="s">
        <v>23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24</v>
      </c>
      <c r="AL8" s="27"/>
      <c r="AM8" s="27"/>
      <c r="AN8" s="36" t="s">
        <v>25</v>
      </c>
      <c r="AO8" s="27"/>
      <c r="AP8" s="27"/>
      <c r="AQ8" s="29"/>
      <c r="BE8" s="321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1"/>
      <c r="BS9" s="22" t="s">
        <v>9</v>
      </c>
    </row>
    <row r="10" spans="1:74" ht="14.45" customHeight="1">
      <c r="B10" s="26"/>
      <c r="C10" s="27"/>
      <c r="D10" s="35" t="s">
        <v>26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27</v>
      </c>
      <c r="AL10" s="27"/>
      <c r="AM10" s="27"/>
      <c r="AN10" s="33" t="s">
        <v>28</v>
      </c>
      <c r="AO10" s="27"/>
      <c r="AP10" s="27"/>
      <c r="AQ10" s="29"/>
      <c r="BE10" s="321"/>
      <c r="BS10" s="22" t="s">
        <v>9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31</v>
      </c>
      <c r="AO11" s="27"/>
      <c r="AP11" s="27"/>
      <c r="AQ11" s="29"/>
      <c r="BE11" s="321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1"/>
      <c r="BS12" s="22" t="s">
        <v>9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27</v>
      </c>
      <c r="AL13" s="27"/>
      <c r="AM13" s="27"/>
      <c r="AN13" s="37" t="s">
        <v>33</v>
      </c>
      <c r="AO13" s="27"/>
      <c r="AP13" s="27"/>
      <c r="AQ13" s="29"/>
      <c r="BE13" s="321"/>
      <c r="BS13" s="22" t="s">
        <v>9</v>
      </c>
    </row>
    <row r="14" spans="1:74" ht="15">
      <c r="B14" s="26"/>
      <c r="C14" s="27"/>
      <c r="D14" s="27"/>
      <c r="E14" s="325" t="s">
        <v>33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5" t="s">
        <v>30</v>
      </c>
      <c r="AL14" s="27"/>
      <c r="AM14" s="27"/>
      <c r="AN14" s="37" t="s">
        <v>33</v>
      </c>
      <c r="AO14" s="27"/>
      <c r="AP14" s="27"/>
      <c r="AQ14" s="29"/>
      <c r="BE14" s="321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1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27</v>
      </c>
      <c r="AL16" s="27"/>
      <c r="AM16" s="27"/>
      <c r="AN16" s="33" t="s">
        <v>35</v>
      </c>
      <c r="AO16" s="27"/>
      <c r="AP16" s="27"/>
      <c r="AQ16" s="29"/>
      <c r="BE16" s="321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37</v>
      </c>
      <c r="AO17" s="27"/>
      <c r="AP17" s="27"/>
      <c r="AQ17" s="29"/>
      <c r="BE17" s="321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1"/>
      <c r="BS18" s="22" t="s">
        <v>39</v>
      </c>
    </row>
    <row r="19" spans="2:71" ht="14.45" customHeight="1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1"/>
      <c r="BS19" s="22" t="s">
        <v>9</v>
      </c>
    </row>
    <row r="20" spans="2:71" ht="16.5" customHeight="1">
      <c r="B20" s="26"/>
      <c r="C20" s="27"/>
      <c r="D20" s="27"/>
      <c r="E20" s="327" t="s">
        <v>5</v>
      </c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27"/>
      <c r="AP20" s="27"/>
      <c r="AQ20" s="29"/>
      <c r="BE20" s="321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1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8">
        <f>ROUND(AG51,0)</f>
        <v>0</v>
      </c>
      <c r="AL23" s="329"/>
      <c r="AM23" s="329"/>
      <c r="AN23" s="329"/>
      <c r="AO23" s="329"/>
      <c r="AP23" s="40"/>
      <c r="AQ23" s="43"/>
      <c r="BE23" s="32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1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0" t="s">
        <v>42</v>
      </c>
      <c r="M25" s="330"/>
      <c r="N25" s="330"/>
      <c r="O25" s="330"/>
      <c r="P25" s="40"/>
      <c r="Q25" s="40"/>
      <c r="R25" s="40"/>
      <c r="S25" s="40"/>
      <c r="T25" s="40"/>
      <c r="U25" s="40"/>
      <c r="V25" s="40"/>
      <c r="W25" s="330" t="s">
        <v>43</v>
      </c>
      <c r="X25" s="330"/>
      <c r="Y25" s="330"/>
      <c r="Z25" s="330"/>
      <c r="AA25" s="330"/>
      <c r="AB25" s="330"/>
      <c r="AC25" s="330"/>
      <c r="AD25" s="330"/>
      <c r="AE25" s="330"/>
      <c r="AF25" s="40"/>
      <c r="AG25" s="40"/>
      <c r="AH25" s="40"/>
      <c r="AI25" s="40"/>
      <c r="AJ25" s="40"/>
      <c r="AK25" s="330" t="s">
        <v>44</v>
      </c>
      <c r="AL25" s="330"/>
      <c r="AM25" s="330"/>
      <c r="AN25" s="330"/>
      <c r="AO25" s="330"/>
      <c r="AP25" s="40"/>
      <c r="AQ25" s="43"/>
      <c r="BE25" s="321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13">
        <v>0.21</v>
      </c>
      <c r="M26" s="314"/>
      <c r="N26" s="314"/>
      <c r="O26" s="314"/>
      <c r="P26" s="46"/>
      <c r="Q26" s="46"/>
      <c r="R26" s="46"/>
      <c r="S26" s="46"/>
      <c r="T26" s="46"/>
      <c r="U26" s="46"/>
      <c r="V26" s="46"/>
      <c r="W26" s="315">
        <f>ROUND(AZ51,0)</f>
        <v>0</v>
      </c>
      <c r="X26" s="314"/>
      <c r="Y26" s="314"/>
      <c r="Z26" s="314"/>
      <c r="AA26" s="314"/>
      <c r="AB26" s="314"/>
      <c r="AC26" s="314"/>
      <c r="AD26" s="314"/>
      <c r="AE26" s="314"/>
      <c r="AF26" s="46"/>
      <c r="AG26" s="46"/>
      <c r="AH26" s="46"/>
      <c r="AI26" s="46"/>
      <c r="AJ26" s="46"/>
      <c r="AK26" s="315">
        <f>ROUND(AV51,2)</f>
        <v>0</v>
      </c>
      <c r="AL26" s="314"/>
      <c r="AM26" s="314"/>
      <c r="AN26" s="314"/>
      <c r="AO26" s="314"/>
      <c r="AP26" s="46"/>
      <c r="AQ26" s="48"/>
      <c r="BE26" s="321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13">
        <v>0.15</v>
      </c>
      <c r="M27" s="314"/>
      <c r="N27" s="314"/>
      <c r="O27" s="314"/>
      <c r="P27" s="46"/>
      <c r="Q27" s="46"/>
      <c r="R27" s="46"/>
      <c r="S27" s="46"/>
      <c r="T27" s="46"/>
      <c r="U27" s="46"/>
      <c r="V27" s="46"/>
      <c r="W27" s="315">
        <f>ROUND(BA51,0)</f>
        <v>0</v>
      </c>
      <c r="X27" s="314"/>
      <c r="Y27" s="314"/>
      <c r="Z27" s="314"/>
      <c r="AA27" s="314"/>
      <c r="AB27" s="314"/>
      <c r="AC27" s="314"/>
      <c r="AD27" s="314"/>
      <c r="AE27" s="314"/>
      <c r="AF27" s="46"/>
      <c r="AG27" s="46"/>
      <c r="AH27" s="46"/>
      <c r="AI27" s="46"/>
      <c r="AJ27" s="46"/>
      <c r="AK27" s="315">
        <f>ROUND(AW51,2)</f>
        <v>0</v>
      </c>
      <c r="AL27" s="314"/>
      <c r="AM27" s="314"/>
      <c r="AN27" s="314"/>
      <c r="AO27" s="314"/>
      <c r="AP27" s="46"/>
      <c r="AQ27" s="48"/>
      <c r="BE27" s="321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13">
        <v>0.21</v>
      </c>
      <c r="M28" s="314"/>
      <c r="N28" s="314"/>
      <c r="O28" s="314"/>
      <c r="P28" s="46"/>
      <c r="Q28" s="46"/>
      <c r="R28" s="46"/>
      <c r="S28" s="46"/>
      <c r="T28" s="46"/>
      <c r="U28" s="46"/>
      <c r="V28" s="46"/>
      <c r="W28" s="315">
        <f>ROUND(BB51,0)</f>
        <v>0</v>
      </c>
      <c r="X28" s="314"/>
      <c r="Y28" s="314"/>
      <c r="Z28" s="314"/>
      <c r="AA28" s="314"/>
      <c r="AB28" s="314"/>
      <c r="AC28" s="314"/>
      <c r="AD28" s="314"/>
      <c r="AE28" s="314"/>
      <c r="AF28" s="46"/>
      <c r="AG28" s="46"/>
      <c r="AH28" s="46"/>
      <c r="AI28" s="46"/>
      <c r="AJ28" s="46"/>
      <c r="AK28" s="315">
        <v>0</v>
      </c>
      <c r="AL28" s="314"/>
      <c r="AM28" s="314"/>
      <c r="AN28" s="314"/>
      <c r="AO28" s="314"/>
      <c r="AP28" s="46"/>
      <c r="AQ28" s="48"/>
      <c r="BE28" s="321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13">
        <v>0.15</v>
      </c>
      <c r="M29" s="314"/>
      <c r="N29" s="314"/>
      <c r="O29" s="314"/>
      <c r="P29" s="46"/>
      <c r="Q29" s="46"/>
      <c r="R29" s="46"/>
      <c r="S29" s="46"/>
      <c r="T29" s="46"/>
      <c r="U29" s="46"/>
      <c r="V29" s="46"/>
      <c r="W29" s="315">
        <f>ROUND(BC51,0)</f>
        <v>0</v>
      </c>
      <c r="X29" s="314"/>
      <c r="Y29" s="314"/>
      <c r="Z29" s="314"/>
      <c r="AA29" s="314"/>
      <c r="AB29" s="314"/>
      <c r="AC29" s="314"/>
      <c r="AD29" s="314"/>
      <c r="AE29" s="314"/>
      <c r="AF29" s="46"/>
      <c r="AG29" s="46"/>
      <c r="AH29" s="46"/>
      <c r="AI29" s="46"/>
      <c r="AJ29" s="46"/>
      <c r="AK29" s="315">
        <v>0</v>
      </c>
      <c r="AL29" s="314"/>
      <c r="AM29" s="314"/>
      <c r="AN29" s="314"/>
      <c r="AO29" s="314"/>
      <c r="AP29" s="46"/>
      <c r="AQ29" s="48"/>
      <c r="BE29" s="321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13">
        <v>0</v>
      </c>
      <c r="M30" s="314"/>
      <c r="N30" s="314"/>
      <c r="O30" s="314"/>
      <c r="P30" s="46"/>
      <c r="Q30" s="46"/>
      <c r="R30" s="46"/>
      <c r="S30" s="46"/>
      <c r="T30" s="46"/>
      <c r="U30" s="46"/>
      <c r="V30" s="46"/>
      <c r="W30" s="315">
        <f>ROUND(BD51,0)</f>
        <v>0</v>
      </c>
      <c r="X30" s="314"/>
      <c r="Y30" s="314"/>
      <c r="Z30" s="314"/>
      <c r="AA30" s="314"/>
      <c r="AB30" s="314"/>
      <c r="AC30" s="314"/>
      <c r="AD30" s="314"/>
      <c r="AE30" s="314"/>
      <c r="AF30" s="46"/>
      <c r="AG30" s="46"/>
      <c r="AH30" s="46"/>
      <c r="AI30" s="46"/>
      <c r="AJ30" s="46"/>
      <c r="AK30" s="315">
        <v>0</v>
      </c>
      <c r="AL30" s="314"/>
      <c r="AM30" s="314"/>
      <c r="AN30" s="314"/>
      <c r="AO30" s="314"/>
      <c r="AP30" s="46"/>
      <c r="AQ30" s="48"/>
      <c r="BE30" s="32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1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16" t="s">
        <v>53</v>
      </c>
      <c r="Y32" s="317"/>
      <c r="Z32" s="317"/>
      <c r="AA32" s="317"/>
      <c r="AB32" s="317"/>
      <c r="AC32" s="51"/>
      <c r="AD32" s="51"/>
      <c r="AE32" s="51"/>
      <c r="AF32" s="51"/>
      <c r="AG32" s="51"/>
      <c r="AH32" s="51"/>
      <c r="AI32" s="51"/>
      <c r="AJ32" s="51"/>
      <c r="AK32" s="318">
        <f>SUM(AK23:AK30)</f>
        <v>0</v>
      </c>
      <c r="AL32" s="317"/>
      <c r="AM32" s="317"/>
      <c r="AN32" s="317"/>
      <c r="AO32" s="319"/>
      <c r="AP32" s="49"/>
      <c r="AQ32" s="53"/>
      <c r="BE32" s="32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54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17</v>
      </c>
      <c r="AR41" s="60"/>
    </row>
    <row r="42" spans="2:56" s="4" customFormat="1" ht="36.950000000000003" customHeight="1">
      <c r="B42" s="62"/>
      <c r="C42" s="63" t="s">
        <v>19</v>
      </c>
      <c r="L42" s="301" t="str">
        <f>K6</f>
        <v>Školní statek Humpolec- dostavba budov a areálu - Hala pro zemědělské stroje Humpolec - ELEKTRO</v>
      </c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22</v>
      </c>
      <c r="L44" s="64" t="str">
        <f>IF(K8="","",K8)</f>
        <v>Školní statek Humpolec</v>
      </c>
      <c r="AI44" s="61" t="s">
        <v>24</v>
      </c>
      <c r="AM44" s="303" t="str">
        <f>IF(AN8= "","",AN8)</f>
        <v>29. 6. 2017</v>
      </c>
      <c r="AN44" s="303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26</v>
      </c>
      <c r="L46" s="3" t="str">
        <f>IF(E11= "","",E11)</f>
        <v xml:space="preserve"> Kraj Vysočina, Jihlava, Žižkova 57/1882, PSČ 5873</v>
      </c>
      <c r="AI46" s="61" t="s">
        <v>34</v>
      </c>
      <c r="AM46" s="304" t="str">
        <f>IF(E17="","",E17)</f>
        <v xml:space="preserve"> AG Komplet s.r.o.</v>
      </c>
      <c r="AN46" s="304"/>
      <c r="AO46" s="304"/>
      <c r="AP46" s="304"/>
      <c r="AR46" s="39"/>
      <c r="AS46" s="305" t="s">
        <v>55</v>
      </c>
      <c r="AT46" s="306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32</v>
      </c>
      <c r="L47" s="3" t="str">
        <f>IF(E14= "Vyplň údaj","",E14)</f>
        <v/>
      </c>
      <c r="AR47" s="39"/>
      <c r="AS47" s="307"/>
      <c r="AT47" s="308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07"/>
      <c r="AT48" s="308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09" t="s">
        <v>56</v>
      </c>
      <c r="D49" s="310"/>
      <c r="E49" s="310"/>
      <c r="F49" s="310"/>
      <c r="G49" s="310"/>
      <c r="H49" s="69"/>
      <c r="I49" s="311" t="s">
        <v>57</v>
      </c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2" t="s">
        <v>58</v>
      </c>
      <c r="AH49" s="310"/>
      <c r="AI49" s="310"/>
      <c r="AJ49" s="310"/>
      <c r="AK49" s="310"/>
      <c r="AL49" s="310"/>
      <c r="AM49" s="310"/>
      <c r="AN49" s="311" t="s">
        <v>59</v>
      </c>
      <c r="AO49" s="310"/>
      <c r="AP49" s="310"/>
      <c r="AQ49" s="70" t="s">
        <v>60</v>
      </c>
      <c r="AR49" s="39"/>
      <c r="AS49" s="71" t="s">
        <v>61</v>
      </c>
      <c r="AT49" s="72" t="s">
        <v>62</v>
      </c>
      <c r="AU49" s="72" t="s">
        <v>63</v>
      </c>
      <c r="AV49" s="72" t="s">
        <v>64</v>
      </c>
      <c r="AW49" s="72" t="s">
        <v>65</v>
      </c>
      <c r="AX49" s="72" t="s">
        <v>66</v>
      </c>
      <c r="AY49" s="72" t="s">
        <v>67</v>
      </c>
      <c r="AZ49" s="72" t="s">
        <v>68</v>
      </c>
      <c r="BA49" s="72" t="s">
        <v>69</v>
      </c>
      <c r="BB49" s="72" t="s">
        <v>70</v>
      </c>
      <c r="BC49" s="72" t="s">
        <v>71</v>
      </c>
      <c r="BD49" s="73" t="s">
        <v>72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73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99">
        <f>ROUND(SUM(AG52:AG53),0)</f>
        <v>0</v>
      </c>
      <c r="AH51" s="299"/>
      <c r="AI51" s="299"/>
      <c r="AJ51" s="299"/>
      <c r="AK51" s="299"/>
      <c r="AL51" s="299"/>
      <c r="AM51" s="299"/>
      <c r="AN51" s="300">
        <f t="shared" ref="AN51:AN53" si="0">SUM(AG51,AT51)</f>
        <v>0</v>
      </c>
      <c r="AO51" s="300"/>
      <c r="AP51" s="300"/>
      <c r="AQ51" s="77" t="s">
        <v>5</v>
      </c>
      <c r="AR51" s="62"/>
      <c r="AS51" s="78">
        <f>ROUND(SUM(AS52:AS53),0)</f>
        <v>0</v>
      </c>
      <c r="AT51" s="79">
        <f t="shared" ref="AT51:AT53" si="1">ROUND(SUM(AV51:AW51),2)</f>
        <v>0</v>
      </c>
      <c r="AU51" s="80">
        <f>ROUND(SUM(AU52:AU53),5)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ROUND(SUM(AZ52:AZ53),0)</f>
        <v>0</v>
      </c>
      <c r="BA51" s="79">
        <f>ROUND(SUM(BA52:BA53),0)</f>
        <v>0</v>
      </c>
      <c r="BB51" s="79">
        <f>ROUND(SUM(BB52:BB53),0)</f>
        <v>0</v>
      </c>
      <c r="BC51" s="79">
        <f>ROUND(SUM(BC52:BC53),0)</f>
        <v>0</v>
      </c>
      <c r="BD51" s="81">
        <f>ROUND(SUM(BD52:BD53),0)</f>
        <v>0</v>
      </c>
      <c r="BS51" s="63" t="s">
        <v>74</v>
      </c>
      <c r="BT51" s="63" t="s">
        <v>75</v>
      </c>
      <c r="BU51" s="82" t="s">
        <v>76</v>
      </c>
      <c r="BV51" s="63" t="s">
        <v>77</v>
      </c>
      <c r="BW51" s="63" t="s">
        <v>7</v>
      </c>
      <c r="BX51" s="63" t="s">
        <v>78</v>
      </c>
      <c r="CL51" s="63" t="s">
        <v>5</v>
      </c>
    </row>
    <row r="52" spans="1:91" s="5" customFormat="1" ht="31.5" customHeight="1">
      <c r="A52" s="83" t="s">
        <v>79</v>
      </c>
      <c r="B52" s="84"/>
      <c r="C52" s="85"/>
      <c r="D52" s="296" t="s">
        <v>39</v>
      </c>
      <c r="E52" s="296"/>
      <c r="F52" s="296"/>
      <c r="G52" s="296"/>
      <c r="H52" s="296"/>
      <c r="I52" s="86"/>
      <c r="J52" s="296" t="s">
        <v>80</v>
      </c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4">
        <f>'1 - ELEKTRO - SO.1   ...'!J27</f>
        <v>0</v>
      </c>
      <c r="AH52" s="295"/>
      <c r="AI52" s="295"/>
      <c r="AJ52" s="295"/>
      <c r="AK52" s="295"/>
      <c r="AL52" s="295"/>
      <c r="AM52" s="295"/>
      <c r="AN52" s="294">
        <f t="shared" si="0"/>
        <v>0</v>
      </c>
      <c r="AO52" s="295"/>
      <c r="AP52" s="295"/>
      <c r="AQ52" s="87" t="s">
        <v>81</v>
      </c>
      <c r="AR52" s="84"/>
      <c r="AS52" s="88">
        <v>0</v>
      </c>
      <c r="AT52" s="89">
        <f t="shared" si="1"/>
        <v>0</v>
      </c>
      <c r="AU52" s="90">
        <f>'1 - ELEKTRO - SO.1   ...'!P92</f>
        <v>0</v>
      </c>
      <c r="AV52" s="89">
        <f>'1 - ELEKTRO - SO.1   ...'!J30</f>
        <v>0</v>
      </c>
      <c r="AW52" s="89">
        <f>'1 - ELEKTRO - SO.1   ...'!J31</f>
        <v>0</v>
      </c>
      <c r="AX52" s="89">
        <f>'1 - ELEKTRO - SO.1   ...'!J32</f>
        <v>0</v>
      </c>
      <c r="AY52" s="89">
        <f>'1 - ELEKTRO - SO.1   ...'!J33</f>
        <v>0</v>
      </c>
      <c r="AZ52" s="89">
        <f>'1 - ELEKTRO - SO.1   ...'!F30</f>
        <v>0</v>
      </c>
      <c r="BA52" s="89">
        <f>'1 - ELEKTRO - SO.1   ...'!F31</f>
        <v>0</v>
      </c>
      <c r="BB52" s="89">
        <f>'1 - ELEKTRO - SO.1   ...'!F32</f>
        <v>0</v>
      </c>
      <c r="BC52" s="89">
        <f>'1 - ELEKTRO - SO.1   ...'!F33</f>
        <v>0</v>
      </c>
      <c r="BD52" s="91">
        <f>'1 - ELEKTRO - SO.1   ...'!F34</f>
        <v>0</v>
      </c>
      <c r="BT52" s="92" t="s">
        <v>39</v>
      </c>
      <c r="BV52" s="92" t="s">
        <v>77</v>
      </c>
      <c r="BW52" s="92" t="s">
        <v>82</v>
      </c>
      <c r="BX52" s="92" t="s">
        <v>7</v>
      </c>
      <c r="CL52" s="92" t="s">
        <v>5</v>
      </c>
      <c r="CM52" s="92" t="s">
        <v>83</v>
      </c>
    </row>
    <row r="53" spans="1:91" s="5" customFormat="1" ht="16.5" customHeight="1">
      <c r="A53" s="83" t="s">
        <v>79</v>
      </c>
      <c r="B53" s="84"/>
      <c r="C53" s="85"/>
      <c r="D53" s="296">
        <v>2</v>
      </c>
      <c r="E53" s="296"/>
      <c r="F53" s="296"/>
      <c r="G53" s="296"/>
      <c r="H53" s="296"/>
      <c r="I53" s="86"/>
      <c r="J53" s="296" t="s">
        <v>87</v>
      </c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4">
        <f>'2 - SO.3  PŘÍPOJKA NN'!J27</f>
        <v>0</v>
      </c>
      <c r="AH53" s="295"/>
      <c r="AI53" s="295"/>
      <c r="AJ53" s="295"/>
      <c r="AK53" s="295"/>
      <c r="AL53" s="295"/>
      <c r="AM53" s="295"/>
      <c r="AN53" s="294">
        <f t="shared" si="0"/>
        <v>0</v>
      </c>
      <c r="AO53" s="295"/>
      <c r="AP53" s="295"/>
      <c r="AQ53" s="87" t="s">
        <v>81</v>
      </c>
      <c r="AR53" s="84"/>
      <c r="AS53" s="93">
        <v>0</v>
      </c>
      <c r="AT53" s="94">
        <f t="shared" si="1"/>
        <v>0</v>
      </c>
      <c r="AU53" s="95">
        <f>'2 - SO.3  PŘÍPOJKA NN'!P80</f>
        <v>0</v>
      </c>
      <c r="AV53" s="94">
        <f>'2 - SO.3  PŘÍPOJKA NN'!J30</f>
        <v>0</v>
      </c>
      <c r="AW53" s="94">
        <f>'2 - SO.3  PŘÍPOJKA NN'!J31</f>
        <v>0</v>
      </c>
      <c r="AX53" s="94">
        <f>'2 - SO.3  PŘÍPOJKA NN'!J32</f>
        <v>0</v>
      </c>
      <c r="AY53" s="94">
        <f>'2 - SO.3  PŘÍPOJKA NN'!J33</f>
        <v>0</v>
      </c>
      <c r="AZ53" s="94">
        <f>'2 - SO.3  PŘÍPOJKA NN'!F30</f>
        <v>0</v>
      </c>
      <c r="BA53" s="94">
        <f>'2 - SO.3  PŘÍPOJKA NN'!F31</f>
        <v>0</v>
      </c>
      <c r="BB53" s="94">
        <f>'2 - SO.3  PŘÍPOJKA NN'!F32</f>
        <v>0</v>
      </c>
      <c r="BC53" s="94">
        <f>'2 - SO.3  PŘÍPOJKA NN'!F33</f>
        <v>0</v>
      </c>
      <c r="BD53" s="96">
        <f>'2 - SO.3  PŘÍPOJKA NN'!F34</f>
        <v>0</v>
      </c>
      <c r="BT53" s="92" t="s">
        <v>39</v>
      </c>
      <c r="BV53" s="92" t="s">
        <v>77</v>
      </c>
      <c r="BW53" s="92" t="s">
        <v>88</v>
      </c>
      <c r="BX53" s="92" t="s">
        <v>7</v>
      </c>
      <c r="CL53" s="92" t="s">
        <v>5</v>
      </c>
      <c r="CM53" s="92" t="s">
        <v>83</v>
      </c>
    </row>
    <row r="54" spans="1:91" s="1" customFormat="1" ht="30" customHeight="1">
      <c r="B54" s="39"/>
      <c r="AR54" s="3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39"/>
    </row>
  </sheetData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AG52:AM52"/>
    <mergeCell ref="D52:H52"/>
    <mergeCell ref="J52:AF52"/>
    <mergeCell ref="AR2:BE2"/>
    <mergeCell ref="AN53:AP53"/>
    <mergeCell ref="AG53:AM53"/>
    <mergeCell ref="D53:H53"/>
    <mergeCell ref="J53:AF53"/>
    <mergeCell ref="AG51:AM51"/>
    <mergeCell ref="AN51:AP51"/>
    <mergeCell ref="AN52:AP52"/>
    <mergeCell ref="L42:AO42"/>
    <mergeCell ref="AM44:AN44"/>
    <mergeCell ref="AM46:AP46"/>
    <mergeCell ref="AS46:AT48"/>
    <mergeCell ref="C49:G49"/>
  </mergeCells>
  <hyperlinks>
    <hyperlink ref="K1:S1" location="C2" display="1) Rekapitulace stavby"/>
    <hyperlink ref="W1:AI1" location="C51" display="2) Rekapitulace objektů stavby a soupisů prací"/>
    <hyperlink ref="A52" location="'1 -  SO.1   HALA PRO ZEMĚ...'!C2" display="/"/>
    <hyperlink ref="A53" location="'5 - SO.3  PŘÍPOJKA N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0"/>
  <sheetViews>
    <sheetView showGridLines="0" workbookViewId="0">
      <pane ySplit="1" topLeftCell="A2" activePane="bottomLeft" state="frozen"/>
      <selection pane="bottomLeft" activeCell="F145" sqref="F14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89</v>
      </c>
      <c r="G1" s="335" t="s">
        <v>90</v>
      </c>
      <c r="H1" s="335"/>
      <c r="I1" s="101"/>
      <c r="J1" s="100" t="s">
        <v>91</v>
      </c>
      <c r="K1" s="99" t="s">
        <v>92</v>
      </c>
      <c r="L1" s="100" t="s">
        <v>93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7" t="s">
        <v>8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22" t="s">
        <v>82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03"/>
      <c r="J4" s="27"/>
      <c r="K4" s="29"/>
      <c r="M4" s="30" t="s">
        <v>14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6" t="str">
        <f>'Rekapitulace stavby'!K6</f>
        <v>Školní statek Humpolec- dostavba budov a areálu - Hala pro zemědělské stroje Humpolec - ELEKTRO</v>
      </c>
      <c r="F7" s="337"/>
      <c r="G7" s="337"/>
      <c r="H7" s="337"/>
      <c r="I7" s="103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8" t="s">
        <v>811</v>
      </c>
      <c r="F9" s="339"/>
      <c r="G9" s="339"/>
      <c r="H9" s="339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5</v>
      </c>
      <c r="G11" s="40"/>
      <c r="H11" s="40"/>
      <c r="I11" s="105" t="s">
        <v>21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22</v>
      </c>
      <c r="E12" s="40"/>
      <c r="F12" s="33" t="s">
        <v>23</v>
      </c>
      <c r="G12" s="40"/>
      <c r="H12" s="40"/>
      <c r="I12" s="105" t="s">
        <v>24</v>
      </c>
      <c r="J12" s="106" t="str">
        <f>'Rekapitulace stavby'!AN8</f>
        <v>29. 6. 2017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26</v>
      </c>
      <c r="E14" s="40"/>
      <c r="F14" s="40"/>
      <c r="G14" s="40"/>
      <c r="H14" s="40"/>
      <c r="I14" s="105" t="s">
        <v>27</v>
      </c>
      <c r="J14" s="33" t="s">
        <v>28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05" t="s">
        <v>30</v>
      </c>
      <c r="J15" s="33" t="s">
        <v>31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32</v>
      </c>
      <c r="E17" s="40"/>
      <c r="F17" s="40"/>
      <c r="G17" s="40"/>
      <c r="H17" s="40"/>
      <c r="I17" s="105" t="s">
        <v>27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34</v>
      </c>
      <c r="E20" s="40"/>
      <c r="F20" s="40"/>
      <c r="G20" s="40"/>
      <c r="H20" s="40"/>
      <c r="I20" s="105" t="s">
        <v>27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05" t="s">
        <v>30</v>
      </c>
      <c r="J21" s="33" t="s">
        <v>37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40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27" t="s">
        <v>5</v>
      </c>
      <c r="F24" s="327"/>
      <c r="G24" s="327"/>
      <c r="H24" s="327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41</v>
      </c>
      <c r="E27" s="40"/>
      <c r="F27" s="40"/>
      <c r="G27" s="40"/>
      <c r="H27" s="40"/>
      <c r="I27" s="104"/>
      <c r="J27" s="114">
        <f>ROUND(J92,0)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15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16">
        <f>ROUND(SUM(BE92:BE209), 0)</f>
        <v>0</v>
      </c>
      <c r="G30" s="40"/>
      <c r="H30" s="40"/>
      <c r="I30" s="117">
        <v>0.21</v>
      </c>
      <c r="J30" s="116">
        <f>ROUND(ROUND((SUM(BE92:BE209)), 0)*I30,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16">
        <f>ROUND(SUM(BF92:BF209), 0)</f>
        <v>0</v>
      </c>
      <c r="G31" s="40"/>
      <c r="H31" s="40"/>
      <c r="I31" s="117">
        <v>0.15</v>
      </c>
      <c r="J31" s="116">
        <f>ROUND(ROUND((SUM(BF92:BF209)), 0)*I31,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16">
        <f>ROUND(SUM(BG92:BG209), 0)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16">
        <f>ROUND(SUM(BH92:BH209), 0)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6">
        <f>ROUND(SUM(BI92:BI209), 0)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51</v>
      </c>
      <c r="E36" s="69"/>
      <c r="F36" s="69"/>
      <c r="G36" s="120" t="s">
        <v>52</v>
      </c>
      <c r="H36" s="121" t="s">
        <v>53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6" t="str">
        <f>E7</f>
        <v>Školní statek Humpolec- dostavba budov a areálu - Hala pro zemědělské stroje Humpolec - ELEKTRO</v>
      </c>
      <c r="F45" s="337"/>
      <c r="G45" s="337"/>
      <c r="H45" s="337"/>
      <c r="I45" s="104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8" t="str">
        <f>E9</f>
        <v>1 - ELEKTRO - SO.1   HALA PRO ZEMĚDĚLSKÉ STROJE</v>
      </c>
      <c r="F47" s="339"/>
      <c r="G47" s="339"/>
      <c r="H47" s="339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22</v>
      </c>
      <c r="D49" s="40"/>
      <c r="E49" s="40"/>
      <c r="F49" s="33" t="str">
        <f>F12</f>
        <v>Školní statek Humpolec</v>
      </c>
      <c r="G49" s="40"/>
      <c r="H49" s="40"/>
      <c r="I49" s="105" t="s">
        <v>24</v>
      </c>
      <c r="J49" s="106" t="str">
        <f>IF(J12="","",J12)</f>
        <v>29. 6. 2017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5" t="s">
        <v>26</v>
      </c>
      <c r="D51" s="40"/>
      <c r="E51" s="40"/>
      <c r="F51" s="33" t="str">
        <f>E15</f>
        <v xml:space="preserve"> Kraj Vysočina, Jihlava, Žižkova 57/1882, PSČ 5873</v>
      </c>
      <c r="G51" s="40"/>
      <c r="H51" s="40"/>
      <c r="I51" s="105" t="s">
        <v>34</v>
      </c>
      <c r="J51" s="327" t="str">
        <f>E21</f>
        <v xml:space="preserve"> AG Komplet s.r.o.</v>
      </c>
      <c r="K51" s="43"/>
    </row>
    <row r="52" spans="2:47" s="1" customFormat="1" ht="14.45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04"/>
      <c r="J52" s="331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J92</f>
        <v>0</v>
      </c>
      <c r="K56" s="43"/>
      <c r="AU56" s="22" t="s">
        <v>100</v>
      </c>
    </row>
    <row r="57" spans="2:47" s="7" customFormat="1" ht="24.95" customHeight="1">
      <c r="B57" s="133"/>
      <c r="C57" s="134"/>
      <c r="D57" s="135" t="s">
        <v>101</v>
      </c>
      <c r="E57" s="136"/>
      <c r="F57" s="136"/>
      <c r="G57" s="136"/>
      <c r="H57" s="136"/>
      <c r="I57" s="137"/>
      <c r="J57" s="138">
        <f>J93</f>
        <v>0</v>
      </c>
      <c r="K57" s="139"/>
    </row>
    <row r="58" spans="2:47" s="8" customFormat="1" ht="19.899999999999999" customHeight="1">
      <c r="B58" s="140"/>
      <c r="C58" s="141"/>
      <c r="D58" s="142" t="s">
        <v>102</v>
      </c>
      <c r="E58" s="143"/>
      <c r="F58" s="143"/>
      <c r="G58" s="143"/>
      <c r="H58" s="143"/>
      <c r="I58" s="144"/>
      <c r="J58" s="145">
        <f>J94</f>
        <v>0</v>
      </c>
      <c r="K58" s="146"/>
    </row>
    <row r="59" spans="2:47" s="7" customFormat="1" ht="24.95" customHeight="1">
      <c r="B59" s="133"/>
      <c r="C59" s="134"/>
      <c r="D59" s="135" t="s">
        <v>103</v>
      </c>
      <c r="E59" s="136"/>
      <c r="F59" s="136"/>
      <c r="G59" s="136"/>
      <c r="H59" s="136"/>
      <c r="I59" s="137"/>
      <c r="J59" s="138">
        <f>J105</f>
        <v>0</v>
      </c>
      <c r="K59" s="139"/>
    </row>
    <row r="60" spans="2:47" s="8" customFormat="1" ht="19.899999999999999" customHeight="1">
      <c r="B60" s="140"/>
      <c r="C60" s="141"/>
      <c r="D60" s="142" t="s">
        <v>104</v>
      </c>
      <c r="E60" s="143"/>
      <c r="F60" s="143"/>
      <c r="G60" s="143"/>
      <c r="H60" s="143"/>
      <c r="I60" s="144"/>
      <c r="J60" s="145">
        <f>J106</f>
        <v>0</v>
      </c>
      <c r="K60" s="146"/>
    </row>
    <row r="61" spans="2:47" s="7" customFormat="1" ht="24.95" customHeight="1">
      <c r="B61" s="133"/>
      <c r="C61" s="134"/>
      <c r="D61" s="135" t="s">
        <v>105</v>
      </c>
      <c r="E61" s="136"/>
      <c r="F61" s="136"/>
      <c r="G61" s="136"/>
      <c r="H61" s="136"/>
      <c r="I61" s="137"/>
      <c r="J61" s="138">
        <f>J116</f>
        <v>0</v>
      </c>
      <c r="K61" s="139"/>
    </row>
    <row r="62" spans="2:47" s="8" customFormat="1" ht="19.899999999999999" customHeight="1">
      <c r="B62" s="140"/>
      <c r="C62" s="141"/>
      <c r="D62" s="142" t="s">
        <v>106</v>
      </c>
      <c r="E62" s="143"/>
      <c r="F62" s="143"/>
      <c r="G62" s="143"/>
      <c r="H62" s="143"/>
      <c r="I62" s="144"/>
      <c r="J62" s="145">
        <f>J117</f>
        <v>0</v>
      </c>
      <c r="K62" s="146"/>
    </row>
    <row r="63" spans="2:47" s="7" customFormat="1" ht="24.95" customHeight="1">
      <c r="B63" s="133"/>
      <c r="C63" s="134"/>
      <c r="D63" s="135" t="s">
        <v>107</v>
      </c>
      <c r="E63" s="136"/>
      <c r="F63" s="136"/>
      <c r="G63" s="136"/>
      <c r="H63" s="136"/>
      <c r="I63" s="137"/>
      <c r="J63" s="138">
        <f>J133</f>
        <v>0</v>
      </c>
      <c r="K63" s="139"/>
    </row>
    <row r="64" spans="2:47" s="8" customFormat="1" ht="19.899999999999999" customHeight="1">
      <c r="B64" s="140"/>
      <c r="C64" s="141"/>
      <c r="D64" s="142" t="s">
        <v>108</v>
      </c>
      <c r="E64" s="143"/>
      <c r="F64" s="143"/>
      <c r="G64" s="143"/>
      <c r="H64" s="143"/>
      <c r="I64" s="144"/>
      <c r="J64" s="145">
        <f>J134</f>
        <v>0</v>
      </c>
      <c r="K64" s="146"/>
    </row>
    <row r="65" spans="2:12" s="7" customFormat="1" ht="24.95" customHeight="1">
      <c r="B65" s="133"/>
      <c r="C65" s="134"/>
      <c r="D65" s="135" t="s">
        <v>109</v>
      </c>
      <c r="E65" s="136"/>
      <c r="F65" s="136"/>
      <c r="G65" s="136"/>
      <c r="H65" s="136"/>
      <c r="I65" s="137"/>
      <c r="J65" s="138">
        <f>J143</f>
        <v>0</v>
      </c>
      <c r="K65" s="139"/>
    </row>
    <row r="66" spans="2:12" s="8" customFormat="1" ht="19.899999999999999" customHeight="1">
      <c r="B66" s="140"/>
      <c r="C66" s="141"/>
      <c r="D66" s="142" t="s">
        <v>110</v>
      </c>
      <c r="E66" s="143"/>
      <c r="F66" s="143"/>
      <c r="G66" s="143"/>
      <c r="H66" s="143"/>
      <c r="I66" s="144"/>
      <c r="J66" s="145">
        <f>J144</f>
        <v>0</v>
      </c>
      <c r="K66" s="146"/>
    </row>
    <row r="67" spans="2:12" s="8" customFormat="1" ht="14.85" customHeight="1">
      <c r="B67" s="140"/>
      <c r="C67" s="141"/>
      <c r="D67" s="142" t="s">
        <v>111</v>
      </c>
      <c r="E67" s="143"/>
      <c r="F67" s="143"/>
      <c r="G67" s="143"/>
      <c r="H67" s="143"/>
      <c r="I67" s="144"/>
      <c r="J67" s="145">
        <f>J153</f>
        <v>0</v>
      </c>
      <c r="K67" s="146"/>
    </row>
    <row r="68" spans="2:12" s="8" customFormat="1" ht="19.899999999999999" customHeight="1">
      <c r="B68" s="140"/>
      <c r="C68" s="141"/>
      <c r="D68" s="142" t="s">
        <v>112</v>
      </c>
      <c r="E68" s="143"/>
      <c r="F68" s="143"/>
      <c r="G68" s="143"/>
      <c r="H68" s="143"/>
      <c r="I68" s="144"/>
      <c r="J68" s="145">
        <f>J172</f>
        <v>0</v>
      </c>
      <c r="K68" s="146"/>
    </row>
    <row r="69" spans="2:12" s="8" customFormat="1" ht="14.85" customHeight="1">
      <c r="B69" s="140"/>
      <c r="C69" s="141"/>
      <c r="D69" s="142" t="s">
        <v>113</v>
      </c>
      <c r="E69" s="143"/>
      <c r="F69" s="143"/>
      <c r="G69" s="143"/>
      <c r="H69" s="143"/>
      <c r="I69" s="144"/>
      <c r="J69" s="145">
        <f>J174</f>
        <v>0</v>
      </c>
      <c r="K69" s="146"/>
    </row>
    <row r="70" spans="2:12" s="7" customFormat="1" ht="24.95" customHeight="1">
      <c r="B70" s="133"/>
      <c r="C70" s="134"/>
      <c r="D70" s="135" t="s">
        <v>114</v>
      </c>
      <c r="E70" s="136"/>
      <c r="F70" s="136"/>
      <c r="G70" s="136"/>
      <c r="H70" s="136"/>
      <c r="I70" s="137"/>
      <c r="J70" s="138">
        <f>J180</f>
        <v>0</v>
      </c>
      <c r="K70" s="139"/>
    </row>
    <row r="71" spans="2:12" s="8" customFormat="1" ht="19.899999999999999" customHeight="1">
      <c r="B71" s="140"/>
      <c r="C71" s="141"/>
      <c r="D71" s="142" t="s">
        <v>115</v>
      </c>
      <c r="E71" s="143"/>
      <c r="F71" s="143"/>
      <c r="G71" s="143"/>
      <c r="H71" s="143"/>
      <c r="I71" s="144"/>
      <c r="J71" s="145">
        <f>J181</f>
        <v>0</v>
      </c>
      <c r="K71" s="146"/>
    </row>
    <row r="72" spans="2:12" s="7" customFormat="1" ht="24.95" customHeight="1">
      <c r="B72" s="133"/>
      <c r="C72" s="134"/>
      <c r="D72" s="135" t="s">
        <v>116</v>
      </c>
      <c r="E72" s="136"/>
      <c r="F72" s="136"/>
      <c r="G72" s="136"/>
      <c r="H72" s="136"/>
      <c r="I72" s="137"/>
      <c r="J72" s="138">
        <f>J208</f>
        <v>0</v>
      </c>
      <c r="K72" s="139"/>
    </row>
    <row r="73" spans="2:12" s="1" customFormat="1" ht="21.75" customHeight="1">
      <c r="B73" s="39"/>
      <c r="C73" s="40"/>
      <c r="D73" s="40"/>
      <c r="E73" s="40"/>
      <c r="F73" s="40"/>
      <c r="G73" s="40"/>
      <c r="H73" s="40"/>
      <c r="I73" s="104"/>
      <c r="J73" s="40"/>
      <c r="K73" s="43"/>
    </row>
    <row r="74" spans="2:12" s="1" customFormat="1" ht="6.95" customHeight="1">
      <c r="B74" s="54"/>
      <c r="C74" s="55"/>
      <c r="D74" s="55"/>
      <c r="E74" s="55"/>
      <c r="F74" s="55"/>
      <c r="G74" s="55"/>
      <c r="H74" s="55"/>
      <c r="I74" s="125"/>
      <c r="J74" s="55"/>
      <c r="K74" s="56"/>
    </row>
    <row r="78" spans="2:12" s="1" customFormat="1" ht="6.95" customHeight="1">
      <c r="B78" s="57"/>
      <c r="C78" s="58"/>
      <c r="D78" s="58"/>
      <c r="E78" s="58"/>
      <c r="F78" s="58"/>
      <c r="G78" s="58"/>
      <c r="H78" s="58"/>
      <c r="I78" s="126"/>
      <c r="J78" s="58"/>
      <c r="K78" s="58"/>
      <c r="L78" s="39"/>
    </row>
    <row r="79" spans="2:12" s="1" customFormat="1" ht="36.950000000000003" customHeight="1">
      <c r="B79" s="39"/>
      <c r="C79" s="59" t="s">
        <v>117</v>
      </c>
      <c r="L79" s="39"/>
    </row>
    <row r="80" spans="2:12" s="1" customFormat="1" ht="6.95" customHeight="1">
      <c r="B80" s="39"/>
      <c r="L80" s="39"/>
    </row>
    <row r="81" spans="2:65" s="1" customFormat="1" ht="14.45" customHeight="1">
      <c r="B81" s="39"/>
      <c r="C81" s="61" t="s">
        <v>19</v>
      </c>
      <c r="L81" s="39"/>
    </row>
    <row r="82" spans="2:65" s="1" customFormat="1" ht="16.5" customHeight="1">
      <c r="B82" s="39"/>
      <c r="E82" s="332" t="str">
        <f>E7</f>
        <v>Školní statek Humpolec- dostavba budov a areálu - Hala pro zemědělské stroje Humpolec - ELEKTRO</v>
      </c>
      <c r="F82" s="333"/>
      <c r="G82" s="333"/>
      <c r="H82" s="333"/>
      <c r="L82" s="39"/>
    </row>
    <row r="83" spans="2:65" s="1" customFormat="1" ht="14.45" customHeight="1">
      <c r="B83" s="39"/>
      <c r="C83" s="61" t="s">
        <v>95</v>
      </c>
      <c r="L83" s="39"/>
    </row>
    <row r="84" spans="2:65" s="1" customFormat="1" ht="17.25" customHeight="1">
      <c r="B84" s="39"/>
      <c r="E84" s="301" t="str">
        <f>E9</f>
        <v>1 - ELEKTRO - SO.1   HALA PRO ZEMĚDĚLSKÉ STROJE</v>
      </c>
      <c r="F84" s="334"/>
      <c r="G84" s="334"/>
      <c r="H84" s="334"/>
      <c r="L84" s="39"/>
    </row>
    <row r="85" spans="2:65" s="1" customFormat="1" ht="6.95" customHeight="1">
      <c r="B85" s="39"/>
      <c r="L85" s="39"/>
    </row>
    <row r="86" spans="2:65" s="1" customFormat="1" ht="18" customHeight="1">
      <c r="B86" s="39"/>
      <c r="C86" s="61" t="s">
        <v>22</v>
      </c>
      <c r="F86" s="147" t="str">
        <f>F12</f>
        <v>Školní statek Humpolec</v>
      </c>
      <c r="I86" s="148" t="s">
        <v>24</v>
      </c>
      <c r="J86" s="65" t="str">
        <f>IF(J12="","",J12)</f>
        <v>29. 6. 2017</v>
      </c>
      <c r="L86" s="39"/>
    </row>
    <row r="87" spans="2:65" s="1" customFormat="1" ht="6.95" customHeight="1">
      <c r="B87" s="39"/>
      <c r="L87" s="39"/>
    </row>
    <row r="88" spans="2:65" s="1" customFormat="1" ht="15">
      <c r="B88" s="39"/>
      <c r="C88" s="61" t="s">
        <v>26</v>
      </c>
      <c r="F88" s="147" t="str">
        <f>E15</f>
        <v xml:space="preserve"> Kraj Vysočina, Jihlava, Žižkova 57/1882, PSČ 5873</v>
      </c>
      <c r="I88" s="148" t="s">
        <v>34</v>
      </c>
      <c r="J88" s="147" t="str">
        <f>E21</f>
        <v xml:space="preserve"> AG Komplet s.r.o.</v>
      </c>
      <c r="L88" s="39"/>
    </row>
    <row r="89" spans="2:65" s="1" customFormat="1" ht="14.45" customHeight="1">
      <c r="B89" s="39"/>
      <c r="C89" s="61" t="s">
        <v>32</v>
      </c>
      <c r="F89" s="147" t="str">
        <f>IF(E18="","",E18)</f>
        <v/>
      </c>
      <c r="L89" s="39"/>
    </row>
    <row r="90" spans="2:65" s="1" customFormat="1" ht="10.35" customHeight="1">
      <c r="B90" s="39"/>
      <c r="L90" s="39"/>
    </row>
    <row r="91" spans="2:65" s="9" customFormat="1" ht="29.25" customHeight="1">
      <c r="B91" s="149"/>
      <c r="C91" s="150" t="s">
        <v>118</v>
      </c>
      <c r="D91" s="151" t="s">
        <v>60</v>
      </c>
      <c r="E91" s="151" t="s">
        <v>56</v>
      </c>
      <c r="F91" s="151" t="s">
        <v>119</v>
      </c>
      <c r="G91" s="151" t="s">
        <v>120</v>
      </c>
      <c r="H91" s="151" t="s">
        <v>121</v>
      </c>
      <c r="I91" s="152" t="s">
        <v>122</v>
      </c>
      <c r="J91" s="151" t="s">
        <v>98</v>
      </c>
      <c r="K91" s="153" t="s">
        <v>123</v>
      </c>
      <c r="L91" s="149"/>
      <c r="M91" s="71" t="s">
        <v>124</v>
      </c>
      <c r="N91" s="72" t="s">
        <v>45</v>
      </c>
      <c r="O91" s="72" t="s">
        <v>125</v>
      </c>
      <c r="P91" s="72" t="s">
        <v>126</v>
      </c>
      <c r="Q91" s="72" t="s">
        <v>127</v>
      </c>
      <c r="R91" s="72" t="s">
        <v>128</v>
      </c>
      <c r="S91" s="72" t="s">
        <v>129</v>
      </c>
      <c r="T91" s="73" t="s">
        <v>130</v>
      </c>
    </row>
    <row r="92" spans="2:65" s="1" customFormat="1" ht="29.25" customHeight="1">
      <c r="B92" s="39"/>
      <c r="C92" s="75" t="s">
        <v>99</v>
      </c>
      <c r="J92" s="154">
        <f>BK92</f>
        <v>0</v>
      </c>
      <c r="L92" s="39"/>
      <c r="M92" s="74"/>
      <c r="N92" s="66"/>
      <c r="O92" s="66"/>
      <c r="P92" s="155">
        <f>P93+P105+P116+P133+P143+P180+P208</f>
        <v>0</v>
      </c>
      <c r="Q92" s="66"/>
      <c r="R92" s="155">
        <f>R93+R105+R116+R133+R143+R180+R208</f>
        <v>1.9622000000000002</v>
      </c>
      <c r="S92" s="66"/>
      <c r="T92" s="156">
        <f>T93+T105+T116+T133+T143+T180+T208</f>
        <v>0</v>
      </c>
      <c r="AT92" s="22" t="s">
        <v>74</v>
      </c>
      <c r="AU92" s="22" t="s">
        <v>100</v>
      </c>
      <c r="BK92" s="157">
        <f>BK93+BK105+BK116+BK133+BK143+BK180+BK208</f>
        <v>0</v>
      </c>
    </row>
    <row r="93" spans="2:65" s="10" customFormat="1" ht="37.35" customHeight="1">
      <c r="B93" s="158"/>
      <c r="D93" s="159" t="s">
        <v>74</v>
      </c>
      <c r="E93" s="160" t="s">
        <v>39</v>
      </c>
      <c r="F93" s="160" t="s">
        <v>131</v>
      </c>
      <c r="I93" s="161"/>
      <c r="J93" s="162">
        <f>BK93</f>
        <v>0</v>
      </c>
      <c r="L93" s="158"/>
      <c r="M93" s="163"/>
      <c r="N93" s="164"/>
      <c r="O93" s="164"/>
      <c r="P93" s="165">
        <f>P94</f>
        <v>0</v>
      </c>
      <c r="Q93" s="164"/>
      <c r="R93" s="165">
        <f>R94</f>
        <v>0</v>
      </c>
      <c r="S93" s="164"/>
      <c r="T93" s="166">
        <f>T94</f>
        <v>0</v>
      </c>
      <c r="AR93" s="159" t="s">
        <v>39</v>
      </c>
      <c r="AT93" s="167" t="s">
        <v>74</v>
      </c>
      <c r="AU93" s="167" t="s">
        <v>75</v>
      </c>
      <c r="AY93" s="159" t="s">
        <v>132</v>
      </c>
      <c r="BK93" s="168">
        <f>BK94</f>
        <v>0</v>
      </c>
    </row>
    <row r="94" spans="2:65" s="10" customFormat="1" ht="19.899999999999999" customHeight="1">
      <c r="B94" s="158"/>
      <c r="D94" s="169" t="s">
        <v>74</v>
      </c>
      <c r="E94" s="170" t="s">
        <v>133</v>
      </c>
      <c r="F94" s="170" t="s">
        <v>134</v>
      </c>
      <c r="I94" s="161"/>
      <c r="J94" s="171">
        <f>BK94</f>
        <v>0</v>
      </c>
      <c r="L94" s="158"/>
      <c r="M94" s="163"/>
      <c r="N94" s="164"/>
      <c r="O94" s="164"/>
      <c r="P94" s="165">
        <f>SUM(P95:P104)</f>
        <v>0</v>
      </c>
      <c r="Q94" s="164"/>
      <c r="R94" s="165">
        <f>SUM(R95:R104)</f>
        <v>0</v>
      </c>
      <c r="S94" s="164"/>
      <c r="T94" s="166">
        <f>SUM(T95:T104)</f>
        <v>0</v>
      </c>
      <c r="AR94" s="159" t="s">
        <v>39</v>
      </c>
      <c r="AT94" s="167" t="s">
        <v>74</v>
      </c>
      <c r="AU94" s="167" t="s">
        <v>39</v>
      </c>
      <c r="AY94" s="159" t="s">
        <v>132</v>
      </c>
      <c r="BK94" s="168">
        <f>SUM(BK95:BK104)</f>
        <v>0</v>
      </c>
    </row>
    <row r="95" spans="2:65" s="1" customFormat="1" ht="16.5" customHeight="1">
      <c r="B95" s="172"/>
      <c r="C95" s="173" t="s">
        <v>39</v>
      </c>
      <c r="D95" s="173" t="s">
        <v>135</v>
      </c>
      <c r="E95" s="174" t="s">
        <v>136</v>
      </c>
      <c r="F95" s="175" t="s">
        <v>137</v>
      </c>
      <c r="G95" s="176" t="s">
        <v>138</v>
      </c>
      <c r="H95" s="177">
        <v>8</v>
      </c>
      <c r="I95" s="178"/>
      <c r="J95" s="179">
        <f t="shared" ref="J95:J104" si="0">ROUND(I95*H95,1)</f>
        <v>0</v>
      </c>
      <c r="K95" s="175" t="s">
        <v>5</v>
      </c>
      <c r="L95" s="39"/>
      <c r="M95" s="180" t="s">
        <v>5</v>
      </c>
      <c r="N95" s="181" t="s">
        <v>46</v>
      </c>
      <c r="O95" s="40"/>
      <c r="P95" s="182">
        <f t="shared" ref="P95:P104" si="1">O95*H95</f>
        <v>0</v>
      </c>
      <c r="Q95" s="182">
        <v>0</v>
      </c>
      <c r="R95" s="182">
        <f t="shared" ref="R95:R104" si="2">Q95*H95</f>
        <v>0</v>
      </c>
      <c r="S95" s="182">
        <v>0</v>
      </c>
      <c r="T95" s="183">
        <f t="shared" ref="T95:T104" si="3">S95*H95</f>
        <v>0</v>
      </c>
      <c r="AR95" s="22" t="s">
        <v>139</v>
      </c>
      <c r="AT95" s="22" t="s">
        <v>135</v>
      </c>
      <c r="AU95" s="22" t="s">
        <v>83</v>
      </c>
      <c r="AY95" s="22" t="s">
        <v>132</v>
      </c>
      <c r="BE95" s="184">
        <f t="shared" ref="BE95:BE104" si="4">IF(N95="základní",J95,0)</f>
        <v>0</v>
      </c>
      <c r="BF95" s="184">
        <f t="shared" ref="BF95:BF104" si="5">IF(N95="snížená",J95,0)</f>
        <v>0</v>
      </c>
      <c r="BG95" s="184">
        <f t="shared" ref="BG95:BG104" si="6">IF(N95="zákl. přenesená",J95,0)</f>
        <v>0</v>
      </c>
      <c r="BH95" s="184">
        <f t="shared" ref="BH95:BH104" si="7">IF(N95="sníž. přenesená",J95,0)</f>
        <v>0</v>
      </c>
      <c r="BI95" s="184">
        <f t="shared" ref="BI95:BI104" si="8">IF(N95="nulová",J95,0)</f>
        <v>0</v>
      </c>
      <c r="BJ95" s="22" t="s">
        <v>39</v>
      </c>
      <c r="BK95" s="184">
        <f t="shared" ref="BK95:BK104" si="9">ROUND(I95*H95,1)</f>
        <v>0</v>
      </c>
      <c r="BL95" s="22" t="s">
        <v>139</v>
      </c>
      <c r="BM95" s="22" t="s">
        <v>140</v>
      </c>
    </row>
    <row r="96" spans="2:65" s="1" customFormat="1" ht="16.5" customHeight="1">
      <c r="B96" s="172"/>
      <c r="C96" s="185" t="s">
        <v>83</v>
      </c>
      <c r="D96" s="185" t="s">
        <v>141</v>
      </c>
      <c r="E96" s="186" t="s">
        <v>142</v>
      </c>
      <c r="F96" s="187" t="s">
        <v>143</v>
      </c>
      <c r="G96" s="188" t="s">
        <v>144</v>
      </c>
      <c r="H96" s="189">
        <v>4</v>
      </c>
      <c r="I96" s="190"/>
      <c r="J96" s="191">
        <f t="shared" si="0"/>
        <v>0</v>
      </c>
      <c r="K96" s="187" t="s">
        <v>5</v>
      </c>
      <c r="L96" s="192"/>
      <c r="M96" s="193" t="s">
        <v>5</v>
      </c>
      <c r="N96" s="194" t="s">
        <v>46</v>
      </c>
      <c r="O96" s="40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22" t="s">
        <v>145</v>
      </c>
      <c r="AT96" s="22" t="s">
        <v>141</v>
      </c>
      <c r="AU96" s="22" t="s">
        <v>83</v>
      </c>
      <c r="AY96" s="22" t="s">
        <v>132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2" t="s">
        <v>39</v>
      </c>
      <c r="BK96" s="184">
        <f t="shared" si="9"/>
        <v>0</v>
      </c>
      <c r="BL96" s="22" t="s">
        <v>85</v>
      </c>
      <c r="BM96" s="22" t="s">
        <v>146</v>
      </c>
    </row>
    <row r="97" spans="2:65" s="1" customFormat="1" ht="16.5" customHeight="1">
      <c r="B97" s="172"/>
      <c r="C97" s="173" t="s">
        <v>85</v>
      </c>
      <c r="D97" s="173" t="s">
        <v>135</v>
      </c>
      <c r="E97" s="174" t="s">
        <v>147</v>
      </c>
      <c r="F97" s="175" t="s">
        <v>148</v>
      </c>
      <c r="G97" s="176" t="s">
        <v>138</v>
      </c>
      <c r="H97" s="177">
        <v>4</v>
      </c>
      <c r="I97" s="178"/>
      <c r="J97" s="179">
        <f t="shared" si="0"/>
        <v>0</v>
      </c>
      <c r="K97" s="175" t="s">
        <v>5</v>
      </c>
      <c r="L97" s="39"/>
      <c r="M97" s="180" t="s">
        <v>5</v>
      </c>
      <c r="N97" s="181" t="s">
        <v>46</v>
      </c>
      <c r="O97" s="40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22" t="s">
        <v>139</v>
      </c>
      <c r="AT97" s="22" t="s">
        <v>135</v>
      </c>
      <c r="AU97" s="22" t="s">
        <v>83</v>
      </c>
      <c r="AY97" s="22" t="s">
        <v>132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2" t="s">
        <v>39</v>
      </c>
      <c r="BK97" s="184">
        <f t="shared" si="9"/>
        <v>0</v>
      </c>
      <c r="BL97" s="22" t="s">
        <v>139</v>
      </c>
      <c r="BM97" s="22" t="s">
        <v>149</v>
      </c>
    </row>
    <row r="98" spans="2:65" s="1" customFormat="1" ht="25.5" customHeight="1">
      <c r="B98" s="172"/>
      <c r="C98" s="185" t="s">
        <v>86</v>
      </c>
      <c r="D98" s="185" t="s">
        <v>141</v>
      </c>
      <c r="E98" s="186" t="s">
        <v>150</v>
      </c>
      <c r="F98" s="187" t="s">
        <v>151</v>
      </c>
      <c r="G98" s="188" t="s">
        <v>144</v>
      </c>
      <c r="H98" s="189">
        <v>4</v>
      </c>
      <c r="I98" s="190"/>
      <c r="J98" s="191">
        <f t="shared" si="0"/>
        <v>0</v>
      </c>
      <c r="K98" s="187" t="s">
        <v>5</v>
      </c>
      <c r="L98" s="192"/>
      <c r="M98" s="193" t="s">
        <v>5</v>
      </c>
      <c r="N98" s="194" t="s">
        <v>46</v>
      </c>
      <c r="O98" s="40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22" t="s">
        <v>145</v>
      </c>
      <c r="AT98" s="22" t="s">
        <v>141</v>
      </c>
      <c r="AU98" s="22" t="s">
        <v>83</v>
      </c>
      <c r="AY98" s="22" t="s">
        <v>132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2" t="s">
        <v>39</v>
      </c>
      <c r="BK98" s="184">
        <f t="shared" si="9"/>
        <v>0</v>
      </c>
      <c r="BL98" s="22" t="s">
        <v>85</v>
      </c>
      <c r="BM98" s="22" t="s">
        <v>152</v>
      </c>
    </row>
    <row r="99" spans="2:65" s="1" customFormat="1" ht="16.5" customHeight="1">
      <c r="B99" s="172"/>
      <c r="C99" s="173" t="s">
        <v>153</v>
      </c>
      <c r="D99" s="173" t="s">
        <v>135</v>
      </c>
      <c r="E99" s="174" t="s">
        <v>154</v>
      </c>
      <c r="F99" s="175" t="s">
        <v>155</v>
      </c>
      <c r="G99" s="176" t="s">
        <v>138</v>
      </c>
      <c r="H99" s="177">
        <v>10</v>
      </c>
      <c r="I99" s="178"/>
      <c r="J99" s="179">
        <f t="shared" si="0"/>
        <v>0</v>
      </c>
      <c r="K99" s="175" t="s">
        <v>5</v>
      </c>
      <c r="L99" s="39"/>
      <c r="M99" s="180" t="s">
        <v>5</v>
      </c>
      <c r="N99" s="181" t="s">
        <v>46</v>
      </c>
      <c r="O99" s="40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22" t="s">
        <v>139</v>
      </c>
      <c r="AT99" s="22" t="s">
        <v>135</v>
      </c>
      <c r="AU99" s="22" t="s">
        <v>83</v>
      </c>
      <c r="AY99" s="22" t="s">
        <v>132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2" t="s">
        <v>39</v>
      </c>
      <c r="BK99" s="184">
        <f t="shared" si="9"/>
        <v>0</v>
      </c>
      <c r="BL99" s="22" t="s">
        <v>139</v>
      </c>
      <c r="BM99" s="22" t="s">
        <v>156</v>
      </c>
    </row>
    <row r="100" spans="2:65" s="1" customFormat="1" ht="25.5" customHeight="1">
      <c r="B100" s="172"/>
      <c r="C100" s="185" t="s">
        <v>157</v>
      </c>
      <c r="D100" s="185" t="s">
        <v>141</v>
      </c>
      <c r="E100" s="186" t="s">
        <v>158</v>
      </c>
      <c r="F100" s="187" t="s">
        <v>159</v>
      </c>
      <c r="G100" s="188" t="s">
        <v>144</v>
      </c>
      <c r="H100" s="189">
        <v>5</v>
      </c>
      <c r="I100" s="190"/>
      <c r="J100" s="191">
        <f t="shared" si="0"/>
        <v>0</v>
      </c>
      <c r="K100" s="187" t="s">
        <v>5</v>
      </c>
      <c r="L100" s="192"/>
      <c r="M100" s="193" t="s">
        <v>5</v>
      </c>
      <c r="N100" s="194" t="s">
        <v>46</v>
      </c>
      <c r="O100" s="40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AR100" s="22" t="s">
        <v>145</v>
      </c>
      <c r="AT100" s="22" t="s">
        <v>141</v>
      </c>
      <c r="AU100" s="22" t="s">
        <v>83</v>
      </c>
      <c r="AY100" s="22" t="s">
        <v>132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2" t="s">
        <v>39</v>
      </c>
      <c r="BK100" s="184">
        <f t="shared" si="9"/>
        <v>0</v>
      </c>
      <c r="BL100" s="22" t="s">
        <v>85</v>
      </c>
      <c r="BM100" s="22" t="s">
        <v>160</v>
      </c>
    </row>
    <row r="101" spans="2:65" s="1" customFormat="1" ht="25.5" customHeight="1">
      <c r="B101" s="172"/>
      <c r="C101" s="185" t="s">
        <v>145</v>
      </c>
      <c r="D101" s="185" t="s">
        <v>141</v>
      </c>
      <c r="E101" s="186" t="s">
        <v>161</v>
      </c>
      <c r="F101" s="187" t="s">
        <v>162</v>
      </c>
      <c r="G101" s="188" t="s">
        <v>144</v>
      </c>
      <c r="H101" s="189">
        <v>5</v>
      </c>
      <c r="I101" s="190"/>
      <c r="J101" s="191">
        <f t="shared" si="0"/>
        <v>0</v>
      </c>
      <c r="K101" s="187" t="s">
        <v>5</v>
      </c>
      <c r="L101" s="192"/>
      <c r="M101" s="193" t="s">
        <v>5</v>
      </c>
      <c r="N101" s="194" t="s">
        <v>46</v>
      </c>
      <c r="O101" s="40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AR101" s="22" t="s">
        <v>145</v>
      </c>
      <c r="AT101" s="22" t="s">
        <v>141</v>
      </c>
      <c r="AU101" s="22" t="s">
        <v>83</v>
      </c>
      <c r="AY101" s="22" t="s">
        <v>132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2" t="s">
        <v>39</v>
      </c>
      <c r="BK101" s="184">
        <f t="shared" si="9"/>
        <v>0</v>
      </c>
      <c r="BL101" s="22" t="s">
        <v>85</v>
      </c>
      <c r="BM101" s="22" t="s">
        <v>163</v>
      </c>
    </row>
    <row r="102" spans="2:65" s="1" customFormat="1" ht="16.5" customHeight="1">
      <c r="B102" s="172"/>
      <c r="C102" s="173" t="s">
        <v>164</v>
      </c>
      <c r="D102" s="173" t="s">
        <v>135</v>
      </c>
      <c r="E102" s="174" t="s">
        <v>165</v>
      </c>
      <c r="F102" s="175" t="s">
        <v>166</v>
      </c>
      <c r="G102" s="176" t="s">
        <v>138</v>
      </c>
      <c r="H102" s="177">
        <v>4</v>
      </c>
      <c r="I102" s="178"/>
      <c r="J102" s="179">
        <f t="shared" si="0"/>
        <v>0</v>
      </c>
      <c r="K102" s="175" t="s">
        <v>5</v>
      </c>
      <c r="L102" s="39"/>
      <c r="M102" s="180" t="s">
        <v>5</v>
      </c>
      <c r="N102" s="181" t="s">
        <v>46</v>
      </c>
      <c r="O102" s="40"/>
      <c r="P102" s="182">
        <f t="shared" si="1"/>
        <v>0</v>
      </c>
      <c r="Q102" s="182">
        <v>0</v>
      </c>
      <c r="R102" s="182">
        <f t="shared" si="2"/>
        <v>0</v>
      </c>
      <c r="S102" s="182">
        <v>0</v>
      </c>
      <c r="T102" s="183">
        <f t="shared" si="3"/>
        <v>0</v>
      </c>
      <c r="AR102" s="22" t="s">
        <v>167</v>
      </c>
      <c r="AT102" s="22" t="s">
        <v>135</v>
      </c>
      <c r="AU102" s="22" t="s">
        <v>83</v>
      </c>
      <c r="AY102" s="22" t="s">
        <v>132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2" t="s">
        <v>39</v>
      </c>
      <c r="BK102" s="184">
        <f t="shared" si="9"/>
        <v>0</v>
      </c>
      <c r="BL102" s="22" t="s">
        <v>167</v>
      </c>
      <c r="BM102" s="22" t="s">
        <v>168</v>
      </c>
    </row>
    <row r="103" spans="2:65" s="1" customFormat="1" ht="16.5" customHeight="1">
      <c r="B103" s="172"/>
      <c r="C103" s="185" t="s">
        <v>169</v>
      </c>
      <c r="D103" s="185" t="s">
        <v>141</v>
      </c>
      <c r="E103" s="186" t="s">
        <v>170</v>
      </c>
      <c r="F103" s="187" t="s">
        <v>171</v>
      </c>
      <c r="G103" s="188" t="s">
        <v>144</v>
      </c>
      <c r="H103" s="189">
        <v>4</v>
      </c>
      <c r="I103" s="190"/>
      <c r="J103" s="191">
        <f t="shared" si="0"/>
        <v>0</v>
      </c>
      <c r="K103" s="187" t="s">
        <v>5</v>
      </c>
      <c r="L103" s="192"/>
      <c r="M103" s="193" t="s">
        <v>5</v>
      </c>
      <c r="N103" s="194" t="s">
        <v>46</v>
      </c>
      <c r="O103" s="40"/>
      <c r="P103" s="182">
        <f t="shared" si="1"/>
        <v>0</v>
      </c>
      <c r="Q103" s="182">
        <v>0</v>
      </c>
      <c r="R103" s="182">
        <f t="shared" si="2"/>
        <v>0</v>
      </c>
      <c r="S103" s="182">
        <v>0</v>
      </c>
      <c r="T103" s="183">
        <f t="shared" si="3"/>
        <v>0</v>
      </c>
      <c r="AR103" s="22" t="s">
        <v>145</v>
      </c>
      <c r="AT103" s="22" t="s">
        <v>141</v>
      </c>
      <c r="AU103" s="22" t="s">
        <v>83</v>
      </c>
      <c r="AY103" s="22" t="s">
        <v>132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2" t="s">
        <v>39</v>
      </c>
      <c r="BK103" s="184">
        <f t="shared" si="9"/>
        <v>0</v>
      </c>
      <c r="BL103" s="22" t="s">
        <v>85</v>
      </c>
      <c r="BM103" s="22" t="s">
        <v>172</v>
      </c>
    </row>
    <row r="104" spans="2:65" s="1" customFormat="1" ht="38.25" customHeight="1">
      <c r="B104" s="172"/>
      <c r="C104" s="173" t="s">
        <v>173</v>
      </c>
      <c r="D104" s="173" t="s">
        <v>135</v>
      </c>
      <c r="E104" s="174" t="s">
        <v>174</v>
      </c>
      <c r="F104" s="175" t="s">
        <v>175</v>
      </c>
      <c r="G104" s="176" t="s">
        <v>144</v>
      </c>
      <c r="H104" s="177">
        <v>1</v>
      </c>
      <c r="I104" s="178"/>
      <c r="J104" s="179">
        <f t="shared" si="0"/>
        <v>0</v>
      </c>
      <c r="K104" s="175" t="s">
        <v>5</v>
      </c>
      <c r="L104" s="39"/>
      <c r="M104" s="180" t="s">
        <v>5</v>
      </c>
      <c r="N104" s="181" t="s">
        <v>46</v>
      </c>
      <c r="O104" s="40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AR104" s="22" t="s">
        <v>85</v>
      </c>
      <c r="AT104" s="22" t="s">
        <v>135</v>
      </c>
      <c r="AU104" s="22" t="s">
        <v>83</v>
      </c>
      <c r="AY104" s="22" t="s">
        <v>132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2" t="s">
        <v>39</v>
      </c>
      <c r="BK104" s="184">
        <f t="shared" si="9"/>
        <v>0</v>
      </c>
      <c r="BL104" s="22" t="s">
        <v>85</v>
      </c>
      <c r="BM104" s="22" t="s">
        <v>176</v>
      </c>
    </row>
    <row r="105" spans="2:65" s="10" customFormat="1" ht="37.35" customHeight="1">
      <c r="B105" s="158"/>
      <c r="D105" s="159" t="s">
        <v>74</v>
      </c>
      <c r="E105" s="160" t="s">
        <v>83</v>
      </c>
      <c r="F105" s="160" t="s">
        <v>177</v>
      </c>
      <c r="I105" s="161"/>
      <c r="J105" s="162">
        <f>BK105</f>
        <v>0</v>
      </c>
      <c r="L105" s="158"/>
      <c r="M105" s="163"/>
      <c r="N105" s="164"/>
      <c r="O105" s="164"/>
      <c r="P105" s="165">
        <f>P106</f>
        <v>0</v>
      </c>
      <c r="Q105" s="164"/>
      <c r="R105" s="165">
        <f>R106</f>
        <v>0.60299999999999998</v>
      </c>
      <c r="S105" s="164"/>
      <c r="T105" s="166">
        <f>T106</f>
        <v>0</v>
      </c>
      <c r="AR105" s="159" t="s">
        <v>39</v>
      </c>
      <c r="AT105" s="167" t="s">
        <v>74</v>
      </c>
      <c r="AU105" s="167" t="s">
        <v>75</v>
      </c>
      <c r="AY105" s="159" t="s">
        <v>132</v>
      </c>
      <c r="BK105" s="168">
        <f>BK106</f>
        <v>0</v>
      </c>
    </row>
    <row r="106" spans="2:65" s="10" customFormat="1" ht="19.899999999999999" customHeight="1">
      <c r="B106" s="158"/>
      <c r="D106" s="169" t="s">
        <v>74</v>
      </c>
      <c r="E106" s="170" t="s">
        <v>178</v>
      </c>
      <c r="F106" s="170" t="s">
        <v>179</v>
      </c>
      <c r="I106" s="161"/>
      <c r="J106" s="171">
        <f>BK106</f>
        <v>0</v>
      </c>
      <c r="L106" s="158"/>
      <c r="M106" s="163"/>
      <c r="N106" s="164"/>
      <c r="O106" s="164"/>
      <c r="P106" s="165">
        <f>SUM(P107:P115)</f>
        <v>0</v>
      </c>
      <c r="Q106" s="164"/>
      <c r="R106" s="165">
        <f>SUM(R107:R115)</f>
        <v>0.60299999999999998</v>
      </c>
      <c r="S106" s="164"/>
      <c r="T106" s="166">
        <f>SUM(T107:T115)</f>
        <v>0</v>
      </c>
      <c r="AR106" s="159" t="s">
        <v>39</v>
      </c>
      <c r="AT106" s="167" t="s">
        <v>74</v>
      </c>
      <c r="AU106" s="167" t="s">
        <v>39</v>
      </c>
      <c r="AY106" s="159" t="s">
        <v>132</v>
      </c>
      <c r="BK106" s="168">
        <f>SUM(BK107:BK115)</f>
        <v>0</v>
      </c>
    </row>
    <row r="107" spans="2:65" s="1" customFormat="1" ht="16.5" customHeight="1">
      <c r="B107" s="172"/>
      <c r="C107" s="173" t="s">
        <v>180</v>
      </c>
      <c r="D107" s="173" t="s">
        <v>135</v>
      </c>
      <c r="E107" s="174" t="s">
        <v>181</v>
      </c>
      <c r="F107" s="175" t="s">
        <v>182</v>
      </c>
      <c r="G107" s="176" t="s">
        <v>138</v>
      </c>
      <c r="H107" s="177">
        <v>10</v>
      </c>
      <c r="I107" s="178"/>
      <c r="J107" s="179">
        <f t="shared" ref="J107:J115" si="10">ROUND(I107*H107,1)</f>
        <v>0</v>
      </c>
      <c r="K107" s="175" t="s">
        <v>5</v>
      </c>
      <c r="L107" s="39"/>
      <c r="M107" s="180" t="s">
        <v>5</v>
      </c>
      <c r="N107" s="181" t="s">
        <v>46</v>
      </c>
      <c r="O107" s="40"/>
      <c r="P107" s="182">
        <f t="shared" ref="P107:P115" si="11">O107*H107</f>
        <v>0</v>
      </c>
      <c r="Q107" s="182">
        <v>0</v>
      </c>
      <c r="R107" s="182">
        <f t="shared" ref="R107:R115" si="12">Q107*H107</f>
        <v>0</v>
      </c>
      <c r="S107" s="182">
        <v>0</v>
      </c>
      <c r="T107" s="183">
        <f t="shared" ref="T107:T115" si="13">S107*H107</f>
        <v>0</v>
      </c>
      <c r="AR107" s="22" t="s">
        <v>167</v>
      </c>
      <c r="AT107" s="22" t="s">
        <v>135</v>
      </c>
      <c r="AU107" s="22" t="s">
        <v>83</v>
      </c>
      <c r="AY107" s="22" t="s">
        <v>132</v>
      </c>
      <c r="BE107" s="184">
        <f t="shared" ref="BE107:BE115" si="14">IF(N107="základní",J107,0)</f>
        <v>0</v>
      </c>
      <c r="BF107" s="184">
        <f t="shared" ref="BF107:BF115" si="15">IF(N107="snížená",J107,0)</f>
        <v>0</v>
      </c>
      <c r="BG107" s="184">
        <f t="shared" ref="BG107:BG115" si="16">IF(N107="zákl. přenesená",J107,0)</f>
        <v>0</v>
      </c>
      <c r="BH107" s="184">
        <f t="shared" ref="BH107:BH115" si="17">IF(N107="sníž. přenesená",J107,0)</f>
        <v>0</v>
      </c>
      <c r="BI107" s="184">
        <f t="shared" ref="BI107:BI115" si="18">IF(N107="nulová",J107,0)</f>
        <v>0</v>
      </c>
      <c r="BJ107" s="22" t="s">
        <v>39</v>
      </c>
      <c r="BK107" s="184">
        <f t="shared" ref="BK107:BK115" si="19">ROUND(I107*H107,1)</f>
        <v>0</v>
      </c>
      <c r="BL107" s="22" t="s">
        <v>167</v>
      </c>
      <c r="BM107" s="22" t="s">
        <v>183</v>
      </c>
    </row>
    <row r="108" spans="2:65" s="1" customFormat="1" ht="16.5" customHeight="1">
      <c r="B108" s="172"/>
      <c r="C108" s="185" t="s">
        <v>184</v>
      </c>
      <c r="D108" s="185" t="s">
        <v>141</v>
      </c>
      <c r="E108" s="186" t="s">
        <v>185</v>
      </c>
      <c r="F108" s="187" t="s">
        <v>186</v>
      </c>
      <c r="G108" s="188" t="s">
        <v>144</v>
      </c>
      <c r="H108" s="189">
        <v>10</v>
      </c>
      <c r="I108" s="190"/>
      <c r="J108" s="191">
        <f t="shared" si="10"/>
        <v>0</v>
      </c>
      <c r="K108" s="187" t="s">
        <v>5</v>
      </c>
      <c r="L108" s="192"/>
      <c r="M108" s="193" t="s">
        <v>5</v>
      </c>
      <c r="N108" s="194" t="s">
        <v>46</v>
      </c>
      <c r="O108" s="40"/>
      <c r="P108" s="182">
        <f t="shared" si="11"/>
        <v>0</v>
      </c>
      <c r="Q108" s="182">
        <v>0</v>
      </c>
      <c r="R108" s="182">
        <f t="shared" si="12"/>
        <v>0</v>
      </c>
      <c r="S108" s="182">
        <v>0</v>
      </c>
      <c r="T108" s="183">
        <f t="shared" si="13"/>
        <v>0</v>
      </c>
      <c r="AR108" s="22" t="s">
        <v>145</v>
      </c>
      <c r="AT108" s="22" t="s">
        <v>141</v>
      </c>
      <c r="AU108" s="22" t="s">
        <v>83</v>
      </c>
      <c r="AY108" s="22" t="s">
        <v>132</v>
      </c>
      <c r="BE108" s="184">
        <f t="shared" si="14"/>
        <v>0</v>
      </c>
      <c r="BF108" s="184">
        <f t="shared" si="15"/>
        <v>0</v>
      </c>
      <c r="BG108" s="184">
        <f t="shared" si="16"/>
        <v>0</v>
      </c>
      <c r="BH108" s="184">
        <f t="shared" si="17"/>
        <v>0</v>
      </c>
      <c r="BI108" s="184">
        <f t="shared" si="18"/>
        <v>0</v>
      </c>
      <c r="BJ108" s="22" t="s">
        <v>39</v>
      </c>
      <c r="BK108" s="184">
        <f t="shared" si="19"/>
        <v>0</v>
      </c>
      <c r="BL108" s="22" t="s">
        <v>85</v>
      </c>
      <c r="BM108" s="22" t="s">
        <v>187</v>
      </c>
    </row>
    <row r="109" spans="2:65" s="1" customFormat="1" ht="16.5" customHeight="1">
      <c r="B109" s="172"/>
      <c r="C109" s="173" t="s">
        <v>188</v>
      </c>
      <c r="D109" s="173" t="s">
        <v>135</v>
      </c>
      <c r="E109" s="174" t="s">
        <v>189</v>
      </c>
      <c r="F109" s="175" t="s">
        <v>190</v>
      </c>
      <c r="G109" s="176" t="s">
        <v>191</v>
      </c>
      <c r="H109" s="177">
        <v>220</v>
      </c>
      <c r="I109" s="178"/>
      <c r="J109" s="179">
        <f t="shared" si="10"/>
        <v>0</v>
      </c>
      <c r="K109" s="175" t="s">
        <v>5</v>
      </c>
      <c r="L109" s="39"/>
      <c r="M109" s="180" t="s">
        <v>5</v>
      </c>
      <c r="N109" s="181" t="s">
        <v>46</v>
      </c>
      <c r="O109" s="40"/>
      <c r="P109" s="182">
        <f t="shared" si="11"/>
        <v>0</v>
      </c>
      <c r="Q109" s="182">
        <v>0</v>
      </c>
      <c r="R109" s="182">
        <f t="shared" si="12"/>
        <v>0</v>
      </c>
      <c r="S109" s="182">
        <v>0</v>
      </c>
      <c r="T109" s="183">
        <f t="shared" si="13"/>
        <v>0</v>
      </c>
      <c r="AR109" s="22" t="s">
        <v>167</v>
      </c>
      <c r="AT109" s="22" t="s">
        <v>135</v>
      </c>
      <c r="AU109" s="22" t="s">
        <v>83</v>
      </c>
      <c r="AY109" s="22" t="s">
        <v>132</v>
      </c>
      <c r="BE109" s="184">
        <f t="shared" si="14"/>
        <v>0</v>
      </c>
      <c r="BF109" s="184">
        <f t="shared" si="15"/>
        <v>0</v>
      </c>
      <c r="BG109" s="184">
        <f t="shared" si="16"/>
        <v>0</v>
      </c>
      <c r="BH109" s="184">
        <f t="shared" si="17"/>
        <v>0</v>
      </c>
      <c r="BI109" s="184">
        <f t="shared" si="18"/>
        <v>0</v>
      </c>
      <c r="BJ109" s="22" t="s">
        <v>39</v>
      </c>
      <c r="BK109" s="184">
        <f t="shared" si="19"/>
        <v>0</v>
      </c>
      <c r="BL109" s="22" t="s">
        <v>167</v>
      </c>
      <c r="BM109" s="22" t="s">
        <v>192</v>
      </c>
    </row>
    <row r="110" spans="2:65" s="1" customFormat="1" ht="16.5" customHeight="1">
      <c r="B110" s="172"/>
      <c r="C110" s="185" t="s">
        <v>12</v>
      </c>
      <c r="D110" s="185" t="s">
        <v>141</v>
      </c>
      <c r="E110" s="186" t="s">
        <v>193</v>
      </c>
      <c r="F110" s="187" t="s">
        <v>194</v>
      </c>
      <c r="G110" s="188" t="s">
        <v>191</v>
      </c>
      <c r="H110" s="189">
        <v>220</v>
      </c>
      <c r="I110" s="190"/>
      <c r="J110" s="191">
        <f t="shared" si="10"/>
        <v>0</v>
      </c>
      <c r="K110" s="187" t="s">
        <v>5</v>
      </c>
      <c r="L110" s="192"/>
      <c r="M110" s="193" t="s">
        <v>5</v>
      </c>
      <c r="N110" s="194" t="s">
        <v>46</v>
      </c>
      <c r="O110" s="40"/>
      <c r="P110" s="182">
        <f t="shared" si="11"/>
        <v>0</v>
      </c>
      <c r="Q110" s="182">
        <v>2.2499999999999998E-3</v>
      </c>
      <c r="R110" s="182">
        <f t="shared" si="12"/>
        <v>0.49499999999999994</v>
      </c>
      <c r="S110" s="182">
        <v>0</v>
      </c>
      <c r="T110" s="183">
        <f t="shared" si="13"/>
        <v>0</v>
      </c>
      <c r="AR110" s="22" t="s">
        <v>195</v>
      </c>
      <c r="AT110" s="22" t="s">
        <v>141</v>
      </c>
      <c r="AU110" s="22" t="s">
        <v>83</v>
      </c>
      <c r="AY110" s="22" t="s">
        <v>132</v>
      </c>
      <c r="BE110" s="184">
        <f t="shared" si="14"/>
        <v>0</v>
      </c>
      <c r="BF110" s="184">
        <f t="shared" si="15"/>
        <v>0</v>
      </c>
      <c r="BG110" s="184">
        <f t="shared" si="16"/>
        <v>0</v>
      </c>
      <c r="BH110" s="184">
        <f t="shared" si="17"/>
        <v>0</v>
      </c>
      <c r="BI110" s="184">
        <f t="shared" si="18"/>
        <v>0</v>
      </c>
      <c r="BJ110" s="22" t="s">
        <v>39</v>
      </c>
      <c r="BK110" s="184">
        <f t="shared" si="19"/>
        <v>0</v>
      </c>
      <c r="BL110" s="22" t="s">
        <v>139</v>
      </c>
      <c r="BM110" s="22" t="s">
        <v>196</v>
      </c>
    </row>
    <row r="111" spans="2:65" s="1" customFormat="1" ht="16.5" customHeight="1">
      <c r="B111" s="172"/>
      <c r="C111" s="185" t="s">
        <v>139</v>
      </c>
      <c r="D111" s="185" t="s">
        <v>141</v>
      </c>
      <c r="E111" s="186" t="s">
        <v>197</v>
      </c>
      <c r="F111" s="187" t="s">
        <v>198</v>
      </c>
      <c r="G111" s="188" t="s">
        <v>138</v>
      </c>
      <c r="H111" s="189">
        <v>110</v>
      </c>
      <c r="I111" s="190"/>
      <c r="J111" s="191">
        <f t="shared" si="10"/>
        <v>0</v>
      </c>
      <c r="K111" s="187" t="s">
        <v>5</v>
      </c>
      <c r="L111" s="192"/>
      <c r="M111" s="193" t="s">
        <v>5</v>
      </c>
      <c r="N111" s="194" t="s">
        <v>46</v>
      </c>
      <c r="O111" s="40"/>
      <c r="P111" s="182">
        <f t="shared" si="11"/>
        <v>0</v>
      </c>
      <c r="Q111" s="182">
        <v>8.9999999999999998E-4</v>
      </c>
      <c r="R111" s="182">
        <f t="shared" si="12"/>
        <v>9.8999999999999991E-2</v>
      </c>
      <c r="S111" s="182">
        <v>0</v>
      </c>
      <c r="T111" s="183">
        <f t="shared" si="13"/>
        <v>0</v>
      </c>
      <c r="AR111" s="22" t="s">
        <v>195</v>
      </c>
      <c r="AT111" s="22" t="s">
        <v>141</v>
      </c>
      <c r="AU111" s="22" t="s">
        <v>83</v>
      </c>
      <c r="AY111" s="22" t="s">
        <v>132</v>
      </c>
      <c r="BE111" s="184">
        <f t="shared" si="14"/>
        <v>0</v>
      </c>
      <c r="BF111" s="184">
        <f t="shared" si="15"/>
        <v>0</v>
      </c>
      <c r="BG111" s="184">
        <f t="shared" si="16"/>
        <v>0</v>
      </c>
      <c r="BH111" s="184">
        <f t="shared" si="17"/>
        <v>0</v>
      </c>
      <c r="BI111" s="184">
        <f t="shared" si="18"/>
        <v>0</v>
      </c>
      <c r="BJ111" s="22" t="s">
        <v>39</v>
      </c>
      <c r="BK111" s="184">
        <f t="shared" si="19"/>
        <v>0</v>
      </c>
      <c r="BL111" s="22" t="s">
        <v>139</v>
      </c>
      <c r="BM111" s="22" t="s">
        <v>199</v>
      </c>
    </row>
    <row r="112" spans="2:65" s="1" customFormat="1" ht="16.5" customHeight="1">
      <c r="B112" s="172"/>
      <c r="C112" s="173" t="s">
        <v>200</v>
      </c>
      <c r="D112" s="173" t="s">
        <v>135</v>
      </c>
      <c r="E112" s="174" t="s">
        <v>201</v>
      </c>
      <c r="F112" s="175" t="s">
        <v>202</v>
      </c>
      <c r="G112" s="176" t="s">
        <v>191</v>
      </c>
      <c r="H112" s="177">
        <v>60</v>
      </c>
      <c r="I112" s="178"/>
      <c r="J112" s="179">
        <f t="shared" si="10"/>
        <v>0</v>
      </c>
      <c r="K112" s="175" t="s">
        <v>5</v>
      </c>
      <c r="L112" s="39"/>
      <c r="M112" s="180" t="s">
        <v>5</v>
      </c>
      <c r="N112" s="181" t="s">
        <v>46</v>
      </c>
      <c r="O112" s="40"/>
      <c r="P112" s="182">
        <f t="shared" si="11"/>
        <v>0</v>
      </c>
      <c r="Q112" s="182">
        <v>0</v>
      </c>
      <c r="R112" s="182">
        <f t="shared" si="12"/>
        <v>0</v>
      </c>
      <c r="S112" s="182">
        <v>0</v>
      </c>
      <c r="T112" s="183">
        <f t="shared" si="13"/>
        <v>0</v>
      </c>
      <c r="AR112" s="22" t="s">
        <v>139</v>
      </c>
      <c r="AT112" s="22" t="s">
        <v>135</v>
      </c>
      <c r="AU112" s="22" t="s">
        <v>83</v>
      </c>
      <c r="AY112" s="22" t="s">
        <v>132</v>
      </c>
      <c r="BE112" s="184">
        <f t="shared" si="14"/>
        <v>0</v>
      </c>
      <c r="BF112" s="184">
        <f t="shared" si="15"/>
        <v>0</v>
      </c>
      <c r="BG112" s="184">
        <f t="shared" si="16"/>
        <v>0</v>
      </c>
      <c r="BH112" s="184">
        <f t="shared" si="17"/>
        <v>0</v>
      </c>
      <c r="BI112" s="184">
        <f t="shared" si="18"/>
        <v>0</v>
      </c>
      <c r="BJ112" s="22" t="s">
        <v>39</v>
      </c>
      <c r="BK112" s="184">
        <f t="shared" si="19"/>
        <v>0</v>
      </c>
      <c r="BL112" s="22" t="s">
        <v>139</v>
      </c>
      <c r="BM112" s="22" t="s">
        <v>203</v>
      </c>
    </row>
    <row r="113" spans="2:65" s="1" customFormat="1" ht="16.5" customHeight="1">
      <c r="B113" s="172"/>
      <c r="C113" s="185" t="s">
        <v>204</v>
      </c>
      <c r="D113" s="185" t="s">
        <v>141</v>
      </c>
      <c r="E113" s="186" t="s">
        <v>205</v>
      </c>
      <c r="F113" s="187" t="s">
        <v>206</v>
      </c>
      <c r="G113" s="188" t="s">
        <v>138</v>
      </c>
      <c r="H113" s="189">
        <v>60</v>
      </c>
      <c r="I113" s="190"/>
      <c r="J113" s="191">
        <f t="shared" si="10"/>
        <v>0</v>
      </c>
      <c r="K113" s="187" t="s">
        <v>5</v>
      </c>
      <c r="L113" s="192"/>
      <c r="M113" s="193" t="s">
        <v>5</v>
      </c>
      <c r="N113" s="194" t="s">
        <v>46</v>
      </c>
      <c r="O113" s="40"/>
      <c r="P113" s="182">
        <f t="shared" si="11"/>
        <v>0</v>
      </c>
      <c r="Q113" s="182">
        <v>1.4999999999999999E-4</v>
      </c>
      <c r="R113" s="182">
        <f t="shared" si="12"/>
        <v>8.9999999999999993E-3</v>
      </c>
      <c r="S113" s="182">
        <v>0</v>
      </c>
      <c r="T113" s="183">
        <f t="shared" si="13"/>
        <v>0</v>
      </c>
      <c r="AR113" s="22" t="s">
        <v>195</v>
      </c>
      <c r="AT113" s="22" t="s">
        <v>141</v>
      </c>
      <c r="AU113" s="22" t="s">
        <v>83</v>
      </c>
      <c r="AY113" s="22" t="s">
        <v>132</v>
      </c>
      <c r="BE113" s="184">
        <f t="shared" si="14"/>
        <v>0</v>
      </c>
      <c r="BF113" s="184">
        <f t="shared" si="15"/>
        <v>0</v>
      </c>
      <c r="BG113" s="184">
        <f t="shared" si="16"/>
        <v>0</v>
      </c>
      <c r="BH113" s="184">
        <f t="shared" si="17"/>
        <v>0</v>
      </c>
      <c r="BI113" s="184">
        <f t="shared" si="18"/>
        <v>0</v>
      </c>
      <c r="BJ113" s="22" t="s">
        <v>39</v>
      </c>
      <c r="BK113" s="184">
        <f t="shared" si="19"/>
        <v>0</v>
      </c>
      <c r="BL113" s="22" t="s">
        <v>139</v>
      </c>
      <c r="BM113" s="22" t="s">
        <v>207</v>
      </c>
    </row>
    <row r="114" spans="2:65" s="1" customFormat="1" ht="16.5" customHeight="1">
      <c r="B114" s="172"/>
      <c r="C114" s="173" t="s">
        <v>208</v>
      </c>
      <c r="D114" s="173" t="s">
        <v>135</v>
      </c>
      <c r="E114" s="174" t="s">
        <v>209</v>
      </c>
      <c r="F114" s="175" t="s">
        <v>210</v>
      </c>
      <c r="G114" s="176" t="s">
        <v>191</v>
      </c>
      <c r="H114" s="177">
        <v>400</v>
      </c>
      <c r="I114" s="178"/>
      <c r="J114" s="179">
        <f t="shared" si="10"/>
        <v>0</v>
      </c>
      <c r="K114" s="175" t="s">
        <v>5</v>
      </c>
      <c r="L114" s="39"/>
      <c r="M114" s="180" t="s">
        <v>5</v>
      </c>
      <c r="N114" s="181" t="s">
        <v>46</v>
      </c>
      <c r="O114" s="40"/>
      <c r="P114" s="182">
        <f t="shared" si="11"/>
        <v>0</v>
      </c>
      <c r="Q114" s="182">
        <v>0</v>
      </c>
      <c r="R114" s="182">
        <f t="shared" si="12"/>
        <v>0</v>
      </c>
      <c r="S114" s="182">
        <v>0</v>
      </c>
      <c r="T114" s="183">
        <f t="shared" si="13"/>
        <v>0</v>
      </c>
      <c r="AR114" s="22" t="s">
        <v>139</v>
      </c>
      <c r="AT114" s="22" t="s">
        <v>135</v>
      </c>
      <c r="AU114" s="22" t="s">
        <v>83</v>
      </c>
      <c r="AY114" s="22" t="s">
        <v>132</v>
      </c>
      <c r="BE114" s="184">
        <f t="shared" si="14"/>
        <v>0</v>
      </c>
      <c r="BF114" s="184">
        <f t="shared" si="15"/>
        <v>0</v>
      </c>
      <c r="BG114" s="184">
        <f t="shared" si="16"/>
        <v>0</v>
      </c>
      <c r="BH114" s="184">
        <f t="shared" si="17"/>
        <v>0</v>
      </c>
      <c r="BI114" s="184">
        <f t="shared" si="18"/>
        <v>0</v>
      </c>
      <c r="BJ114" s="22" t="s">
        <v>39</v>
      </c>
      <c r="BK114" s="184">
        <f t="shared" si="19"/>
        <v>0</v>
      </c>
      <c r="BL114" s="22" t="s">
        <v>139</v>
      </c>
      <c r="BM114" s="22" t="s">
        <v>211</v>
      </c>
    </row>
    <row r="115" spans="2:65" s="1" customFormat="1" ht="25.5" customHeight="1">
      <c r="B115" s="172"/>
      <c r="C115" s="185" t="s">
        <v>212</v>
      </c>
      <c r="D115" s="185" t="s">
        <v>141</v>
      </c>
      <c r="E115" s="186" t="s">
        <v>213</v>
      </c>
      <c r="F115" s="187" t="s">
        <v>214</v>
      </c>
      <c r="G115" s="188" t="s">
        <v>191</v>
      </c>
      <c r="H115" s="189">
        <v>400</v>
      </c>
      <c r="I115" s="190"/>
      <c r="J115" s="191">
        <f t="shared" si="10"/>
        <v>0</v>
      </c>
      <c r="K115" s="187" t="s">
        <v>5</v>
      </c>
      <c r="L115" s="192"/>
      <c r="M115" s="193" t="s">
        <v>5</v>
      </c>
      <c r="N115" s="194" t="s">
        <v>46</v>
      </c>
      <c r="O115" s="40"/>
      <c r="P115" s="182">
        <f t="shared" si="11"/>
        <v>0</v>
      </c>
      <c r="Q115" s="182">
        <v>0</v>
      </c>
      <c r="R115" s="182">
        <f t="shared" si="12"/>
        <v>0</v>
      </c>
      <c r="S115" s="182">
        <v>0</v>
      </c>
      <c r="T115" s="183">
        <f t="shared" si="13"/>
        <v>0</v>
      </c>
      <c r="AR115" s="22" t="s">
        <v>145</v>
      </c>
      <c r="AT115" s="22" t="s">
        <v>141</v>
      </c>
      <c r="AU115" s="22" t="s">
        <v>83</v>
      </c>
      <c r="AY115" s="22" t="s">
        <v>132</v>
      </c>
      <c r="BE115" s="184">
        <f t="shared" si="14"/>
        <v>0</v>
      </c>
      <c r="BF115" s="184">
        <f t="shared" si="15"/>
        <v>0</v>
      </c>
      <c r="BG115" s="184">
        <f t="shared" si="16"/>
        <v>0</v>
      </c>
      <c r="BH115" s="184">
        <f t="shared" si="17"/>
        <v>0</v>
      </c>
      <c r="BI115" s="184">
        <f t="shared" si="18"/>
        <v>0</v>
      </c>
      <c r="BJ115" s="22" t="s">
        <v>39</v>
      </c>
      <c r="BK115" s="184">
        <f t="shared" si="19"/>
        <v>0</v>
      </c>
      <c r="BL115" s="22" t="s">
        <v>85</v>
      </c>
      <c r="BM115" s="22" t="s">
        <v>215</v>
      </c>
    </row>
    <row r="116" spans="2:65" s="10" customFormat="1" ht="37.35" customHeight="1">
      <c r="B116" s="158"/>
      <c r="D116" s="159" t="s">
        <v>74</v>
      </c>
      <c r="E116" s="160" t="s">
        <v>84</v>
      </c>
      <c r="F116" s="160" t="s">
        <v>216</v>
      </c>
      <c r="I116" s="161"/>
      <c r="J116" s="162">
        <f>BK116</f>
        <v>0</v>
      </c>
      <c r="L116" s="158"/>
      <c r="M116" s="163"/>
      <c r="N116" s="164"/>
      <c r="O116" s="164"/>
      <c r="P116" s="165">
        <f>P117</f>
        <v>0</v>
      </c>
      <c r="Q116" s="164"/>
      <c r="R116" s="165">
        <f>R117</f>
        <v>0</v>
      </c>
      <c r="S116" s="164"/>
      <c r="T116" s="166">
        <f>T117</f>
        <v>0</v>
      </c>
      <c r="AR116" s="159" t="s">
        <v>39</v>
      </c>
      <c r="AT116" s="167" t="s">
        <v>74</v>
      </c>
      <c r="AU116" s="167" t="s">
        <v>75</v>
      </c>
      <c r="AY116" s="159" t="s">
        <v>132</v>
      </c>
      <c r="BK116" s="168">
        <f>BK117</f>
        <v>0</v>
      </c>
    </row>
    <row r="117" spans="2:65" s="10" customFormat="1" ht="19.899999999999999" customHeight="1">
      <c r="B117" s="158"/>
      <c r="D117" s="169" t="s">
        <v>74</v>
      </c>
      <c r="E117" s="170" t="s">
        <v>217</v>
      </c>
      <c r="F117" s="170" t="s">
        <v>218</v>
      </c>
      <c r="I117" s="161"/>
      <c r="J117" s="171">
        <f>BK117</f>
        <v>0</v>
      </c>
      <c r="L117" s="158"/>
      <c r="M117" s="163"/>
      <c r="N117" s="164"/>
      <c r="O117" s="164"/>
      <c r="P117" s="165">
        <f>SUM(P118:P132)</f>
        <v>0</v>
      </c>
      <c r="Q117" s="164"/>
      <c r="R117" s="165">
        <f>SUM(R118:R132)</f>
        <v>0</v>
      </c>
      <c r="S117" s="164"/>
      <c r="T117" s="166">
        <f>SUM(T118:T132)</f>
        <v>0</v>
      </c>
      <c r="AR117" s="159" t="s">
        <v>39</v>
      </c>
      <c r="AT117" s="167" t="s">
        <v>74</v>
      </c>
      <c r="AU117" s="167" t="s">
        <v>39</v>
      </c>
      <c r="AY117" s="159" t="s">
        <v>132</v>
      </c>
      <c r="BK117" s="168">
        <f>SUM(BK118:BK132)</f>
        <v>0</v>
      </c>
    </row>
    <row r="118" spans="2:65" s="1" customFormat="1" ht="25.5" customHeight="1">
      <c r="B118" s="172"/>
      <c r="C118" s="173" t="s">
        <v>10</v>
      </c>
      <c r="D118" s="173" t="s">
        <v>135</v>
      </c>
      <c r="E118" s="174" t="s">
        <v>219</v>
      </c>
      <c r="F118" s="175" t="s">
        <v>220</v>
      </c>
      <c r="G118" s="176" t="s">
        <v>191</v>
      </c>
      <c r="H118" s="177">
        <v>40</v>
      </c>
      <c r="I118" s="178"/>
      <c r="J118" s="179">
        <f t="shared" ref="J118:J132" si="20">ROUND(I118*H118,1)</f>
        <v>0</v>
      </c>
      <c r="K118" s="175" t="s">
        <v>5</v>
      </c>
      <c r="L118" s="39"/>
      <c r="M118" s="180" t="s">
        <v>5</v>
      </c>
      <c r="N118" s="181" t="s">
        <v>46</v>
      </c>
      <c r="O118" s="40"/>
      <c r="P118" s="182">
        <f t="shared" ref="P118:P132" si="21">O118*H118</f>
        <v>0</v>
      </c>
      <c r="Q118" s="182">
        <v>0</v>
      </c>
      <c r="R118" s="182">
        <f t="shared" ref="R118:R132" si="22">Q118*H118</f>
        <v>0</v>
      </c>
      <c r="S118" s="182">
        <v>0</v>
      </c>
      <c r="T118" s="183">
        <f t="shared" ref="T118:T132" si="23">S118*H118</f>
        <v>0</v>
      </c>
      <c r="AR118" s="22" t="s">
        <v>139</v>
      </c>
      <c r="AT118" s="22" t="s">
        <v>135</v>
      </c>
      <c r="AU118" s="22" t="s">
        <v>83</v>
      </c>
      <c r="AY118" s="22" t="s">
        <v>132</v>
      </c>
      <c r="BE118" s="184">
        <f t="shared" ref="BE118:BE132" si="24">IF(N118="základní",J118,0)</f>
        <v>0</v>
      </c>
      <c r="BF118" s="184">
        <f t="shared" ref="BF118:BF132" si="25">IF(N118="snížená",J118,0)</f>
        <v>0</v>
      </c>
      <c r="BG118" s="184">
        <f t="shared" ref="BG118:BG132" si="26">IF(N118="zákl. přenesená",J118,0)</f>
        <v>0</v>
      </c>
      <c r="BH118" s="184">
        <f t="shared" ref="BH118:BH132" si="27">IF(N118="sníž. přenesená",J118,0)</f>
        <v>0</v>
      </c>
      <c r="BI118" s="184">
        <f t="shared" ref="BI118:BI132" si="28">IF(N118="nulová",J118,0)</f>
        <v>0</v>
      </c>
      <c r="BJ118" s="22" t="s">
        <v>39</v>
      </c>
      <c r="BK118" s="184">
        <f t="shared" ref="BK118:BK132" si="29">ROUND(I118*H118,1)</f>
        <v>0</v>
      </c>
      <c r="BL118" s="22" t="s">
        <v>139</v>
      </c>
      <c r="BM118" s="22" t="s">
        <v>221</v>
      </c>
    </row>
    <row r="119" spans="2:65" s="1" customFormat="1" ht="16.5" customHeight="1">
      <c r="B119" s="172"/>
      <c r="C119" s="185" t="s">
        <v>222</v>
      </c>
      <c r="D119" s="185" t="s">
        <v>141</v>
      </c>
      <c r="E119" s="186" t="s">
        <v>223</v>
      </c>
      <c r="F119" s="187" t="s">
        <v>224</v>
      </c>
      <c r="G119" s="188" t="s">
        <v>191</v>
      </c>
      <c r="H119" s="189">
        <v>40</v>
      </c>
      <c r="I119" s="190"/>
      <c r="J119" s="191">
        <f t="shared" si="20"/>
        <v>0</v>
      </c>
      <c r="K119" s="187" t="s">
        <v>5</v>
      </c>
      <c r="L119" s="192"/>
      <c r="M119" s="193" t="s">
        <v>5</v>
      </c>
      <c r="N119" s="194" t="s">
        <v>46</v>
      </c>
      <c r="O119" s="40"/>
      <c r="P119" s="182">
        <f t="shared" si="21"/>
        <v>0</v>
      </c>
      <c r="Q119" s="182">
        <v>0</v>
      </c>
      <c r="R119" s="182">
        <f t="shared" si="22"/>
        <v>0</v>
      </c>
      <c r="S119" s="182">
        <v>0</v>
      </c>
      <c r="T119" s="183">
        <f t="shared" si="23"/>
        <v>0</v>
      </c>
      <c r="AR119" s="22" t="s">
        <v>145</v>
      </c>
      <c r="AT119" s="22" t="s">
        <v>141</v>
      </c>
      <c r="AU119" s="22" t="s">
        <v>83</v>
      </c>
      <c r="AY119" s="22" t="s">
        <v>132</v>
      </c>
      <c r="BE119" s="184">
        <f t="shared" si="24"/>
        <v>0</v>
      </c>
      <c r="BF119" s="184">
        <f t="shared" si="25"/>
        <v>0</v>
      </c>
      <c r="BG119" s="184">
        <f t="shared" si="26"/>
        <v>0</v>
      </c>
      <c r="BH119" s="184">
        <f t="shared" si="27"/>
        <v>0</v>
      </c>
      <c r="BI119" s="184">
        <f t="shared" si="28"/>
        <v>0</v>
      </c>
      <c r="BJ119" s="22" t="s">
        <v>39</v>
      </c>
      <c r="BK119" s="184">
        <f t="shared" si="29"/>
        <v>0</v>
      </c>
      <c r="BL119" s="22" t="s">
        <v>85</v>
      </c>
      <c r="BM119" s="22" t="s">
        <v>225</v>
      </c>
    </row>
    <row r="120" spans="2:65" s="1" customFormat="1" ht="25.5" customHeight="1">
      <c r="B120" s="172"/>
      <c r="C120" s="173" t="s">
        <v>226</v>
      </c>
      <c r="D120" s="173" t="s">
        <v>135</v>
      </c>
      <c r="E120" s="174" t="s">
        <v>227</v>
      </c>
      <c r="F120" s="175" t="s">
        <v>228</v>
      </c>
      <c r="G120" s="176" t="s">
        <v>191</v>
      </c>
      <c r="H120" s="177">
        <v>330</v>
      </c>
      <c r="I120" s="178"/>
      <c r="J120" s="179">
        <f t="shared" si="20"/>
        <v>0</v>
      </c>
      <c r="K120" s="175" t="s">
        <v>5</v>
      </c>
      <c r="L120" s="39"/>
      <c r="M120" s="180" t="s">
        <v>5</v>
      </c>
      <c r="N120" s="181" t="s">
        <v>46</v>
      </c>
      <c r="O120" s="40"/>
      <c r="P120" s="182">
        <f t="shared" si="21"/>
        <v>0</v>
      </c>
      <c r="Q120" s="182">
        <v>0</v>
      </c>
      <c r="R120" s="182">
        <f t="shared" si="22"/>
        <v>0</v>
      </c>
      <c r="S120" s="182">
        <v>0</v>
      </c>
      <c r="T120" s="183">
        <f t="shared" si="23"/>
        <v>0</v>
      </c>
      <c r="AR120" s="22" t="s">
        <v>139</v>
      </c>
      <c r="AT120" s="22" t="s">
        <v>135</v>
      </c>
      <c r="AU120" s="22" t="s">
        <v>83</v>
      </c>
      <c r="AY120" s="22" t="s">
        <v>132</v>
      </c>
      <c r="BE120" s="184">
        <f t="shared" si="24"/>
        <v>0</v>
      </c>
      <c r="BF120" s="184">
        <f t="shared" si="25"/>
        <v>0</v>
      </c>
      <c r="BG120" s="184">
        <f t="shared" si="26"/>
        <v>0</v>
      </c>
      <c r="BH120" s="184">
        <f t="shared" si="27"/>
        <v>0</v>
      </c>
      <c r="BI120" s="184">
        <f t="shared" si="28"/>
        <v>0</v>
      </c>
      <c r="BJ120" s="22" t="s">
        <v>39</v>
      </c>
      <c r="BK120" s="184">
        <f t="shared" si="29"/>
        <v>0</v>
      </c>
      <c r="BL120" s="22" t="s">
        <v>139</v>
      </c>
      <c r="BM120" s="22" t="s">
        <v>229</v>
      </c>
    </row>
    <row r="121" spans="2:65" s="1" customFormat="1" ht="16.5" customHeight="1">
      <c r="B121" s="172"/>
      <c r="C121" s="185" t="s">
        <v>230</v>
      </c>
      <c r="D121" s="185" t="s">
        <v>141</v>
      </c>
      <c r="E121" s="186" t="s">
        <v>231</v>
      </c>
      <c r="F121" s="187" t="s">
        <v>232</v>
      </c>
      <c r="G121" s="188" t="s">
        <v>191</v>
      </c>
      <c r="H121" s="189">
        <v>290</v>
      </c>
      <c r="I121" s="190"/>
      <c r="J121" s="191">
        <f t="shared" si="20"/>
        <v>0</v>
      </c>
      <c r="K121" s="187" t="s">
        <v>5</v>
      </c>
      <c r="L121" s="192"/>
      <c r="M121" s="193" t="s">
        <v>5</v>
      </c>
      <c r="N121" s="194" t="s">
        <v>46</v>
      </c>
      <c r="O121" s="40"/>
      <c r="P121" s="182">
        <f t="shared" si="21"/>
        <v>0</v>
      </c>
      <c r="Q121" s="182">
        <v>0</v>
      </c>
      <c r="R121" s="182">
        <f t="shared" si="22"/>
        <v>0</v>
      </c>
      <c r="S121" s="182">
        <v>0</v>
      </c>
      <c r="T121" s="183">
        <f t="shared" si="23"/>
        <v>0</v>
      </c>
      <c r="AR121" s="22" t="s">
        <v>145</v>
      </c>
      <c r="AT121" s="22" t="s">
        <v>141</v>
      </c>
      <c r="AU121" s="22" t="s">
        <v>83</v>
      </c>
      <c r="AY121" s="22" t="s">
        <v>132</v>
      </c>
      <c r="BE121" s="184">
        <f t="shared" si="24"/>
        <v>0</v>
      </c>
      <c r="BF121" s="184">
        <f t="shared" si="25"/>
        <v>0</v>
      </c>
      <c r="BG121" s="184">
        <f t="shared" si="26"/>
        <v>0</v>
      </c>
      <c r="BH121" s="184">
        <f t="shared" si="27"/>
        <v>0</v>
      </c>
      <c r="BI121" s="184">
        <f t="shared" si="28"/>
        <v>0</v>
      </c>
      <c r="BJ121" s="22" t="s">
        <v>39</v>
      </c>
      <c r="BK121" s="184">
        <f t="shared" si="29"/>
        <v>0</v>
      </c>
      <c r="BL121" s="22" t="s">
        <v>85</v>
      </c>
      <c r="BM121" s="22" t="s">
        <v>233</v>
      </c>
    </row>
    <row r="122" spans="2:65" s="1" customFormat="1" ht="16.5" customHeight="1">
      <c r="B122" s="172"/>
      <c r="C122" s="185" t="s">
        <v>234</v>
      </c>
      <c r="D122" s="185" t="s">
        <v>141</v>
      </c>
      <c r="E122" s="186" t="s">
        <v>235</v>
      </c>
      <c r="F122" s="187" t="s">
        <v>236</v>
      </c>
      <c r="G122" s="188" t="s">
        <v>191</v>
      </c>
      <c r="H122" s="189">
        <v>40</v>
      </c>
      <c r="I122" s="190"/>
      <c r="J122" s="191">
        <f t="shared" si="20"/>
        <v>0</v>
      </c>
      <c r="K122" s="187" t="s">
        <v>5</v>
      </c>
      <c r="L122" s="192"/>
      <c r="M122" s="193" t="s">
        <v>5</v>
      </c>
      <c r="N122" s="194" t="s">
        <v>46</v>
      </c>
      <c r="O122" s="40"/>
      <c r="P122" s="182">
        <f t="shared" si="21"/>
        <v>0</v>
      </c>
      <c r="Q122" s="182">
        <v>0</v>
      </c>
      <c r="R122" s="182">
        <f t="shared" si="22"/>
        <v>0</v>
      </c>
      <c r="S122" s="182">
        <v>0</v>
      </c>
      <c r="T122" s="183">
        <f t="shared" si="23"/>
        <v>0</v>
      </c>
      <c r="AR122" s="22" t="s">
        <v>145</v>
      </c>
      <c r="AT122" s="22" t="s">
        <v>141</v>
      </c>
      <c r="AU122" s="22" t="s">
        <v>83</v>
      </c>
      <c r="AY122" s="22" t="s">
        <v>132</v>
      </c>
      <c r="BE122" s="184">
        <f t="shared" si="24"/>
        <v>0</v>
      </c>
      <c r="BF122" s="184">
        <f t="shared" si="25"/>
        <v>0</v>
      </c>
      <c r="BG122" s="184">
        <f t="shared" si="26"/>
        <v>0</v>
      </c>
      <c r="BH122" s="184">
        <f t="shared" si="27"/>
        <v>0</v>
      </c>
      <c r="BI122" s="184">
        <f t="shared" si="28"/>
        <v>0</v>
      </c>
      <c r="BJ122" s="22" t="s">
        <v>39</v>
      </c>
      <c r="BK122" s="184">
        <f t="shared" si="29"/>
        <v>0</v>
      </c>
      <c r="BL122" s="22" t="s">
        <v>85</v>
      </c>
      <c r="BM122" s="22" t="s">
        <v>237</v>
      </c>
    </row>
    <row r="123" spans="2:65" s="1" customFormat="1" ht="25.5" customHeight="1">
      <c r="B123" s="172"/>
      <c r="C123" s="173" t="s">
        <v>238</v>
      </c>
      <c r="D123" s="173" t="s">
        <v>135</v>
      </c>
      <c r="E123" s="174" t="s">
        <v>239</v>
      </c>
      <c r="F123" s="175" t="s">
        <v>240</v>
      </c>
      <c r="G123" s="176" t="s">
        <v>191</v>
      </c>
      <c r="H123" s="177">
        <v>180</v>
      </c>
      <c r="I123" s="178"/>
      <c r="J123" s="179">
        <f t="shared" si="20"/>
        <v>0</v>
      </c>
      <c r="K123" s="175" t="s">
        <v>5</v>
      </c>
      <c r="L123" s="39"/>
      <c r="M123" s="180" t="s">
        <v>5</v>
      </c>
      <c r="N123" s="181" t="s">
        <v>46</v>
      </c>
      <c r="O123" s="40"/>
      <c r="P123" s="182">
        <f t="shared" si="21"/>
        <v>0</v>
      </c>
      <c r="Q123" s="182">
        <v>0</v>
      </c>
      <c r="R123" s="182">
        <f t="shared" si="22"/>
        <v>0</v>
      </c>
      <c r="S123" s="182">
        <v>0</v>
      </c>
      <c r="T123" s="183">
        <f t="shared" si="23"/>
        <v>0</v>
      </c>
      <c r="AR123" s="22" t="s">
        <v>139</v>
      </c>
      <c r="AT123" s="22" t="s">
        <v>135</v>
      </c>
      <c r="AU123" s="22" t="s">
        <v>83</v>
      </c>
      <c r="AY123" s="22" t="s">
        <v>132</v>
      </c>
      <c r="BE123" s="184">
        <f t="shared" si="24"/>
        <v>0</v>
      </c>
      <c r="BF123" s="184">
        <f t="shared" si="25"/>
        <v>0</v>
      </c>
      <c r="BG123" s="184">
        <f t="shared" si="26"/>
        <v>0</v>
      </c>
      <c r="BH123" s="184">
        <f t="shared" si="27"/>
        <v>0</v>
      </c>
      <c r="BI123" s="184">
        <f t="shared" si="28"/>
        <v>0</v>
      </c>
      <c r="BJ123" s="22" t="s">
        <v>39</v>
      </c>
      <c r="BK123" s="184">
        <f t="shared" si="29"/>
        <v>0</v>
      </c>
      <c r="BL123" s="22" t="s">
        <v>139</v>
      </c>
      <c r="BM123" s="22" t="s">
        <v>241</v>
      </c>
    </row>
    <row r="124" spans="2:65" s="1" customFormat="1" ht="16.5" customHeight="1">
      <c r="B124" s="172"/>
      <c r="C124" s="185" t="s">
        <v>242</v>
      </c>
      <c r="D124" s="185" t="s">
        <v>141</v>
      </c>
      <c r="E124" s="186" t="s">
        <v>243</v>
      </c>
      <c r="F124" s="187" t="s">
        <v>244</v>
      </c>
      <c r="G124" s="188" t="s">
        <v>191</v>
      </c>
      <c r="H124" s="189">
        <v>180</v>
      </c>
      <c r="I124" s="190"/>
      <c r="J124" s="191">
        <f t="shared" si="20"/>
        <v>0</v>
      </c>
      <c r="K124" s="187" t="s">
        <v>5</v>
      </c>
      <c r="L124" s="192"/>
      <c r="M124" s="193" t="s">
        <v>5</v>
      </c>
      <c r="N124" s="194" t="s">
        <v>46</v>
      </c>
      <c r="O124" s="40"/>
      <c r="P124" s="182">
        <f t="shared" si="21"/>
        <v>0</v>
      </c>
      <c r="Q124" s="182">
        <v>0</v>
      </c>
      <c r="R124" s="182">
        <f t="shared" si="22"/>
        <v>0</v>
      </c>
      <c r="S124" s="182">
        <v>0</v>
      </c>
      <c r="T124" s="183">
        <f t="shared" si="23"/>
        <v>0</v>
      </c>
      <c r="AR124" s="22" t="s">
        <v>145</v>
      </c>
      <c r="AT124" s="22" t="s">
        <v>141</v>
      </c>
      <c r="AU124" s="22" t="s">
        <v>83</v>
      </c>
      <c r="AY124" s="22" t="s">
        <v>132</v>
      </c>
      <c r="BE124" s="184">
        <f t="shared" si="24"/>
        <v>0</v>
      </c>
      <c r="BF124" s="184">
        <f t="shared" si="25"/>
        <v>0</v>
      </c>
      <c r="BG124" s="184">
        <f t="shared" si="26"/>
        <v>0</v>
      </c>
      <c r="BH124" s="184">
        <f t="shared" si="27"/>
        <v>0</v>
      </c>
      <c r="BI124" s="184">
        <f t="shared" si="28"/>
        <v>0</v>
      </c>
      <c r="BJ124" s="22" t="s">
        <v>39</v>
      </c>
      <c r="BK124" s="184">
        <f t="shared" si="29"/>
        <v>0</v>
      </c>
      <c r="BL124" s="22" t="s">
        <v>85</v>
      </c>
      <c r="BM124" s="22" t="s">
        <v>245</v>
      </c>
    </row>
    <row r="125" spans="2:65" s="1" customFormat="1" ht="25.5" customHeight="1">
      <c r="B125" s="172"/>
      <c r="C125" s="173" t="s">
        <v>246</v>
      </c>
      <c r="D125" s="173" t="s">
        <v>135</v>
      </c>
      <c r="E125" s="174" t="s">
        <v>247</v>
      </c>
      <c r="F125" s="175" t="s">
        <v>248</v>
      </c>
      <c r="G125" s="176" t="s">
        <v>191</v>
      </c>
      <c r="H125" s="177">
        <v>540</v>
      </c>
      <c r="I125" s="178"/>
      <c r="J125" s="179">
        <f t="shared" si="20"/>
        <v>0</v>
      </c>
      <c r="K125" s="175" t="s">
        <v>5</v>
      </c>
      <c r="L125" s="39"/>
      <c r="M125" s="180" t="s">
        <v>5</v>
      </c>
      <c r="N125" s="181" t="s">
        <v>46</v>
      </c>
      <c r="O125" s="40"/>
      <c r="P125" s="182">
        <f t="shared" si="21"/>
        <v>0</v>
      </c>
      <c r="Q125" s="182">
        <v>0</v>
      </c>
      <c r="R125" s="182">
        <f t="shared" si="22"/>
        <v>0</v>
      </c>
      <c r="S125" s="182">
        <v>0</v>
      </c>
      <c r="T125" s="183">
        <f t="shared" si="23"/>
        <v>0</v>
      </c>
      <c r="AR125" s="22" t="s">
        <v>139</v>
      </c>
      <c r="AT125" s="22" t="s">
        <v>135</v>
      </c>
      <c r="AU125" s="22" t="s">
        <v>83</v>
      </c>
      <c r="AY125" s="22" t="s">
        <v>132</v>
      </c>
      <c r="BE125" s="184">
        <f t="shared" si="24"/>
        <v>0</v>
      </c>
      <c r="BF125" s="184">
        <f t="shared" si="25"/>
        <v>0</v>
      </c>
      <c r="BG125" s="184">
        <f t="shared" si="26"/>
        <v>0</v>
      </c>
      <c r="BH125" s="184">
        <f t="shared" si="27"/>
        <v>0</v>
      </c>
      <c r="BI125" s="184">
        <f t="shared" si="28"/>
        <v>0</v>
      </c>
      <c r="BJ125" s="22" t="s">
        <v>39</v>
      </c>
      <c r="BK125" s="184">
        <f t="shared" si="29"/>
        <v>0</v>
      </c>
      <c r="BL125" s="22" t="s">
        <v>139</v>
      </c>
      <c r="BM125" s="22" t="s">
        <v>249</v>
      </c>
    </row>
    <row r="126" spans="2:65" s="1" customFormat="1" ht="16.5" customHeight="1">
      <c r="B126" s="172"/>
      <c r="C126" s="185" t="s">
        <v>250</v>
      </c>
      <c r="D126" s="185" t="s">
        <v>141</v>
      </c>
      <c r="E126" s="186" t="s">
        <v>251</v>
      </c>
      <c r="F126" s="187" t="s">
        <v>252</v>
      </c>
      <c r="G126" s="188" t="s">
        <v>191</v>
      </c>
      <c r="H126" s="189">
        <v>540</v>
      </c>
      <c r="I126" s="190"/>
      <c r="J126" s="191">
        <f t="shared" si="20"/>
        <v>0</v>
      </c>
      <c r="K126" s="187" t="s">
        <v>5</v>
      </c>
      <c r="L126" s="192"/>
      <c r="M126" s="193" t="s">
        <v>5</v>
      </c>
      <c r="N126" s="194" t="s">
        <v>46</v>
      </c>
      <c r="O126" s="40"/>
      <c r="P126" s="182">
        <f t="shared" si="21"/>
        <v>0</v>
      </c>
      <c r="Q126" s="182">
        <v>0</v>
      </c>
      <c r="R126" s="182">
        <f t="shared" si="22"/>
        <v>0</v>
      </c>
      <c r="S126" s="182">
        <v>0</v>
      </c>
      <c r="T126" s="183">
        <f t="shared" si="23"/>
        <v>0</v>
      </c>
      <c r="AR126" s="22" t="s">
        <v>145</v>
      </c>
      <c r="AT126" s="22" t="s">
        <v>141</v>
      </c>
      <c r="AU126" s="22" t="s">
        <v>83</v>
      </c>
      <c r="AY126" s="22" t="s">
        <v>132</v>
      </c>
      <c r="BE126" s="184">
        <f t="shared" si="24"/>
        <v>0</v>
      </c>
      <c r="BF126" s="184">
        <f t="shared" si="25"/>
        <v>0</v>
      </c>
      <c r="BG126" s="184">
        <f t="shared" si="26"/>
        <v>0</v>
      </c>
      <c r="BH126" s="184">
        <f t="shared" si="27"/>
        <v>0</v>
      </c>
      <c r="BI126" s="184">
        <f t="shared" si="28"/>
        <v>0</v>
      </c>
      <c r="BJ126" s="22" t="s">
        <v>39</v>
      </c>
      <c r="BK126" s="184">
        <f t="shared" si="29"/>
        <v>0</v>
      </c>
      <c r="BL126" s="22" t="s">
        <v>85</v>
      </c>
      <c r="BM126" s="22" t="s">
        <v>253</v>
      </c>
    </row>
    <row r="127" spans="2:65" s="1" customFormat="1" ht="25.5" customHeight="1">
      <c r="B127" s="172"/>
      <c r="C127" s="173" t="s">
        <v>254</v>
      </c>
      <c r="D127" s="173" t="s">
        <v>135</v>
      </c>
      <c r="E127" s="174" t="s">
        <v>255</v>
      </c>
      <c r="F127" s="175" t="s">
        <v>256</v>
      </c>
      <c r="G127" s="176" t="s">
        <v>191</v>
      </c>
      <c r="H127" s="177">
        <v>470</v>
      </c>
      <c r="I127" s="178"/>
      <c r="J127" s="179">
        <f t="shared" si="20"/>
        <v>0</v>
      </c>
      <c r="K127" s="175" t="s">
        <v>5</v>
      </c>
      <c r="L127" s="39"/>
      <c r="M127" s="180" t="s">
        <v>5</v>
      </c>
      <c r="N127" s="181" t="s">
        <v>46</v>
      </c>
      <c r="O127" s="40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22" t="s">
        <v>139</v>
      </c>
      <c r="AT127" s="22" t="s">
        <v>135</v>
      </c>
      <c r="AU127" s="22" t="s">
        <v>83</v>
      </c>
      <c r="AY127" s="22" t="s">
        <v>132</v>
      </c>
      <c r="BE127" s="184">
        <f t="shared" si="24"/>
        <v>0</v>
      </c>
      <c r="BF127" s="184">
        <f t="shared" si="25"/>
        <v>0</v>
      </c>
      <c r="BG127" s="184">
        <f t="shared" si="26"/>
        <v>0</v>
      </c>
      <c r="BH127" s="184">
        <f t="shared" si="27"/>
        <v>0</v>
      </c>
      <c r="BI127" s="184">
        <f t="shared" si="28"/>
        <v>0</v>
      </c>
      <c r="BJ127" s="22" t="s">
        <v>39</v>
      </c>
      <c r="BK127" s="184">
        <f t="shared" si="29"/>
        <v>0</v>
      </c>
      <c r="BL127" s="22" t="s">
        <v>139</v>
      </c>
      <c r="BM127" s="22" t="s">
        <v>257</v>
      </c>
    </row>
    <row r="128" spans="2:65" s="1" customFormat="1" ht="16.5" customHeight="1">
      <c r="B128" s="172"/>
      <c r="C128" s="185" t="s">
        <v>258</v>
      </c>
      <c r="D128" s="185" t="s">
        <v>141</v>
      </c>
      <c r="E128" s="186" t="s">
        <v>259</v>
      </c>
      <c r="F128" s="187" t="s">
        <v>260</v>
      </c>
      <c r="G128" s="188" t="s">
        <v>191</v>
      </c>
      <c r="H128" s="189">
        <v>470</v>
      </c>
      <c r="I128" s="190"/>
      <c r="J128" s="191">
        <f t="shared" si="20"/>
        <v>0</v>
      </c>
      <c r="K128" s="187" t="s">
        <v>5</v>
      </c>
      <c r="L128" s="192"/>
      <c r="M128" s="193" t="s">
        <v>5</v>
      </c>
      <c r="N128" s="194" t="s">
        <v>46</v>
      </c>
      <c r="O128" s="40"/>
      <c r="P128" s="182">
        <f t="shared" si="21"/>
        <v>0</v>
      </c>
      <c r="Q128" s="182">
        <v>0</v>
      </c>
      <c r="R128" s="182">
        <f t="shared" si="22"/>
        <v>0</v>
      </c>
      <c r="S128" s="182">
        <v>0</v>
      </c>
      <c r="T128" s="183">
        <f t="shared" si="23"/>
        <v>0</v>
      </c>
      <c r="AR128" s="22" t="s">
        <v>145</v>
      </c>
      <c r="AT128" s="22" t="s">
        <v>141</v>
      </c>
      <c r="AU128" s="22" t="s">
        <v>83</v>
      </c>
      <c r="AY128" s="22" t="s">
        <v>132</v>
      </c>
      <c r="BE128" s="184">
        <f t="shared" si="24"/>
        <v>0</v>
      </c>
      <c r="BF128" s="184">
        <f t="shared" si="25"/>
        <v>0</v>
      </c>
      <c r="BG128" s="184">
        <f t="shared" si="26"/>
        <v>0</v>
      </c>
      <c r="BH128" s="184">
        <f t="shared" si="27"/>
        <v>0</v>
      </c>
      <c r="BI128" s="184">
        <f t="shared" si="28"/>
        <v>0</v>
      </c>
      <c r="BJ128" s="22" t="s">
        <v>39</v>
      </c>
      <c r="BK128" s="184">
        <f t="shared" si="29"/>
        <v>0</v>
      </c>
      <c r="BL128" s="22" t="s">
        <v>85</v>
      </c>
      <c r="BM128" s="22" t="s">
        <v>261</v>
      </c>
    </row>
    <row r="129" spans="2:65" s="1" customFormat="1" ht="16.5" customHeight="1">
      <c r="B129" s="172"/>
      <c r="C129" s="173" t="s">
        <v>195</v>
      </c>
      <c r="D129" s="173" t="s">
        <v>135</v>
      </c>
      <c r="E129" s="174" t="s">
        <v>262</v>
      </c>
      <c r="F129" s="175" t="s">
        <v>263</v>
      </c>
      <c r="G129" s="176" t="s">
        <v>191</v>
      </c>
      <c r="H129" s="177">
        <v>66</v>
      </c>
      <c r="I129" s="178"/>
      <c r="J129" s="179">
        <f t="shared" si="20"/>
        <v>0</v>
      </c>
      <c r="K129" s="175" t="s">
        <v>5</v>
      </c>
      <c r="L129" s="39"/>
      <c r="M129" s="180" t="s">
        <v>5</v>
      </c>
      <c r="N129" s="181" t="s">
        <v>46</v>
      </c>
      <c r="O129" s="40"/>
      <c r="P129" s="182">
        <f t="shared" si="21"/>
        <v>0</v>
      </c>
      <c r="Q129" s="182">
        <v>0</v>
      </c>
      <c r="R129" s="182">
        <f t="shared" si="22"/>
        <v>0</v>
      </c>
      <c r="S129" s="182">
        <v>0</v>
      </c>
      <c r="T129" s="183">
        <f t="shared" si="23"/>
        <v>0</v>
      </c>
      <c r="AR129" s="22" t="s">
        <v>139</v>
      </c>
      <c r="AT129" s="22" t="s">
        <v>135</v>
      </c>
      <c r="AU129" s="22" t="s">
        <v>83</v>
      </c>
      <c r="AY129" s="22" t="s">
        <v>132</v>
      </c>
      <c r="BE129" s="184">
        <f t="shared" si="24"/>
        <v>0</v>
      </c>
      <c r="BF129" s="184">
        <f t="shared" si="25"/>
        <v>0</v>
      </c>
      <c r="BG129" s="184">
        <f t="shared" si="26"/>
        <v>0</v>
      </c>
      <c r="BH129" s="184">
        <f t="shared" si="27"/>
        <v>0</v>
      </c>
      <c r="BI129" s="184">
        <f t="shared" si="28"/>
        <v>0</v>
      </c>
      <c r="BJ129" s="22" t="s">
        <v>39</v>
      </c>
      <c r="BK129" s="184">
        <f t="shared" si="29"/>
        <v>0</v>
      </c>
      <c r="BL129" s="22" t="s">
        <v>139</v>
      </c>
      <c r="BM129" s="22" t="s">
        <v>264</v>
      </c>
    </row>
    <row r="130" spans="2:65" s="1" customFormat="1" ht="16.5" customHeight="1">
      <c r="B130" s="172"/>
      <c r="C130" s="185" t="s">
        <v>265</v>
      </c>
      <c r="D130" s="185" t="s">
        <v>141</v>
      </c>
      <c r="E130" s="186" t="s">
        <v>266</v>
      </c>
      <c r="F130" s="187" t="s">
        <v>267</v>
      </c>
      <c r="G130" s="188" t="s">
        <v>191</v>
      </c>
      <c r="H130" s="189">
        <v>66</v>
      </c>
      <c r="I130" s="190"/>
      <c r="J130" s="191">
        <f t="shared" si="20"/>
        <v>0</v>
      </c>
      <c r="K130" s="187" t="s">
        <v>5</v>
      </c>
      <c r="L130" s="192"/>
      <c r="M130" s="193" t="s">
        <v>5</v>
      </c>
      <c r="N130" s="194" t="s">
        <v>46</v>
      </c>
      <c r="O130" s="40"/>
      <c r="P130" s="182">
        <f t="shared" si="21"/>
        <v>0</v>
      </c>
      <c r="Q130" s="182">
        <v>0</v>
      </c>
      <c r="R130" s="182">
        <f t="shared" si="22"/>
        <v>0</v>
      </c>
      <c r="S130" s="182">
        <v>0</v>
      </c>
      <c r="T130" s="183">
        <f t="shared" si="23"/>
        <v>0</v>
      </c>
      <c r="AR130" s="22" t="s">
        <v>145</v>
      </c>
      <c r="AT130" s="22" t="s">
        <v>141</v>
      </c>
      <c r="AU130" s="22" t="s">
        <v>83</v>
      </c>
      <c r="AY130" s="22" t="s">
        <v>132</v>
      </c>
      <c r="BE130" s="184">
        <f t="shared" si="24"/>
        <v>0</v>
      </c>
      <c r="BF130" s="184">
        <f t="shared" si="25"/>
        <v>0</v>
      </c>
      <c r="BG130" s="184">
        <f t="shared" si="26"/>
        <v>0</v>
      </c>
      <c r="BH130" s="184">
        <f t="shared" si="27"/>
        <v>0</v>
      </c>
      <c r="BI130" s="184">
        <f t="shared" si="28"/>
        <v>0</v>
      </c>
      <c r="BJ130" s="22" t="s">
        <v>39</v>
      </c>
      <c r="BK130" s="184">
        <f t="shared" si="29"/>
        <v>0</v>
      </c>
      <c r="BL130" s="22" t="s">
        <v>85</v>
      </c>
      <c r="BM130" s="22" t="s">
        <v>268</v>
      </c>
    </row>
    <row r="131" spans="2:65" s="1" customFormat="1" ht="16.5" customHeight="1">
      <c r="B131" s="172"/>
      <c r="C131" s="173" t="s">
        <v>269</v>
      </c>
      <c r="D131" s="173" t="s">
        <v>135</v>
      </c>
      <c r="E131" s="174" t="s">
        <v>270</v>
      </c>
      <c r="F131" s="175" t="s">
        <v>271</v>
      </c>
      <c r="G131" s="176" t="s">
        <v>191</v>
      </c>
      <c r="H131" s="177">
        <v>160</v>
      </c>
      <c r="I131" s="178"/>
      <c r="J131" s="179">
        <f t="shared" si="20"/>
        <v>0</v>
      </c>
      <c r="K131" s="175" t="s">
        <v>5</v>
      </c>
      <c r="L131" s="39"/>
      <c r="M131" s="180" t="s">
        <v>5</v>
      </c>
      <c r="N131" s="181" t="s">
        <v>46</v>
      </c>
      <c r="O131" s="40"/>
      <c r="P131" s="182">
        <f t="shared" si="21"/>
        <v>0</v>
      </c>
      <c r="Q131" s="182">
        <v>0</v>
      </c>
      <c r="R131" s="182">
        <f t="shared" si="22"/>
        <v>0</v>
      </c>
      <c r="S131" s="182">
        <v>0</v>
      </c>
      <c r="T131" s="183">
        <f t="shared" si="23"/>
        <v>0</v>
      </c>
      <c r="AR131" s="22" t="s">
        <v>139</v>
      </c>
      <c r="AT131" s="22" t="s">
        <v>135</v>
      </c>
      <c r="AU131" s="22" t="s">
        <v>83</v>
      </c>
      <c r="AY131" s="22" t="s">
        <v>132</v>
      </c>
      <c r="BE131" s="184">
        <f t="shared" si="24"/>
        <v>0</v>
      </c>
      <c r="BF131" s="184">
        <f t="shared" si="25"/>
        <v>0</v>
      </c>
      <c r="BG131" s="184">
        <f t="shared" si="26"/>
        <v>0</v>
      </c>
      <c r="BH131" s="184">
        <f t="shared" si="27"/>
        <v>0</v>
      </c>
      <c r="BI131" s="184">
        <f t="shared" si="28"/>
        <v>0</v>
      </c>
      <c r="BJ131" s="22" t="s">
        <v>39</v>
      </c>
      <c r="BK131" s="184">
        <f t="shared" si="29"/>
        <v>0</v>
      </c>
      <c r="BL131" s="22" t="s">
        <v>139</v>
      </c>
      <c r="BM131" s="22" t="s">
        <v>272</v>
      </c>
    </row>
    <row r="132" spans="2:65" s="1" customFormat="1" ht="16.5" customHeight="1">
      <c r="B132" s="172"/>
      <c r="C132" s="185" t="s">
        <v>273</v>
      </c>
      <c r="D132" s="185" t="s">
        <v>141</v>
      </c>
      <c r="E132" s="186" t="s">
        <v>274</v>
      </c>
      <c r="F132" s="187" t="s">
        <v>275</v>
      </c>
      <c r="G132" s="188" t="s">
        <v>191</v>
      </c>
      <c r="H132" s="189">
        <v>160</v>
      </c>
      <c r="I132" s="190"/>
      <c r="J132" s="191">
        <f t="shared" si="20"/>
        <v>0</v>
      </c>
      <c r="K132" s="187" t="s">
        <v>5</v>
      </c>
      <c r="L132" s="192"/>
      <c r="M132" s="193" t="s">
        <v>5</v>
      </c>
      <c r="N132" s="194" t="s">
        <v>46</v>
      </c>
      <c r="O132" s="40"/>
      <c r="P132" s="182">
        <f t="shared" si="21"/>
        <v>0</v>
      </c>
      <c r="Q132" s="182">
        <v>0</v>
      </c>
      <c r="R132" s="182">
        <f t="shared" si="22"/>
        <v>0</v>
      </c>
      <c r="S132" s="182">
        <v>0</v>
      </c>
      <c r="T132" s="183">
        <f t="shared" si="23"/>
        <v>0</v>
      </c>
      <c r="AR132" s="22" t="s">
        <v>145</v>
      </c>
      <c r="AT132" s="22" t="s">
        <v>141</v>
      </c>
      <c r="AU132" s="22" t="s">
        <v>83</v>
      </c>
      <c r="AY132" s="22" t="s">
        <v>132</v>
      </c>
      <c r="BE132" s="184">
        <f t="shared" si="24"/>
        <v>0</v>
      </c>
      <c r="BF132" s="184">
        <f t="shared" si="25"/>
        <v>0</v>
      </c>
      <c r="BG132" s="184">
        <f t="shared" si="26"/>
        <v>0</v>
      </c>
      <c r="BH132" s="184">
        <f t="shared" si="27"/>
        <v>0</v>
      </c>
      <c r="BI132" s="184">
        <f t="shared" si="28"/>
        <v>0</v>
      </c>
      <c r="BJ132" s="22" t="s">
        <v>39</v>
      </c>
      <c r="BK132" s="184">
        <f t="shared" si="29"/>
        <v>0</v>
      </c>
      <c r="BL132" s="22" t="s">
        <v>85</v>
      </c>
      <c r="BM132" s="22" t="s">
        <v>276</v>
      </c>
    </row>
    <row r="133" spans="2:65" s="10" customFormat="1" ht="37.35" customHeight="1">
      <c r="B133" s="158"/>
      <c r="D133" s="159" t="s">
        <v>74</v>
      </c>
      <c r="E133" s="160" t="s">
        <v>85</v>
      </c>
      <c r="F133" s="160" t="s">
        <v>277</v>
      </c>
      <c r="I133" s="161"/>
      <c r="J133" s="162">
        <f>BK133</f>
        <v>0</v>
      </c>
      <c r="L133" s="158"/>
      <c r="M133" s="163"/>
      <c r="N133" s="164"/>
      <c r="O133" s="164"/>
      <c r="P133" s="165">
        <f>P134</f>
        <v>0</v>
      </c>
      <c r="Q133" s="164"/>
      <c r="R133" s="165">
        <f>R134</f>
        <v>0</v>
      </c>
      <c r="S133" s="164"/>
      <c r="T133" s="166">
        <f>T134</f>
        <v>0</v>
      </c>
      <c r="AR133" s="159" t="s">
        <v>39</v>
      </c>
      <c r="AT133" s="167" t="s">
        <v>74</v>
      </c>
      <c r="AU133" s="167" t="s">
        <v>75</v>
      </c>
      <c r="AY133" s="159" t="s">
        <v>132</v>
      </c>
      <c r="BK133" s="168">
        <f>BK134</f>
        <v>0</v>
      </c>
    </row>
    <row r="134" spans="2:65" s="10" customFormat="1" ht="19.899999999999999" customHeight="1">
      <c r="B134" s="158"/>
      <c r="D134" s="169" t="s">
        <v>74</v>
      </c>
      <c r="E134" s="170" t="s">
        <v>278</v>
      </c>
      <c r="F134" s="170" t="s">
        <v>279</v>
      </c>
      <c r="I134" s="161"/>
      <c r="J134" s="171">
        <f>BK134</f>
        <v>0</v>
      </c>
      <c r="L134" s="158"/>
      <c r="M134" s="163"/>
      <c r="N134" s="164"/>
      <c r="O134" s="164"/>
      <c r="P134" s="165">
        <f>SUM(P135:P142)</f>
        <v>0</v>
      </c>
      <c r="Q134" s="164"/>
      <c r="R134" s="165">
        <f>SUM(R135:R142)</f>
        <v>0</v>
      </c>
      <c r="S134" s="164"/>
      <c r="T134" s="166">
        <f>SUM(T135:T142)</f>
        <v>0</v>
      </c>
      <c r="AR134" s="159" t="s">
        <v>39</v>
      </c>
      <c r="AT134" s="167" t="s">
        <v>74</v>
      </c>
      <c r="AU134" s="167" t="s">
        <v>39</v>
      </c>
      <c r="AY134" s="159" t="s">
        <v>132</v>
      </c>
      <c r="BK134" s="168">
        <f>SUM(BK135:BK142)</f>
        <v>0</v>
      </c>
    </row>
    <row r="135" spans="2:65" s="1" customFormat="1" ht="16.5" customHeight="1">
      <c r="B135" s="172"/>
      <c r="C135" s="173" t="s">
        <v>280</v>
      </c>
      <c r="D135" s="173" t="s">
        <v>135</v>
      </c>
      <c r="E135" s="174" t="s">
        <v>281</v>
      </c>
      <c r="F135" s="175" t="s">
        <v>282</v>
      </c>
      <c r="G135" s="176" t="s">
        <v>138</v>
      </c>
      <c r="H135" s="177">
        <v>14</v>
      </c>
      <c r="I135" s="178"/>
      <c r="J135" s="179">
        <f t="shared" ref="J135:J142" si="30">ROUND(I135*H135,1)</f>
        <v>0</v>
      </c>
      <c r="K135" s="175" t="s">
        <v>5</v>
      </c>
      <c r="L135" s="39"/>
      <c r="M135" s="180" t="s">
        <v>5</v>
      </c>
      <c r="N135" s="181" t="s">
        <v>46</v>
      </c>
      <c r="O135" s="40"/>
      <c r="P135" s="182">
        <f t="shared" ref="P135:P142" si="31">O135*H135</f>
        <v>0</v>
      </c>
      <c r="Q135" s="182">
        <v>0</v>
      </c>
      <c r="R135" s="182">
        <f t="shared" ref="R135:R142" si="32">Q135*H135</f>
        <v>0</v>
      </c>
      <c r="S135" s="182">
        <v>0</v>
      </c>
      <c r="T135" s="183">
        <f t="shared" ref="T135:T142" si="33">S135*H135</f>
        <v>0</v>
      </c>
      <c r="AR135" s="22" t="s">
        <v>139</v>
      </c>
      <c r="AT135" s="22" t="s">
        <v>135</v>
      </c>
      <c r="AU135" s="22" t="s">
        <v>83</v>
      </c>
      <c r="AY135" s="22" t="s">
        <v>132</v>
      </c>
      <c r="BE135" s="184">
        <f t="shared" ref="BE135:BE142" si="34">IF(N135="základní",J135,0)</f>
        <v>0</v>
      </c>
      <c r="BF135" s="184">
        <f t="shared" ref="BF135:BF142" si="35">IF(N135="snížená",J135,0)</f>
        <v>0</v>
      </c>
      <c r="BG135" s="184">
        <f t="shared" ref="BG135:BG142" si="36">IF(N135="zákl. přenesená",J135,0)</f>
        <v>0</v>
      </c>
      <c r="BH135" s="184">
        <f t="shared" ref="BH135:BH142" si="37">IF(N135="sníž. přenesená",J135,0)</f>
        <v>0</v>
      </c>
      <c r="BI135" s="184">
        <f t="shared" ref="BI135:BI142" si="38">IF(N135="nulová",J135,0)</f>
        <v>0</v>
      </c>
      <c r="BJ135" s="22" t="s">
        <v>39</v>
      </c>
      <c r="BK135" s="184">
        <f t="shared" ref="BK135:BK142" si="39">ROUND(I135*H135,1)</f>
        <v>0</v>
      </c>
      <c r="BL135" s="22" t="s">
        <v>139</v>
      </c>
      <c r="BM135" s="22" t="s">
        <v>283</v>
      </c>
    </row>
    <row r="136" spans="2:65" s="1" customFormat="1" ht="38.25" customHeight="1">
      <c r="B136" s="172"/>
      <c r="C136" s="185" t="s">
        <v>284</v>
      </c>
      <c r="D136" s="185" t="s">
        <v>141</v>
      </c>
      <c r="E136" s="186" t="s">
        <v>285</v>
      </c>
      <c r="F136" s="187" t="s">
        <v>286</v>
      </c>
      <c r="G136" s="188" t="s">
        <v>144</v>
      </c>
      <c r="H136" s="189">
        <v>14</v>
      </c>
      <c r="I136" s="190"/>
      <c r="J136" s="191">
        <f t="shared" si="30"/>
        <v>0</v>
      </c>
      <c r="K136" s="187" t="s">
        <v>5</v>
      </c>
      <c r="L136" s="192"/>
      <c r="M136" s="193" t="s">
        <v>5</v>
      </c>
      <c r="N136" s="194" t="s">
        <v>46</v>
      </c>
      <c r="O136" s="40"/>
      <c r="P136" s="182">
        <f t="shared" si="31"/>
        <v>0</v>
      </c>
      <c r="Q136" s="182">
        <v>0</v>
      </c>
      <c r="R136" s="182">
        <f t="shared" si="32"/>
        <v>0</v>
      </c>
      <c r="S136" s="182">
        <v>0</v>
      </c>
      <c r="T136" s="183">
        <f t="shared" si="33"/>
        <v>0</v>
      </c>
      <c r="AR136" s="22" t="s">
        <v>145</v>
      </c>
      <c r="AT136" s="22" t="s">
        <v>141</v>
      </c>
      <c r="AU136" s="22" t="s">
        <v>83</v>
      </c>
      <c r="AY136" s="22" t="s">
        <v>132</v>
      </c>
      <c r="BE136" s="184">
        <f t="shared" si="34"/>
        <v>0</v>
      </c>
      <c r="BF136" s="184">
        <f t="shared" si="35"/>
        <v>0</v>
      </c>
      <c r="BG136" s="184">
        <f t="shared" si="36"/>
        <v>0</v>
      </c>
      <c r="BH136" s="184">
        <f t="shared" si="37"/>
        <v>0</v>
      </c>
      <c r="BI136" s="184">
        <f t="shared" si="38"/>
        <v>0</v>
      </c>
      <c r="BJ136" s="22" t="s">
        <v>39</v>
      </c>
      <c r="BK136" s="184">
        <f t="shared" si="39"/>
        <v>0</v>
      </c>
      <c r="BL136" s="22" t="s">
        <v>85</v>
      </c>
      <c r="BM136" s="22" t="s">
        <v>287</v>
      </c>
    </row>
    <row r="137" spans="2:65" s="1" customFormat="1" ht="16.5" customHeight="1">
      <c r="B137" s="172"/>
      <c r="C137" s="173" t="s">
        <v>288</v>
      </c>
      <c r="D137" s="173" t="s">
        <v>135</v>
      </c>
      <c r="E137" s="174" t="s">
        <v>289</v>
      </c>
      <c r="F137" s="175" t="s">
        <v>290</v>
      </c>
      <c r="G137" s="176" t="s">
        <v>138</v>
      </c>
      <c r="H137" s="177">
        <v>4</v>
      </c>
      <c r="I137" s="178"/>
      <c r="J137" s="179">
        <f t="shared" si="30"/>
        <v>0</v>
      </c>
      <c r="K137" s="175" t="s">
        <v>5</v>
      </c>
      <c r="L137" s="39"/>
      <c r="M137" s="180" t="s">
        <v>5</v>
      </c>
      <c r="N137" s="181" t="s">
        <v>46</v>
      </c>
      <c r="O137" s="40"/>
      <c r="P137" s="182">
        <f t="shared" si="31"/>
        <v>0</v>
      </c>
      <c r="Q137" s="182">
        <v>0</v>
      </c>
      <c r="R137" s="182">
        <f t="shared" si="32"/>
        <v>0</v>
      </c>
      <c r="S137" s="182">
        <v>0</v>
      </c>
      <c r="T137" s="183">
        <f t="shared" si="33"/>
        <v>0</v>
      </c>
      <c r="AR137" s="22" t="s">
        <v>139</v>
      </c>
      <c r="AT137" s="22" t="s">
        <v>135</v>
      </c>
      <c r="AU137" s="22" t="s">
        <v>83</v>
      </c>
      <c r="AY137" s="22" t="s">
        <v>132</v>
      </c>
      <c r="BE137" s="184">
        <f t="shared" si="34"/>
        <v>0</v>
      </c>
      <c r="BF137" s="184">
        <f t="shared" si="35"/>
        <v>0</v>
      </c>
      <c r="BG137" s="184">
        <f t="shared" si="36"/>
        <v>0</v>
      </c>
      <c r="BH137" s="184">
        <f t="shared" si="37"/>
        <v>0</v>
      </c>
      <c r="BI137" s="184">
        <f t="shared" si="38"/>
        <v>0</v>
      </c>
      <c r="BJ137" s="22" t="s">
        <v>39</v>
      </c>
      <c r="BK137" s="184">
        <f t="shared" si="39"/>
        <v>0</v>
      </c>
      <c r="BL137" s="22" t="s">
        <v>139</v>
      </c>
      <c r="BM137" s="22" t="s">
        <v>291</v>
      </c>
    </row>
    <row r="138" spans="2:65" s="1" customFormat="1" ht="38.25" customHeight="1">
      <c r="B138" s="172"/>
      <c r="C138" s="185" t="s">
        <v>292</v>
      </c>
      <c r="D138" s="185" t="s">
        <v>141</v>
      </c>
      <c r="E138" s="186" t="s">
        <v>293</v>
      </c>
      <c r="F138" s="187" t="s">
        <v>294</v>
      </c>
      <c r="G138" s="188" t="s">
        <v>144</v>
      </c>
      <c r="H138" s="189">
        <v>4</v>
      </c>
      <c r="I138" s="190"/>
      <c r="J138" s="191">
        <f t="shared" si="30"/>
        <v>0</v>
      </c>
      <c r="K138" s="187" t="s">
        <v>5</v>
      </c>
      <c r="L138" s="192"/>
      <c r="M138" s="193" t="s">
        <v>5</v>
      </c>
      <c r="N138" s="194" t="s">
        <v>46</v>
      </c>
      <c r="O138" s="40"/>
      <c r="P138" s="182">
        <f t="shared" si="31"/>
        <v>0</v>
      </c>
      <c r="Q138" s="182">
        <v>0</v>
      </c>
      <c r="R138" s="182">
        <f t="shared" si="32"/>
        <v>0</v>
      </c>
      <c r="S138" s="182">
        <v>0</v>
      </c>
      <c r="T138" s="183">
        <f t="shared" si="33"/>
        <v>0</v>
      </c>
      <c r="AR138" s="22" t="s">
        <v>145</v>
      </c>
      <c r="AT138" s="22" t="s">
        <v>141</v>
      </c>
      <c r="AU138" s="22" t="s">
        <v>83</v>
      </c>
      <c r="AY138" s="22" t="s">
        <v>132</v>
      </c>
      <c r="BE138" s="184">
        <f t="shared" si="34"/>
        <v>0</v>
      </c>
      <c r="BF138" s="184">
        <f t="shared" si="35"/>
        <v>0</v>
      </c>
      <c r="BG138" s="184">
        <f t="shared" si="36"/>
        <v>0</v>
      </c>
      <c r="BH138" s="184">
        <f t="shared" si="37"/>
        <v>0</v>
      </c>
      <c r="BI138" s="184">
        <f t="shared" si="38"/>
        <v>0</v>
      </c>
      <c r="BJ138" s="22" t="s">
        <v>39</v>
      </c>
      <c r="BK138" s="184">
        <f t="shared" si="39"/>
        <v>0</v>
      </c>
      <c r="BL138" s="22" t="s">
        <v>85</v>
      </c>
      <c r="BM138" s="22" t="s">
        <v>295</v>
      </c>
    </row>
    <row r="139" spans="2:65" s="1" customFormat="1" ht="16.5" customHeight="1">
      <c r="B139" s="172"/>
      <c r="C139" s="173" t="s">
        <v>296</v>
      </c>
      <c r="D139" s="173" t="s">
        <v>135</v>
      </c>
      <c r="E139" s="174" t="s">
        <v>297</v>
      </c>
      <c r="F139" s="175" t="s">
        <v>298</v>
      </c>
      <c r="G139" s="176" t="s">
        <v>138</v>
      </c>
      <c r="H139" s="177">
        <v>42</v>
      </c>
      <c r="I139" s="178"/>
      <c r="J139" s="179">
        <f t="shared" si="30"/>
        <v>0</v>
      </c>
      <c r="K139" s="175" t="s">
        <v>5</v>
      </c>
      <c r="L139" s="39"/>
      <c r="M139" s="180" t="s">
        <v>5</v>
      </c>
      <c r="N139" s="181" t="s">
        <v>46</v>
      </c>
      <c r="O139" s="40"/>
      <c r="P139" s="182">
        <f t="shared" si="31"/>
        <v>0</v>
      </c>
      <c r="Q139" s="182">
        <v>0</v>
      </c>
      <c r="R139" s="182">
        <f t="shared" si="32"/>
        <v>0</v>
      </c>
      <c r="S139" s="182">
        <v>0</v>
      </c>
      <c r="T139" s="183">
        <f t="shared" si="33"/>
        <v>0</v>
      </c>
      <c r="AR139" s="22" t="s">
        <v>139</v>
      </c>
      <c r="AT139" s="22" t="s">
        <v>135</v>
      </c>
      <c r="AU139" s="22" t="s">
        <v>83</v>
      </c>
      <c r="AY139" s="22" t="s">
        <v>132</v>
      </c>
      <c r="BE139" s="184">
        <f t="shared" si="34"/>
        <v>0</v>
      </c>
      <c r="BF139" s="184">
        <f t="shared" si="35"/>
        <v>0</v>
      </c>
      <c r="BG139" s="184">
        <f t="shared" si="36"/>
        <v>0</v>
      </c>
      <c r="BH139" s="184">
        <f t="shared" si="37"/>
        <v>0</v>
      </c>
      <c r="BI139" s="184">
        <f t="shared" si="38"/>
        <v>0</v>
      </c>
      <c r="BJ139" s="22" t="s">
        <v>39</v>
      </c>
      <c r="BK139" s="184">
        <f t="shared" si="39"/>
        <v>0</v>
      </c>
      <c r="BL139" s="22" t="s">
        <v>139</v>
      </c>
      <c r="BM139" s="22" t="s">
        <v>299</v>
      </c>
    </row>
    <row r="140" spans="2:65" s="1" customFormat="1" ht="38.25" customHeight="1">
      <c r="B140" s="172"/>
      <c r="C140" s="185" t="s">
        <v>300</v>
      </c>
      <c r="D140" s="185" t="s">
        <v>141</v>
      </c>
      <c r="E140" s="186" t="s">
        <v>301</v>
      </c>
      <c r="F140" s="187" t="s">
        <v>302</v>
      </c>
      <c r="G140" s="188" t="s">
        <v>144</v>
      </c>
      <c r="H140" s="189">
        <v>42</v>
      </c>
      <c r="I140" s="190"/>
      <c r="J140" s="191">
        <f t="shared" si="30"/>
        <v>0</v>
      </c>
      <c r="K140" s="187" t="s">
        <v>5</v>
      </c>
      <c r="L140" s="192"/>
      <c r="M140" s="193" t="s">
        <v>5</v>
      </c>
      <c r="N140" s="194" t="s">
        <v>46</v>
      </c>
      <c r="O140" s="40"/>
      <c r="P140" s="182">
        <f t="shared" si="31"/>
        <v>0</v>
      </c>
      <c r="Q140" s="182">
        <v>0</v>
      </c>
      <c r="R140" s="182">
        <f t="shared" si="32"/>
        <v>0</v>
      </c>
      <c r="S140" s="182">
        <v>0</v>
      </c>
      <c r="T140" s="183">
        <f t="shared" si="33"/>
        <v>0</v>
      </c>
      <c r="AR140" s="22" t="s">
        <v>145</v>
      </c>
      <c r="AT140" s="22" t="s">
        <v>141</v>
      </c>
      <c r="AU140" s="22" t="s">
        <v>83</v>
      </c>
      <c r="AY140" s="22" t="s">
        <v>132</v>
      </c>
      <c r="BE140" s="184">
        <f t="shared" si="34"/>
        <v>0</v>
      </c>
      <c r="BF140" s="184">
        <f t="shared" si="35"/>
        <v>0</v>
      </c>
      <c r="BG140" s="184">
        <f t="shared" si="36"/>
        <v>0</v>
      </c>
      <c r="BH140" s="184">
        <f t="shared" si="37"/>
        <v>0</v>
      </c>
      <c r="BI140" s="184">
        <f t="shared" si="38"/>
        <v>0</v>
      </c>
      <c r="BJ140" s="22" t="s">
        <v>39</v>
      </c>
      <c r="BK140" s="184">
        <f t="shared" si="39"/>
        <v>0</v>
      </c>
      <c r="BL140" s="22" t="s">
        <v>85</v>
      </c>
      <c r="BM140" s="22" t="s">
        <v>303</v>
      </c>
    </row>
    <row r="141" spans="2:65" s="1" customFormat="1" ht="16.5" customHeight="1">
      <c r="B141" s="172"/>
      <c r="C141" s="173" t="s">
        <v>304</v>
      </c>
      <c r="D141" s="173" t="s">
        <v>135</v>
      </c>
      <c r="E141" s="174" t="s">
        <v>305</v>
      </c>
      <c r="F141" s="175" t="s">
        <v>306</v>
      </c>
      <c r="G141" s="176" t="s">
        <v>138</v>
      </c>
      <c r="H141" s="177">
        <v>4</v>
      </c>
      <c r="I141" s="178"/>
      <c r="J141" s="179">
        <f t="shared" si="30"/>
        <v>0</v>
      </c>
      <c r="K141" s="175" t="s">
        <v>5</v>
      </c>
      <c r="L141" s="39"/>
      <c r="M141" s="180" t="s">
        <v>5</v>
      </c>
      <c r="N141" s="181" t="s">
        <v>46</v>
      </c>
      <c r="O141" s="40"/>
      <c r="P141" s="182">
        <f t="shared" si="31"/>
        <v>0</v>
      </c>
      <c r="Q141" s="182">
        <v>0</v>
      </c>
      <c r="R141" s="182">
        <f t="shared" si="32"/>
        <v>0</v>
      </c>
      <c r="S141" s="182">
        <v>0</v>
      </c>
      <c r="T141" s="183">
        <f t="shared" si="33"/>
        <v>0</v>
      </c>
      <c r="AR141" s="22" t="s">
        <v>139</v>
      </c>
      <c r="AT141" s="22" t="s">
        <v>135</v>
      </c>
      <c r="AU141" s="22" t="s">
        <v>83</v>
      </c>
      <c r="AY141" s="22" t="s">
        <v>132</v>
      </c>
      <c r="BE141" s="184">
        <f t="shared" si="34"/>
        <v>0</v>
      </c>
      <c r="BF141" s="184">
        <f t="shared" si="35"/>
        <v>0</v>
      </c>
      <c r="BG141" s="184">
        <f t="shared" si="36"/>
        <v>0</v>
      </c>
      <c r="BH141" s="184">
        <f t="shared" si="37"/>
        <v>0</v>
      </c>
      <c r="BI141" s="184">
        <f t="shared" si="38"/>
        <v>0</v>
      </c>
      <c r="BJ141" s="22" t="s">
        <v>39</v>
      </c>
      <c r="BK141" s="184">
        <f t="shared" si="39"/>
        <v>0</v>
      </c>
      <c r="BL141" s="22" t="s">
        <v>139</v>
      </c>
      <c r="BM141" s="22" t="s">
        <v>307</v>
      </c>
    </row>
    <row r="142" spans="2:65" s="1" customFormat="1" ht="25.5" customHeight="1">
      <c r="B142" s="172"/>
      <c r="C142" s="185" t="s">
        <v>308</v>
      </c>
      <c r="D142" s="185" t="s">
        <v>141</v>
      </c>
      <c r="E142" s="186" t="s">
        <v>309</v>
      </c>
      <c r="F142" s="187" t="s">
        <v>310</v>
      </c>
      <c r="G142" s="188" t="s">
        <v>144</v>
      </c>
      <c r="H142" s="189">
        <v>4</v>
      </c>
      <c r="I142" s="190"/>
      <c r="J142" s="191">
        <f t="shared" si="30"/>
        <v>0</v>
      </c>
      <c r="K142" s="187" t="s">
        <v>5</v>
      </c>
      <c r="L142" s="192"/>
      <c r="M142" s="193" t="s">
        <v>5</v>
      </c>
      <c r="N142" s="194" t="s">
        <v>46</v>
      </c>
      <c r="O142" s="40"/>
      <c r="P142" s="182">
        <f t="shared" si="31"/>
        <v>0</v>
      </c>
      <c r="Q142" s="182">
        <v>0</v>
      </c>
      <c r="R142" s="182">
        <f t="shared" si="32"/>
        <v>0</v>
      </c>
      <c r="S142" s="182">
        <v>0</v>
      </c>
      <c r="T142" s="183">
        <f t="shared" si="33"/>
        <v>0</v>
      </c>
      <c r="AR142" s="22" t="s">
        <v>145</v>
      </c>
      <c r="AT142" s="22" t="s">
        <v>141</v>
      </c>
      <c r="AU142" s="22" t="s">
        <v>83</v>
      </c>
      <c r="AY142" s="22" t="s">
        <v>132</v>
      </c>
      <c r="BE142" s="184">
        <f t="shared" si="34"/>
        <v>0</v>
      </c>
      <c r="BF142" s="184">
        <f t="shared" si="35"/>
        <v>0</v>
      </c>
      <c r="BG142" s="184">
        <f t="shared" si="36"/>
        <v>0</v>
      </c>
      <c r="BH142" s="184">
        <f t="shared" si="37"/>
        <v>0</v>
      </c>
      <c r="BI142" s="184">
        <f t="shared" si="38"/>
        <v>0</v>
      </c>
      <c r="BJ142" s="22" t="s">
        <v>39</v>
      </c>
      <c r="BK142" s="184">
        <f t="shared" si="39"/>
        <v>0</v>
      </c>
      <c r="BL142" s="22" t="s">
        <v>85</v>
      </c>
      <c r="BM142" s="22" t="s">
        <v>311</v>
      </c>
    </row>
    <row r="143" spans="2:65" s="10" customFormat="1" ht="37.35" customHeight="1">
      <c r="B143" s="158"/>
      <c r="C143" s="348"/>
      <c r="D143" s="349" t="s">
        <v>74</v>
      </c>
      <c r="E143" s="350" t="s">
        <v>86</v>
      </c>
      <c r="F143" s="350" t="s">
        <v>312</v>
      </c>
      <c r="G143" s="348"/>
      <c r="H143" s="348"/>
      <c r="I143" s="348"/>
      <c r="J143" s="351">
        <f>BK143</f>
        <v>0</v>
      </c>
      <c r="L143" s="158"/>
      <c r="M143" s="163"/>
      <c r="N143" s="164"/>
      <c r="O143" s="164"/>
      <c r="P143" s="165">
        <f>P144+P172</f>
        <v>0</v>
      </c>
      <c r="Q143" s="164"/>
      <c r="R143" s="165">
        <f>R144+R172</f>
        <v>0</v>
      </c>
      <c r="S143" s="164"/>
      <c r="T143" s="166">
        <f>T144+T172</f>
        <v>0</v>
      </c>
      <c r="AR143" s="159" t="s">
        <v>39</v>
      </c>
      <c r="AT143" s="167" t="s">
        <v>74</v>
      </c>
      <c r="AU143" s="167" t="s">
        <v>75</v>
      </c>
      <c r="AY143" s="159" t="s">
        <v>132</v>
      </c>
      <c r="BK143" s="168">
        <f>BK144+BK172</f>
        <v>0</v>
      </c>
    </row>
    <row r="144" spans="2:65" s="10" customFormat="1" ht="19.899999999999999" customHeight="1">
      <c r="B144" s="158"/>
      <c r="C144" s="348"/>
      <c r="D144" s="352" t="s">
        <v>74</v>
      </c>
      <c r="E144" s="353" t="s">
        <v>313</v>
      </c>
      <c r="F144" s="353" t="s">
        <v>314</v>
      </c>
      <c r="G144" s="348"/>
      <c r="H144" s="348"/>
      <c r="I144" s="348"/>
      <c r="J144" s="354">
        <f>BK144</f>
        <v>0</v>
      </c>
      <c r="L144" s="158"/>
      <c r="M144" s="163"/>
      <c r="N144" s="164"/>
      <c r="O144" s="164"/>
      <c r="P144" s="165">
        <f>P145+SUM(P146:P153)</f>
        <v>0</v>
      </c>
      <c r="Q144" s="164"/>
      <c r="R144" s="165">
        <f>R145+SUM(R146:R153)</f>
        <v>0</v>
      </c>
      <c r="S144" s="164"/>
      <c r="T144" s="166">
        <f>T145+SUM(T146:T153)</f>
        <v>0</v>
      </c>
      <c r="AR144" s="159" t="s">
        <v>39</v>
      </c>
      <c r="AT144" s="167" t="s">
        <v>74</v>
      </c>
      <c r="AU144" s="167" t="s">
        <v>39</v>
      </c>
      <c r="AY144" s="159" t="s">
        <v>132</v>
      </c>
      <c r="BK144" s="168">
        <f>BK145+SUM(BK146:BK153)</f>
        <v>0</v>
      </c>
    </row>
    <row r="145" spans="2:65" s="1" customFormat="1" ht="39.75" customHeight="1">
      <c r="B145" s="172"/>
      <c r="C145" s="355" t="s">
        <v>315</v>
      </c>
      <c r="D145" s="355" t="s">
        <v>135</v>
      </c>
      <c r="E145" s="356" t="s">
        <v>316</v>
      </c>
      <c r="F145" s="357" t="s">
        <v>813</v>
      </c>
      <c r="G145" s="358" t="s">
        <v>144</v>
      </c>
      <c r="H145" s="359">
        <v>1</v>
      </c>
      <c r="I145" s="360"/>
      <c r="J145" s="361">
        <f>ROUND(I145*H145,1)</f>
        <v>0</v>
      </c>
      <c r="K145" s="175" t="s">
        <v>5</v>
      </c>
      <c r="L145" s="39"/>
      <c r="M145" s="180" t="s">
        <v>5</v>
      </c>
      <c r="N145" s="181" t="s">
        <v>46</v>
      </c>
      <c r="O145" s="40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AR145" s="22" t="s">
        <v>85</v>
      </c>
      <c r="AT145" s="22" t="s">
        <v>135</v>
      </c>
      <c r="AU145" s="22" t="s">
        <v>83</v>
      </c>
      <c r="AY145" s="22" t="s">
        <v>132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22" t="s">
        <v>39</v>
      </c>
      <c r="BK145" s="184">
        <f>ROUND(I145*H145,1)</f>
        <v>0</v>
      </c>
      <c r="BL145" s="22" t="s">
        <v>85</v>
      </c>
      <c r="BM145" s="22" t="s">
        <v>317</v>
      </c>
    </row>
    <row r="146" spans="2:65" s="11" customFormat="1">
      <c r="B146" s="195"/>
      <c r="C146" s="362"/>
      <c r="D146" s="363" t="s">
        <v>318</v>
      </c>
      <c r="E146" s="364" t="s">
        <v>5</v>
      </c>
      <c r="F146" s="365" t="s">
        <v>319</v>
      </c>
      <c r="G146" s="362"/>
      <c r="H146" s="366" t="s">
        <v>5</v>
      </c>
      <c r="I146" s="362"/>
      <c r="J146" s="362"/>
      <c r="L146" s="195"/>
      <c r="M146" s="197"/>
      <c r="N146" s="198"/>
      <c r="O146" s="198"/>
      <c r="P146" s="198"/>
      <c r="Q146" s="198"/>
      <c r="R146" s="198"/>
      <c r="S146" s="198"/>
      <c r="T146" s="199"/>
      <c r="AT146" s="196" t="s">
        <v>318</v>
      </c>
      <c r="AU146" s="196" t="s">
        <v>83</v>
      </c>
      <c r="AV146" s="11" t="s">
        <v>39</v>
      </c>
      <c r="AW146" s="11" t="s">
        <v>38</v>
      </c>
      <c r="AX146" s="11" t="s">
        <v>75</v>
      </c>
      <c r="AY146" s="196" t="s">
        <v>132</v>
      </c>
    </row>
    <row r="147" spans="2:65" s="11" customFormat="1">
      <c r="B147" s="195"/>
      <c r="C147" s="362"/>
      <c r="D147" s="363" t="s">
        <v>318</v>
      </c>
      <c r="E147" s="364" t="s">
        <v>5</v>
      </c>
      <c r="F147" s="365" t="s">
        <v>320</v>
      </c>
      <c r="G147" s="362"/>
      <c r="H147" s="366" t="s">
        <v>5</v>
      </c>
      <c r="I147" s="362"/>
      <c r="J147" s="362"/>
      <c r="L147" s="195"/>
      <c r="M147" s="197"/>
      <c r="N147" s="198"/>
      <c r="O147" s="198"/>
      <c r="P147" s="198"/>
      <c r="Q147" s="198"/>
      <c r="R147" s="198"/>
      <c r="S147" s="198"/>
      <c r="T147" s="199"/>
      <c r="AT147" s="196" t="s">
        <v>318</v>
      </c>
      <c r="AU147" s="196" t="s">
        <v>83</v>
      </c>
      <c r="AV147" s="11" t="s">
        <v>39</v>
      </c>
      <c r="AW147" s="11" t="s">
        <v>38</v>
      </c>
      <c r="AX147" s="11" t="s">
        <v>75</v>
      </c>
      <c r="AY147" s="196" t="s">
        <v>132</v>
      </c>
    </row>
    <row r="148" spans="2:65" s="11" customFormat="1">
      <c r="B148" s="195"/>
      <c r="C148" s="362"/>
      <c r="D148" s="363" t="s">
        <v>318</v>
      </c>
      <c r="E148" s="364" t="s">
        <v>5</v>
      </c>
      <c r="F148" s="365" t="s">
        <v>321</v>
      </c>
      <c r="G148" s="362"/>
      <c r="H148" s="366" t="s">
        <v>5</v>
      </c>
      <c r="I148" s="362"/>
      <c r="J148" s="362"/>
      <c r="L148" s="195"/>
      <c r="M148" s="197"/>
      <c r="N148" s="198"/>
      <c r="O148" s="198"/>
      <c r="P148" s="198"/>
      <c r="Q148" s="198"/>
      <c r="R148" s="198"/>
      <c r="S148" s="198"/>
      <c r="T148" s="199"/>
      <c r="AT148" s="196" t="s">
        <v>318</v>
      </c>
      <c r="AU148" s="196" t="s">
        <v>83</v>
      </c>
      <c r="AV148" s="11" t="s">
        <v>39</v>
      </c>
      <c r="AW148" s="11" t="s">
        <v>38</v>
      </c>
      <c r="AX148" s="11" t="s">
        <v>75</v>
      </c>
      <c r="AY148" s="196" t="s">
        <v>132</v>
      </c>
    </row>
    <row r="149" spans="2:65" s="11" customFormat="1">
      <c r="B149" s="195"/>
      <c r="C149" s="362"/>
      <c r="D149" s="363" t="s">
        <v>318</v>
      </c>
      <c r="E149" s="364" t="s">
        <v>5</v>
      </c>
      <c r="F149" s="365" t="s">
        <v>322</v>
      </c>
      <c r="G149" s="362"/>
      <c r="H149" s="366" t="s">
        <v>5</v>
      </c>
      <c r="I149" s="362"/>
      <c r="J149" s="362"/>
      <c r="L149" s="195"/>
      <c r="M149" s="197"/>
      <c r="N149" s="198"/>
      <c r="O149" s="198"/>
      <c r="P149" s="198"/>
      <c r="Q149" s="198"/>
      <c r="R149" s="198"/>
      <c r="S149" s="198"/>
      <c r="T149" s="199"/>
      <c r="AT149" s="196" t="s">
        <v>318</v>
      </c>
      <c r="AU149" s="196" t="s">
        <v>83</v>
      </c>
      <c r="AV149" s="11" t="s">
        <v>39</v>
      </c>
      <c r="AW149" s="11" t="s">
        <v>38</v>
      </c>
      <c r="AX149" s="11" t="s">
        <v>75</v>
      </c>
      <c r="AY149" s="196" t="s">
        <v>132</v>
      </c>
    </row>
    <row r="150" spans="2:65" s="11" customFormat="1">
      <c r="B150" s="195"/>
      <c r="C150" s="362"/>
      <c r="D150" s="363" t="s">
        <v>318</v>
      </c>
      <c r="E150" s="364" t="s">
        <v>5</v>
      </c>
      <c r="F150" s="365" t="s">
        <v>323</v>
      </c>
      <c r="G150" s="362"/>
      <c r="H150" s="366" t="s">
        <v>5</v>
      </c>
      <c r="I150" s="362"/>
      <c r="J150" s="362"/>
      <c r="L150" s="195"/>
      <c r="M150" s="197"/>
      <c r="N150" s="198"/>
      <c r="O150" s="198"/>
      <c r="P150" s="198"/>
      <c r="Q150" s="198"/>
      <c r="R150" s="198"/>
      <c r="S150" s="198"/>
      <c r="T150" s="199"/>
      <c r="AT150" s="196" t="s">
        <v>318</v>
      </c>
      <c r="AU150" s="196" t="s">
        <v>83</v>
      </c>
      <c r="AV150" s="11" t="s">
        <v>39</v>
      </c>
      <c r="AW150" s="11" t="s">
        <v>38</v>
      </c>
      <c r="AX150" s="11" t="s">
        <v>75</v>
      </c>
      <c r="AY150" s="196" t="s">
        <v>132</v>
      </c>
    </row>
    <row r="151" spans="2:65" s="11" customFormat="1">
      <c r="B151" s="195"/>
      <c r="C151" s="362"/>
      <c r="D151" s="363" t="s">
        <v>318</v>
      </c>
      <c r="E151" s="364" t="s">
        <v>5</v>
      </c>
      <c r="F151" s="365" t="s">
        <v>324</v>
      </c>
      <c r="G151" s="362"/>
      <c r="H151" s="366" t="s">
        <v>5</v>
      </c>
      <c r="I151" s="362"/>
      <c r="J151" s="362"/>
      <c r="L151" s="195"/>
      <c r="M151" s="197"/>
      <c r="N151" s="198"/>
      <c r="O151" s="198"/>
      <c r="P151" s="198"/>
      <c r="Q151" s="198"/>
      <c r="R151" s="198"/>
      <c r="S151" s="198"/>
      <c r="T151" s="199"/>
      <c r="AT151" s="196" t="s">
        <v>318</v>
      </c>
      <c r="AU151" s="196" t="s">
        <v>83</v>
      </c>
      <c r="AV151" s="11" t="s">
        <v>39</v>
      </c>
      <c r="AW151" s="11" t="s">
        <v>38</v>
      </c>
      <c r="AX151" s="11" t="s">
        <v>75</v>
      </c>
      <c r="AY151" s="196" t="s">
        <v>132</v>
      </c>
    </row>
    <row r="152" spans="2:65" s="12" customFormat="1">
      <c r="B152" s="200"/>
      <c r="C152" s="367"/>
      <c r="D152" s="363" t="s">
        <v>318</v>
      </c>
      <c r="E152" s="368" t="s">
        <v>5</v>
      </c>
      <c r="F152" s="369" t="s">
        <v>325</v>
      </c>
      <c r="G152" s="367"/>
      <c r="H152" s="370">
        <v>1</v>
      </c>
      <c r="I152" s="367"/>
      <c r="J152" s="367"/>
      <c r="L152" s="200"/>
      <c r="M152" s="203"/>
      <c r="N152" s="204"/>
      <c r="O152" s="204"/>
      <c r="P152" s="204"/>
      <c r="Q152" s="204"/>
      <c r="R152" s="204"/>
      <c r="S152" s="204"/>
      <c r="T152" s="205"/>
      <c r="AT152" s="201" t="s">
        <v>318</v>
      </c>
      <c r="AU152" s="201" t="s">
        <v>83</v>
      </c>
      <c r="AV152" s="12" t="s">
        <v>83</v>
      </c>
      <c r="AW152" s="12" t="s">
        <v>38</v>
      </c>
      <c r="AX152" s="12" t="s">
        <v>39</v>
      </c>
      <c r="AY152" s="201" t="s">
        <v>132</v>
      </c>
    </row>
    <row r="153" spans="2:65" s="10" customFormat="1" ht="22.35" customHeight="1">
      <c r="B153" s="158"/>
      <c r="D153" s="169" t="s">
        <v>74</v>
      </c>
      <c r="E153" s="170" t="s">
        <v>326</v>
      </c>
      <c r="F153" s="170" t="s">
        <v>327</v>
      </c>
      <c r="I153" s="161"/>
      <c r="J153" s="171">
        <f>BK153</f>
        <v>0</v>
      </c>
      <c r="L153" s="158"/>
      <c r="M153" s="163"/>
      <c r="N153" s="164"/>
      <c r="O153" s="164"/>
      <c r="P153" s="165">
        <f>SUM(P154:P171)</f>
        <v>0</v>
      </c>
      <c r="Q153" s="164"/>
      <c r="R153" s="165">
        <f>SUM(R154:R171)</f>
        <v>0</v>
      </c>
      <c r="S153" s="164"/>
      <c r="T153" s="166">
        <f>SUM(T154:T171)</f>
        <v>0</v>
      </c>
      <c r="AR153" s="159" t="s">
        <v>39</v>
      </c>
      <c r="AT153" s="167" t="s">
        <v>74</v>
      </c>
      <c r="AU153" s="167" t="s">
        <v>83</v>
      </c>
      <c r="AY153" s="159" t="s">
        <v>132</v>
      </c>
      <c r="BK153" s="168">
        <f>SUM(BK154:BK171)</f>
        <v>0</v>
      </c>
    </row>
    <row r="154" spans="2:65" s="1" customFormat="1" ht="16.5" customHeight="1">
      <c r="B154" s="172"/>
      <c r="C154" s="173" t="s">
        <v>328</v>
      </c>
      <c r="D154" s="173" t="s">
        <v>135</v>
      </c>
      <c r="E154" s="174" t="s">
        <v>329</v>
      </c>
      <c r="F154" s="175" t="s">
        <v>330</v>
      </c>
      <c r="G154" s="176" t="s">
        <v>138</v>
      </c>
      <c r="H154" s="177">
        <v>1</v>
      </c>
      <c r="I154" s="178"/>
      <c r="J154" s="179">
        <f t="shared" ref="J154:J171" si="40">ROUND(I154*H154,1)</f>
        <v>0</v>
      </c>
      <c r="K154" s="175" t="s">
        <v>5</v>
      </c>
      <c r="L154" s="39"/>
      <c r="M154" s="180" t="s">
        <v>5</v>
      </c>
      <c r="N154" s="181" t="s">
        <v>46</v>
      </c>
      <c r="O154" s="40"/>
      <c r="P154" s="182">
        <f t="shared" ref="P154:P171" si="41">O154*H154</f>
        <v>0</v>
      </c>
      <c r="Q154" s="182">
        <v>0</v>
      </c>
      <c r="R154" s="182">
        <f t="shared" ref="R154:R171" si="42">Q154*H154</f>
        <v>0</v>
      </c>
      <c r="S154" s="182">
        <v>0</v>
      </c>
      <c r="T154" s="183">
        <f t="shared" ref="T154:T171" si="43">S154*H154</f>
        <v>0</v>
      </c>
      <c r="AR154" s="22" t="s">
        <v>85</v>
      </c>
      <c r="AT154" s="22" t="s">
        <v>135</v>
      </c>
      <c r="AU154" s="22" t="s">
        <v>84</v>
      </c>
      <c r="AY154" s="22" t="s">
        <v>132</v>
      </c>
      <c r="BE154" s="184">
        <f t="shared" ref="BE154:BE171" si="44">IF(N154="základní",J154,0)</f>
        <v>0</v>
      </c>
      <c r="BF154" s="184">
        <f t="shared" ref="BF154:BF171" si="45">IF(N154="snížená",J154,0)</f>
        <v>0</v>
      </c>
      <c r="BG154" s="184">
        <f t="shared" ref="BG154:BG171" si="46">IF(N154="zákl. přenesená",J154,0)</f>
        <v>0</v>
      </c>
      <c r="BH154" s="184">
        <f t="shared" ref="BH154:BH171" si="47">IF(N154="sníž. přenesená",J154,0)</f>
        <v>0</v>
      </c>
      <c r="BI154" s="184">
        <f t="shared" ref="BI154:BI171" si="48">IF(N154="nulová",J154,0)</f>
        <v>0</v>
      </c>
      <c r="BJ154" s="22" t="s">
        <v>39</v>
      </c>
      <c r="BK154" s="184">
        <f t="shared" ref="BK154:BK171" si="49">ROUND(I154*H154,1)</f>
        <v>0</v>
      </c>
      <c r="BL154" s="22" t="s">
        <v>85</v>
      </c>
      <c r="BM154" s="22" t="s">
        <v>331</v>
      </c>
    </row>
    <row r="155" spans="2:65" s="1" customFormat="1" ht="16.5" customHeight="1">
      <c r="B155" s="172"/>
      <c r="C155" s="173" t="s">
        <v>332</v>
      </c>
      <c r="D155" s="173" t="s">
        <v>135</v>
      </c>
      <c r="E155" s="174" t="s">
        <v>333</v>
      </c>
      <c r="F155" s="175" t="s">
        <v>334</v>
      </c>
      <c r="G155" s="176" t="s">
        <v>138</v>
      </c>
      <c r="H155" s="177">
        <v>1</v>
      </c>
      <c r="I155" s="178"/>
      <c r="J155" s="179">
        <f t="shared" si="40"/>
        <v>0</v>
      </c>
      <c r="K155" s="175" t="s">
        <v>5</v>
      </c>
      <c r="L155" s="39"/>
      <c r="M155" s="180" t="s">
        <v>5</v>
      </c>
      <c r="N155" s="181" t="s">
        <v>46</v>
      </c>
      <c r="O155" s="40"/>
      <c r="P155" s="182">
        <f t="shared" si="41"/>
        <v>0</v>
      </c>
      <c r="Q155" s="182">
        <v>0</v>
      </c>
      <c r="R155" s="182">
        <f t="shared" si="42"/>
        <v>0</v>
      </c>
      <c r="S155" s="182">
        <v>0</v>
      </c>
      <c r="T155" s="183">
        <f t="shared" si="43"/>
        <v>0</v>
      </c>
      <c r="AR155" s="22" t="s">
        <v>85</v>
      </c>
      <c r="AT155" s="22" t="s">
        <v>135</v>
      </c>
      <c r="AU155" s="22" t="s">
        <v>84</v>
      </c>
      <c r="AY155" s="22" t="s">
        <v>132</v>
      </c>
      <c r="BE155" s="184">
        <f t="shared" si="44"/>
        <v>0</v>
      </c>
      <c r="BF155" s="184">
        <f t="shared" si="45"/>
        <v>0</v>
      </c>
      <c r="BG155" s="184">
        <f t="shared" si="46"/>
        <v>0</v>
      </c>
      <c r="BH155" s="184">
        <f t="shared" si="47"/>
        <v>0</v>
      </c>
      <c r="BI155" s="184">
        <f t="shared" si="48"/>
        <v>0</v>
      </c>
      <c r="BJ155" s="22" t="s">
        <v>39</v>
      </c>
      <c r="BK155" s="184">
        <f t="shared" si="49"/>
        <v>0</v>
      </c>
      <c r="BL155" s="22" t="s">
        <v>85</v>
      </c>
      <c r="BM155" s="22" t="s">
        <v>335</v>
      </c>
    </row>
    <row r="156" spans="2:65" s="1" customFormat="1" ht="16.5" customHeight="1">
      <c r="B156" s="172"/>
      <c r="C156" s="173" t="s">
        <v>336</v>
      </c>
      <c r="D156" s="173" t="s">
        <v>135</v>
      </c>
      <c r="E156" s="174" t="s">
        <v>337</v>
      </c>
      <c r="F156" s="175" t="s">
        <v>338</v>
      </c>
      <c r="G156" s="176" t="s">
        <v>138</v>
      </c>
      <c r="H156" s="177">
        <v>4</v>
      </c>
      <c r="I156" s="178"/>
      <c r="J156" s="179">
        <f t="shared" si="40"/>
        <v>0</v>
      </c>
      <c r="K156" s="175" t="s">
        <v>5</v>
      </c>
      <c r="L156" s="39"/>
      <c r="M156" s="180" t="s">
        <v>5</v>
      </c>
      <c r="N156" s="181" t="s">
        <v>46</v>
      </c>
      <c r="O156" s="40"/>
      <c r="P156" s="182">
        <f t="shared" si="41"/>
        <v>0</v>
      </c>
      <c r="Q156" s="182">
        <v>0</v>
      </c>
      <c r="R156" s="182">
        <f t="shared" si="42"/>
        <v>0</v>
      </c>
      <c r="S156" s="182">
        <v>0</v>
      </c>
      <c r="T156" s="183">
        <f t="shared" si="43"/>
        <v>0</v>
      </c>
      <c r="AR156" s="22" t="s">
        <v>85</v>
      </c>
      <c r="AT156" s="22" t="s">
        <v>135</v>
      </c>
      <c r="AU156" s="22" t="s">
        <v>84</v>
      </c>
      <c r="AY156" s="22" t="s">
        <v>132</v>
      </c>
      <c r="BE156" s="184">
        <f t="shared" si="44"/>
        <v>0</v>
      </c>
      <c r="BF156" s="184">
        <f t="shared" si="45"/>
        <v>0</v>
      </c>
      <c r="BG156" s="184">
        <f t="shared" si="46"/>
        <v>0</v>
      </c>
      <c r="BH156" s="184">
        <f t="shared" si="47"/>
        <v>0</v>
      </c>
      <c r="BI156" s="184">
        <f t="shared" si="48"/>
        <v>0</v>
      </c>
      <c r="BJ156" s="22" t="s">
        <v>39</v>
      </c>
      <c r="BK156" s="184">
        <f t="shared" si="49"/>
        <v>0</v>
      </c>
      <c r="BL156" s="22" t="s">
        <v>85</v>
      </c>
      <c r="BM156" s="22" t="s">
        <v>339</v>
      </c>
    </row>
    <row r="157" spans="2:65" s="1" customFormat="1" ht="16.5" customHeight="1">
      <c r="B157" s="172"/>
      <c r="C157" s="173" t="s">
        <v>340</v>
      </c>
      <c r="D157" s="173" t="s">
        <v>135</v>
      </c>
      <c r="E157" s="174" t="s">
        <v>341</v>
      </c>
      <c r="F157" s="175" t="s">
        <v>342</v>
      </c>
      <c r="G157" s="176" t="s">
        <v>138</v>
      </c>
      <c r="H157" s="177">
        <v>24</v>
      </c>
      <c r="I157" s="178"/>
      <c r="J157" s="179">
        <f t="shared" si="40"/>
        <v>0</v>
      </c>
      <c r="K157" s="175" t="s">
        <v>5</v>
      </c>
      <c r="L157" s="39"/>
      <c r="M157" s="180" t="s">
        <v>5</v>
      </c>
      <c r="N157" s="181" t="s">
        <v>46</v>
      </c>
      <c r="O157" s="40"/>
      <c r="P157" s="182">
        <f t="shared" si="41"/>
        <v>0</v>
      </c>
      <c r="Q157" s="182">
        <v>0</v>
      </c>
      <c r="R157" s="182">
        <f t="shared" si="42"/>
        <v>0</v>
      </c>
      <c r="S157" s="182">
        <v>0</v>
      </c>
      <c r="T157" s="183">
        <f t="shared" si="43"/>
        <v>0</v>
      </c>
      <c r="AR157" s="22" t="s">
        <v>85</v>
      </c>
      <c r="AT157" s="22" t="s">
        <v>135</v>
      </c>
      <c r="AU157" s="22" t="s">
        <v>84</v>
      </c>
      <c r="AY157" s="22" t="s">
        <v>132</v>
      </c>
      <c r="BE157" s="184">
        <f t="shared" si="44"/>
        <v>0</v>
      </c>
      <c r="BF157" s="184">
        <f t="shared" si="45"/>
        <v>0</v>
      </c>
      <c r="BG157" s="184">
        <f t="shared" si="46"/>
        <v>0</v>
      </c>
      <c r="BH157" s="184">
        <f t="shared" si="47"/>
        <v>0</v>
      </c>
      <c r="BI157" s="184">
        <f t="shared" si="48"/>
        <v>0</v>
      </c>
      <c r="BJ157" s="22" t="s">
        <v>39</v>
      </c>
      <c r="BK157" s="184">
        <f t="shared" si="49"/>
        <v>0</v>
      </c>
      <c r="BL157" s="22" t="s">
        <v>85</v>
      </c>
      <c r="BM157" s="22" t="s">
        <v>343</v>
      </c>
    </row>
    <row r="158" spans="2:65" s="1" customFormat="1" ht="16.5" customHeight="1">
      <c r="B158" s="172"/>
      <c r="C158" s="173" t="s">
        <v>344</v>
      </c>
      <c r="D158" s="173" t="s">
        <v>135</v>
      </c>
      <c r="E158" s="174" t="s">
        <v>345</v>
      </c>
      <c r="F158" s="175" t="s">
        <v>346</v>
      </c>
      <c r="G158" s="176" t="s">
        <v>138</v>
      </c>
      <c r="H158" s="177">
        <v>6</v>
      </c>
      <c r="I158" s="178"/>
      <c r="J158" s="179">
        <f t="shared" si="40"/>
        <v>0</v>
      </c>
      <c r="K158" s="175" t="s">
        <v>5</v>
      </c>
      <c r="L158" s="39"/>
      <c r="M158" s="180" t="s">
        <v>5</v>
      </c>
      <c r="N158" s="181" t="s">
        <v>46</v>
      </c>
      <c r="O158" s="40"/>
      <c r="P158" s="182">
        <f t="shared" si="41"/>
        <v>0</v>
      </c>
      <c r="Q158" s="182">
        <v>0</v>
      </c>
      <c r="R158" s="182">
        <f t="shared" si="42"/>
        <v>0</v>
      </c>
      <c r="S158" s="182">
        <v>0</v>
      </c>
      <c r="T158" s="183">
        <f t="shared" si="43"/>
        <v>0</v>
      </c>
      <c r="AR158" s="22" t="s">
        <v>85</v>
      </c>
      <c r="AT158" s="22" t="s">
        <v>135</v>
      </c>
      <c r="AU158" s="22" t="s">
        <v>84</v>
      </c>
      <c r="AY158" s="22" t="s">
        <v>132</v>
      </c>
      <c r="BE158" s="184">
        <f t="shared" si="44"/>
        <v>0</v>
      </c>
      <c r="BF158" s="184">
        <f t="shared" si="45"/>
        <v>0</v>
      </c>
      <c r="BG158" s="184">
        <f t="shared" si="46"/>
        <v>0</v>
      </c>
      <c r="BH158" s="184">
        <f t="shared" si="47"/>
        <v>0</v>
      </c>
      <c r="BI158" s="184">
        <f t="shared" si="48"/>
        <v>0</v>
      </c>
      <c r="BJ158" s="22" t="s">
        <v>39</v>
      </c>
      <c r="BK158" s="184">
        <f t="shared" si="49"/>
        <v>0</v>
      </c>
      <c r="BL158" s="22" t="s">
        <v>85</v>
      </c>
      <c r="BM158" s="22" t="s">
        <v>347</v>
      </c>
    </row>
    <row r="159" spans="2:65" s="1" customFormat="1" ht="16.5" customHeight="1">
      <c r="B159" s="172"/>
      <c r="C159" s="173" t="s">
        <v>348</v>
      </c>
      <c r="D159" s="173" t="s">
        <v>135</v>
      </c>
      <c r="E159" s="174" t="s">
        <v>349</v>
      </c>
      <c r="F159" s="175" t="s">
        <v>350</v>
      </c>
      <c r="G159" s="176" t="s">
        <v>138</v>
      </c>
      <c r="H159" s="177">
        <v>44</v>
      </c>
      <c r="I159" s="178"/>
      <c r="J159" s="179">
        <f t="shared" si="40"/>
        <v>0</v>
      </c>
      <c r="K159" s="175" t="s">
        <v>5</v>
      </c>
      <c r="L159" s="39"/>
      <c r="M159" s="180" t="s">
        <v>5</v>
      </c>
      <c r="N159" s="181" t="s">
        <v>46</v>
      </c>
      <c r="O159" s="40"/>
      <c r="P159" s="182">
        <f t="shared" si="41"/>
        <v>0</v>
      </c>
      <c r="Q159" s="182">
        <v>0</v>
      </c>
      <c r="R159" s="182">
        <f t="shared" si="42"/>
        <v>0</v>
      </c>
      <c r="S159" s="182">
        <v>0</v>
      </c>
      <c r="T159" s="183">
        <f t="shared" si="43"/>
        <v>0</v>
      </c>
      <c r="AR159" s="22" t="s">
        <v>85</v>
      </c>
      <c r="AT159" s="22" t="s">
        <v>135</v>
      </c>
      <c r="AU159" s="22" t="s">
        <v>84</v>
      </c>
      <c r="AY159" s="22" t="s">
        <v>132</v>
      </c>
      <c r="BE159" s="184">
        <f t="shared" si="44"/>
        <v>0</v>
      </c>
      <c r="BF159" s="184">
        <f t="shared" si="45"/>
        <v>0</v>
      </c>
      <c r="BG159" s="184">
        <f t="shared" si="46"/>
        <v>0</v>
      </c>
      <c r="BH159" s="184">
        <f t="shared" si="47"/>
        <v>0</v>
      </c>
      <c r="BI159" s="184">
        <f t="shared" si="48"/>
        <v>0</v>
      </c>
      <c r="BJ159" s="22" t="s">
        <v>39</v>
      </c>
      <c r="BK159" s="184">
        <f t="shared" si="49"/>
        <v>0</v>
      </c>
      <c r="BL159" s="22" t="s">
        <v>85</v>
      </c>
      <c r="BM159" s="22" t="s">
        <v>351</v>
      </c>
    </row>
    <row r="160" spans="2:65" s="1" customFormat="1" ht="16.5" customHeight="1">
      <c r="B160" s="172"/>
      <c r="C160" s="173" t="s">
        <v>352</v>
      </c>
      <c r="D160" s="173" t="s">
        <v>135</v>
      </c>
      <c r="E160" s="174" t="s">
        <v>353</v>
      </c>
      <c r="F160" s="175" t="s">
        <v>354</v>
      </c>
      <c r="G160" s="176" t="s">
        <v>138</v>
      </c>
      <c r="H160" s="177">
        <v>10</v>
      </c>
      <c r="I160" s="178"/>
      <c r="J160" s="179">
        <f t="shared" si="40"/>
        <v>0</v>
      </c>
      <c r="K160" s="175" t="s">
        <v>5</v>
      </c>
      <c r="L160" s="39"/>
      <c r="M160" s="180" t="s">
        <v>5</v>
      </c>
      <c r="N160" s="181" t="s">
        <v>46</v>
      </c>
      <c r="O160" s="40"/>
      <c r="P160" s="182">
        <f t="shared" si="41"/>
        <v>0</v>
      </c>
      <c r="Q160" s="182">
        <v>0</v>
      </c>
      <c r="R160" s="182">
        <f t="shared" si="42"/>
        <v>0</v>
      </c>
      <c r="S160" s="182">
        <v>0</v>
      </c>
      <c r="T160" s="183">
        <f t="shared" si="43"/>
        <v>0</v>
      </c>
      <c r="AR160" s="22" t="s">
        <v>85</v>
      </c>
      <c r="AT160" s="22" t="s">
        <v>135</v>
      </c>
      <c r="AU160" s="22" t="s">
        <v>84</v>
      </c>
      <c r="AY160" s="22" t="s">
        <v>132</v>
      </c>
      <c r="BE160" s="184">
        <f t="shared" si="44"/>
        <v>0</v>
      </c>
      <c r="BF160" s="184">
        <f t="shared" si="45"/>
        <v>0</v>
      </c>
      <c r="BG160" s="184">
        <f t="shared" si="46"/>
        <v>0</v>
      </c>
      <c r="BH160" s="184">
        <f t="shared" si="47"/>
        <v>0</v>
      </c>
      <c r="BI160" s="184">
        <f t="shared" si="48"/>
        <v>0</v>
      </c>
      <c r="BJ160" s="22" t="s">
        <v>39</v>
      </c>
      <c r="BK160" s="184">
        <f t="shared" si="49"/>
        <v>0</v>
      </c>
      <c r="BL160" s="22" t="s">
        <v>85</v>
      </c>
      <c r="BM160" s="22" t="s">
        <v>355</v>
      </c>
    </row>
    <row r="161" spans="2:65" s="1" customFormat="1" ht="16.5" customHeight="1">
      <c r="B161" s="172"/>
      <c r="C161" s="173" t="s">
        <v>356</v>
      </c>
      <c r="D161" s="173" t="s">
        <v>135</v>
      </c>
      <c r="E161" s="174" t="s">
        <v>357</v>
      </c>
      <c r="F161" s="175" t="s">
        <v>358</v>
      </c>
      <c r="G161" s="176" t="s">
        <v>138</v>
      </c>
      <c r="H161" s="177">
        <v>1</v>
      </c>
      <c r="I161" s="178"/>
      <c r="J161" s="179">
        <f t="shared" si="40"/>
        <v>0</v>
      </c>
      <c r="K161" s="175" t="s">
        <v>5</v>
      </c>
      <c r="L161" s="39"/>
      <c r="M161" s="180" t="s">
        <v>5</v>
      </c>
      <c r="N161" s="181" t="s">
        <v>46</v>
      </c>
      <c r="O161" s="40"/>
      <c r="P161" s="182">
        <f t="shared" si="41"/>
        <v>0</v>
      </c>
      <c r="Q161" s="182">
        <v>0</v>
      </c>
      <c r="R161" s="182">
        <f t="shared" si="42"/>
        <v>0</v>
      </c>
      <c r="S161" s="182">
        <v>0</v>
      </c>
      <c r="T161" s="183">
        <f t="shared" si="43"/>
        <v>0</v>
      </c>
      <c r="AR161" s="22" t="s">
        <v>85</v>
      </c>
      <c r="AT161" s="22" t="s">
        <v>135</v>
      </c>
      <c r="AU161" s="22" t="s">
        <v>84</v>
      </c>
      <c r="AY161" s="22" t="s">
        <v>132</v>
      </c>
      <c r="BE161" s="184">
        <f t="shared" si="44"/>
        <v>0</v>
      </c>
      <c r="BF161" s="184">
        <f t="shared" si="45"/>
        <v>0</v>
      </c>
      <c r="BG161" s="184">
        <f t="shared" si="46"/>
        <v>0</v>
      </c>
      <c r="BH161" s="184">
        <f t="shared" si="47"/>
        <v>0</v>
      </c>
      <c r="BI161" s="184">
        <f t="shared" si="48"/>
        <v>0</v>
      </c>
      <c r="BJ161" s="22" t="s">
        <v>39</v>
      </c>
      <c r="BK161" s="184">
        <f t="shared" si="49"/>
        <v>0</v>
      </c>
      <c r="BL161" s="22" t="s">
        <v>85</v>
      </c>
      <c r="BM161" s="22" t="s">
        <v>359</v>
      </c>
    </row>
    <row r="162" spans="2:65" s="1" customFormat="1" ht="16.5" customHeight="1">
      <c r="B162" s="172"/>
      <c r="C162" s="173" t="s">
        <v>360</v>
      </c>
      <c r="D162" s="173" t="s">
        <v>135</v>
      </c>
      <c r="E162" s="174" t="s">
        <v>361</v>
      </c>
      <c r="F162" s="175" t="s">
        <v>362</v>
      </c>
      <c r="G162" s="176" t="s">
        <v>138</v>
      </c>
      <c r="H162" s="177">
        <v>1</v>
      </c>
      <c r="I162" s="178"/>
      <c r="J162" s="179">
        <f t="shared" si="40"/>
        <v>0</v>
      </c>
      <c r="K162" s="175" t="s">
        <v>5</v>
      </c>
      <c r="L162" s="39"/>
      <c r="M162" s="180" t="s">
        <v>5</v>
      </c>
      <c r="N162" s="181" t="s">
        <v>46</v>
      </c>
      <c r="O162" s="40"/>
      <c r="P162" s="182">
        <f t="shared" si="41"/>
        <v>0</v>
      </c>
      <c r="Q162" s="182">
        <v>0</v>
      </c>
      <c r="R162" s="182">
        <f t="shared" si="42"/>
        <v>0</v>
      </c>
      <c r="S162" s="182">
        <v>0</v>
      </c>
      <c r="T162" s="183">
        <f t="shared" si="43"/>
        <v>0</v>
      </c>
      <c r="AR162" s="22" t="s">
        <v>85</v>
      </c>
      <c r="AT162" s="22" t="s">
        <v>135</v>
      </c>
      <c r="AU162" s="22" t="s">
        <v>84</v>
      </c>
      <c r="AY162" s="22" t="s">
        <v>132</v>
      </c>
      <c r="BE162" s="184">
        <f t="shared" si="44"/>
        <v>0</v>
      </c>
      <c r="BF162" s="184">
        <f t="shared" si="45"/>
        <v>0</v>
      </c>
      <c r="BG162" s="184">
        <f t="shared" si="46"/>
        <v>0</v>
      </c>
      <c r="BH162" s="184">
        <f t="shared" si="47"/>
        <v>0</v>
      </c>
      <c r="BI162" s="184">
        <f t="shared" si="48"/>
        <v>0</v>
      </c>
      <c r="BJ162" s="22" t="s">
        <v>39</v>
      </c>
      <c r="BK162" s="184">
        <f t="shared" si="49"/>
        <v>0</v>
      </c>
      <c r="BL162" s="22" t="s">
        <v>85</v>
      </c>
      <c r="BM162" s="22" t="s">
        <v>363</v>
      </c>
    </row>
    <row r="163" spans="2:65" s="1" customFormat="1" ht="16.5" customHeight="1">
      <c r="B163" s="172"/>
      <c r="C163" s="173" t="s">
        <v>364</v>
      </c>
      <c r="D163" s="173" t="s">
        <v>135</v>
      </c>
      <c r="E163" s="174" t="s">
        <v>365</v>
      </c>
      <c r="F163" s="175" t="s">
        <v>366</v>
      </c>
      <c r="G163" s="176" t="s">
        <v>138</v>
      </c>
      <c r="H163" s="177">
        <v>4</v>
      </c>
      <c r="I163" s="178"/>
      <c r="J163" s="179">
        <f t="shared" si="40"/>
        <v>0</v>
      </c>
      <c r="K163" s="175" t="s">
        <v>5</v>
      </c>
      <c r="L163" s="39"/>
      <c r="M163" s="180" t="s">
        <v>5</v>
      </c>
      <c r="N163" s="181" t="s">
        <v>46</v>
      </c>
      <c r="O163" s="40"/>
      <c r="P163" s="182">
        <f t="shared" si="41"/>
        <v>0</v>
      </c>
      <c r="Q163" s="182">
        <v>0</v>
      </c>
      <c r="R163" s="182">
        <f t="shared" si="42"/>
        <v>0</v>
      </c>
      <c r="S163" s="182">
        <v>0</v>
      </c>
      <c r="T163" s="183">
        <f t="shared" si="43"/>
        <v>0</v>
      </c>
      <c r="AR163" s="22" t="s">
        <v>85</v>
      </c>
      <c r="AT163" s="22" t="s">
        <v>135</v>
      </c>
      <c r="AU163" s="22" t="s">
        <v>84</v>
      </c>
      <c r="AY163" s="22" t="s">
        <v>132</v>
      </c>
      <c r="BE163" s="184">
        <f t="shared" si="44"/>
        <v>0</v>
      </c>
      <c r="BF163" s="184">
        <f t="shared" si="45"/>
        <v>0</v>
      </c>
      <c r="BG163" s="184">
        <f t="shared" si="46"/>
        <v>0</v>
      </c>
      <c r="BH163" s="184">
        <f t="shared" si="47"/>
        <v>0</v>
      </c>
      <c r="BI163" s="184">
        <f t="shared" si="48"/>
        <v>0</v>
      </c>
      <c r="BJ163" s="22" t="s">
        <v>39</v>
      </c>
      <c r="BK163" s="184">
        <f t="shared" si="49"/>
        <v>0</v>
      </c>
      <c r="BL163" s="22" t="s">
        <v>85</v>
      </c>
      <c r="BM163" s="22" t="s">
        <v>367</v>
      </c>
    </row>
    <row r="164" spans="2:65" s="1" customFormat="1" ht="16.5" customHeight="1">
      <c r="B164" s="172"/>
      <c r="C164" s="173" t="s">
        <v>368</v>
      </c>
      <c r="D164" s="173" t="s">
        <v>135</v>
      </c>
      <c r="E164" s="174" t="s">
        <v>369</v>
      </c>
      <c r="F164" s="175" t="s">
        <v>370</v>
      </c>
      <c r="G164" s="176" t="s">
        <v>138</v>
      </c>
      <c r="H164" s="177">
        <v>2</v>
      </c>
      <c r="I164" s="178"/>
      <c r="J164" s="179">
        <f t="shared" si="40"/>
        <v>0</v>
      </c>
      <c r="K164" s="175" t="s">
        <v>5</v>
      </c>
      <c r="L164" s="39"/>
      <c r="M164" s="180" t="s">
        <v>5</v>
      </c>
      <c r="N164" s="181" t="s">
        <v>46</v>
      </c>
      <c r="O164" s="40"/>
      <c r="P164" s="182">
        <f t="shared" si="41"/>
        <v>0</v>
      </c>
      <c r="Q164" s="182">
        <v>0</v>
      </c>
      <c r="R164" s="182">
        <f t="shared" si="42"/>
        <v>0</v>
      </c>
      <c r="S164" s="182">
        <v>0</v>
      </c>
      <c r="T164" s="183">
        <f t="shared" si="43"/>
        <v>0</v>
      </c>
      <c r="AR164" s="22" t="s">
        <v>85</v>
      </c>
      <c r="AT164" s="22" t="s">
        <v>135</v>
      </c>
      <c r="AU164" s="22" t="s">
        <v>84</v>
      </c>
      <c r="AY164" s="22" t="s">
        <v>132</v>
      </c>
      <c r="BE164" s="184">
        <f t="shared" si="44"/>
        <v>0</v>
      </c>
      <c r="BF164" s="184">
        <f t="shared" si="45"/>
        <v>0</v>
      </c>
      <c r="BG164" s="184">
        <f t="shared" si="46"/>
        <v>0</v>
      </c>
      <c r="BH164" s="184">
        <f t="shared" si="47"/>
        <v>0</v>
      </c>
      <c r="BI164" s="184">
        <f t="shared" si="48"/>
        <v>0</v>
      </c>
      <c r="BJ164" s="22" t="s">
        <v>39</v>
      </c>
      <c r="BK164" s="184">
        <f t="shared" si="49"/>
        <v>0</v>
      </c>
      <c r="BL164" s="22" t="s">
        <v>85</v>
      </c>
      <c r="BM164" s="22" t="s">
        <v>371</v>
      </c>
    </row>
    <row r="165" spans="2:65" s="1" customFormat="1" ht="16.5" customHeight="1">
      <c r="B165" s="172"/>
      <c r="C165" s="173" t="s">
        <v>372</v>
      </c>
      <c r="D165" s="173" t="s">
        <v>135</v>
      </c>
      <c r="E165" s="174" t="s">
        <v>373</v>
      </c>
      <c r="F165" s="175" t="s">
        <v>374</v>
      </c>
      <c r="G165" s="176" t="s">
        <v>138</v>
      </c>
      <c r="H165" s="177">
        <v>1</v>
      </c>
      <c r="I165" s="178"/>
      <c r="J165" s="179">
        <f t="shared" si="40"/>
        <v>0</v>
      </c>
      <c r="K165" s="175" t="s">
        <v>5</v>
      </c>
      <c r="L165" s="39"/>
      <c r="M165" s="180" t="s">
        <v>5</v>
      </c>
      <c r="N165" s="181" t="s">
        <v>46</v>
      </c>
      <c r="O165" s="40"/>
      <c r="P165" s="182">
        <f t="shared" si="41"/>
        <v>0</v>
      </c>
      <c r="Q165" s="182">
        <v>0</v>
      </c>
      <c r="R165" s="182">
        <f t="shared" si="42"/>
        <v>0</v>
      </c>
      <c r="S165" s="182">
        <v>0</v>
      </c>
      <c r="T165" s="183">
        <f t="shared" si="43"/>
        <v>0</v>
      </c>
      <c r="AR165" s="22" t="s">
        <v>85</v>
      </c>
      <c r="AT165" s="22" t="s">
        <v>135</v>
      </c>
      <c r="AU165" s="22" t="s">
        <v>84</v>
      </c>
      <c r="AY165" s="22" t="s">
        <v>132</v>
      </c>
      <c r="BE165" s="184">
        <f t="shared" si="44"/>
        <v>0</v>
      </c>
      <c r="BF165" s="184">
        <f t="shared" si="45"/>
        <v>0</v>
      </c>
      <c r="BG165" s="184">
        <f t="shared" si="46"/>
        <v>0</v>
      </c>
      <c r="BH165" s="184">
        <f t="shared" si="47"/>
        <v>0</v>
      </c>
      <c r="BI165" s="184">
        <f t="shared" si="48"/>
        <v>0</v>
      </c>
      <c r="BJ165" s="22" t="s">
        <v>39</v>
      </c>
      <c r="BK165" s="184">
        <f t="shared" si="49"/>
        <v>0</v>
      </c>
      <c r="BL165" s="22" t="s">
        <v>85</v>
      </c>
      <c r="BM165" s="22" t="s">
        <v>375</v>
      </c>
    </row>
    <row r="166" spans="2:65" s="1" customFormat="1" ht="16.5" customHeight="1">
      <c r="B166" s="172"/>
      <c r="C166" s="173" t="s">
        <v>376</v>
      </c>
      <c r="D166" s="173" t="s">
        <v>135</v>
      </c>
      <c r="E166" s="174" t="s">
        <v>377</v>
      </c>
      <c r="F166" s="175" t="s">
        <v>378</v>
      </c>
      <c r="G166" s="176" t="s">
        <v>138</v>
      </c>
      <c r="H166" s="177">
        <v>5</v>
      </c>
      <c r="I166" s="178"/>
      <c r="J166" s="179">
        <f t="shared" si="40"/>
        <v>0</v>
      </c>
      <c r="K166" s="175" t="s">
        <v>5</v>
      </c>
      <c r="L166" s="39"/>
      <c r="M166" s="180" t="s">
        <v>5</v>
      </c>
      <c r="N166" s="181" t="s">
        <v>46</v>
      </c>
      <c r="O166" s="40"/>
      <c r="P166" s="182">
        <f t="shared" si="41"/>
        <v>0</v>
      </c>
      <c r="Q166" s="182">
        <v>0</v>
      </c>
      <c r="R166" s="182">
        <f t="shared" si="42"/>
        <v>0</v>
      </c>
      <c r="S166" s="182">
        <v>0</v>
      </c>
      <c r="T166" s="183">
        <f t="shared" si="43"/>
        <v>0</v>
      </c>
      <c r="AR166" s="22" t="s">
        <v>85</v>
      </c>
      <c r="AT166" s="22" t="s">
        <v>135</v>
      </c>
      <c r="AU166" s="22" t="s">
        <v>84</v>
      </c>
      <c r="AY166" s="22" t="s">
        <v>132</v>
      </c>
      <c r="BE166" s="184">
        <f t="shared" si="44"/>
        <v>0</v>
      </c>
      <c r="BF166" s="184">
        <f t="shared" si="45"/>
        <v>0</v>
      </c>
      <c r="BG166" s="184">
        <f t="shared" si="46"/>
        <v>0</v>
      </c>
      <c r="BH166" s="184">
        <f t="shared" si="47"/>
        <v>0</v>
      </c>
      <c r="BI166" s="184">
        <f t="shared" si="48"/>
        <v>0</v>
      </c>
      <c r="BJ166" s="22" t="s">
        <v>39</v>
      </c>
      <c r="BK166" s="184">
        <f t="shared" si="49"/>
        <v>0</v>
      </c>
      <c r="BL166" s="22" t="s">
        <v>85</v>
      </c>
      <c r="BM166" s="22" t="s">
        <v>379</v>
      </c>
    </row>
    <row r="167" spans="2:65" s="1" customFormat="1" ht="16.5" customHeight="1">
      <c r="B167" s="172"/>
      <c r="C167" s="173" t="s">
        <v>380</v>
      </c>
      <c r="D167" s="173" t="s">
        <v>135</v>
      </c>
      <c r="E167" s="174" t="s">
        <v>381</v>
      </c>
      <c r="F167" s="175" t="s">
        <v>382</v>
      </c>
      <c r="G167" s="176" t="s">
        <v>138</v>
      </c>
      <c r="H167" s="177">
        <v>3</v>
      </c>
      <c r="I167" s="178"/>
      <c r="J167" s="179">
        <f t="shared" si="40"/>
        <v>0</v>
      </c>
      <c r="K167" s="175" t="s">
        <v>5</v>
      </c>
      <c r="L167" s="39"/>
      <c r="M167" s="180" t="s">
        <v>5</v>
      </c>
      <c r="N167" s="181" t="s">
        <v>46</v>
      </c>
      <c r="O167" s="40"/>
      <c r="P167" s="182">
        <f t="shared" si="41"/>
        <v>0</v>
      </c>
      <c r="Q167" s="182">
        <v>0</v>
      </c>
      <c r="R167" s="182">
        <f t="shared" si="42"/>
        <v>0</v>
      </c>
      <c r="S167" s="182">
        <v>0</v>
      </c>
      <c r="T167" s="183">
        <f t="shared" si="43"/>
        <v>0</v>
      </c>
      <c r="AR167" s="22" t="s">
        <v>85</v>
      </c>
      <c r="AT167" s="22" t="s">
        <v>135</v>
      </c>
      <c r="AU167" s="22" t="s">
        <v>84</v>
      </c>
      <c r="AY167" s="22" t="s">
        <v>132</v>
      </c>
      <c r="BE167" s="184">
        <f t="shared" si="44"/>
        <v>0</v>
      </c>
      <c r="BF167" s="184">
        <f t="shared" si="45"/>
        <v>0</v>
      </c>
      <c r="BG167" s="184">
        <f t="shared" si="46"/>
        <v>0</v>
      </c>
      <c r="BH167" s="184">
        <f t="shared" si="47"/>
        <v>0</v>
      </c>
      <c r="BI167" s="184">
        <f t="shared" si="48"/>
        <v>0</v>
      </c>
      <c r="BJ167" s="22" t="s">
        <v>39</v>
      </c>
      <c r="BK167" s="184">
        <f t="shared" si="49"/>
        <v>0</v>
      </c>
      <c r="BL167" s="22" t="s">
        <v>85</v>
      </c>
      <c r="BM167" s="22" t="s">
        <v>383</v>
      </c>
    </row>
    <row r="168" spans="2:65" s="1" customFormat="1" ht="16.5" customHeight="1">
      <c r="B168" s="172"/>
      <c r="C168" s="173" t="s">
        <v>384</v>
      </c>
      <c r="D168" s="173" t="s">
        <v>135</v>
      </c>
      <c r="E168" s="174" t="s">
        <v>385</v>
      </c>
      <c r="F168" s="175" t="s">
        <v>386</v>
      </c>
      <c r="G168" s="176" t="s">
        <v>138</v>
      </c>
      <c r="H168" s="177">
        <v>3</v>
      </c>
      <c r="I168" s="178"/>
      <c r="J168" s="179">
        <f t="shared" si="40"/>
        <v>0</v>
      </c>
      <c r="K168" s="175" t="s">
        <v>5</v>
      </c>
      <c r="L168" s="39"/>
      <c r="M168" s="180" t="s">
        <v>5</v>
      </c>
      <c r="N168" s="181" t="s">
        <v>46</v>
      </c>
      <c r="O168" s="40"/>
      <c r="P168" s="182">
        <f t="shared" si="41"/>
        <v>0</v>
      </c>
      <c r="Q168" s="182">
        <v>0</v>
      </c>
      <c r="R168" s="182">
        <f t="shared" si="42"/>
        <v>0</v>
      </c>
      <c r="S168" s="182">
        <v>0</v>
      </c>
      <c r="T168" s="183">
        <f t="shared" si="43"/>
        <v>0</v>
      </c>
      <c r="AR168" s="22" t="s">
        <v>85</v>
      </c>
      <c r="AT168" s="22" t="s">
        <v>135</v>
      </c>
      <c r="AU168" s="22" t="s">
        <v>84</v>
      </c>
      <c r="AY168" s="22" t="s">
        <v>132</v>
      </c>
      <c r="BE168" s="184">
        <f t="shared" si="44"/>
        <v>0</v>
      </c>
      <c r="BF168" s="184">
        <f t="shared" si="45"/>
        <v>0</v>
      </c>
      <c r="BG168" s="184">
        <f t="shared" si="46"/>
        <v>0</v>
      </c>
      <c r="BH168" s="184">
        <f t="shared" si="47"/>
        <v>0</v>
      </c>
      <c r="BI168" s="184">
        <f t="shared" si="48"/>
        <v>0</v>
      </c>
      <c r="BJ168" s="22" t="s">
        <v>39</v>
      </c>
      <c r="BK168" s="184">
        <f t="shared" si="49"/>
        <v>0</v>
      </c>
      <c r="BL168" s="22" t="s">
        <v>85</v>
      </c>
      <c r="BM168" s="22" t="s">
        <v>387</v>
      </c>
    </row>
    <row r="169" spans="2:65" s="1" customFormat="1" ht="16.5" customHeight="1">
      <c r="B169" s="172"/>
      <c r="C169" s="173" t="s">
        <v>388</v>
      </c>
      <c r="D169" s="173" t="s">
        <v>135</v>
      </c>
      <c r="E169" s="174" t="s">
        <v>389</v>
      </c>
      <c r="F169" s="175" t="s">
        <v>390</v>
      </c>
      <c r="G169" s="176" t="s">
        <v>138</v>
      </c>
      <c r="H169" s="177">
        <v>1</v>
      </c>
      <c r="I169" s="178"/>
      <c r="J169" s="179">
        <f t="shared" si="40"/>
        <v>0</v>
      </c>
      <c r="K169" s="175" t="s">
        <v>5</v>
      </c>
      <c r="L169" s="39"/>
      <c r="M169" s="180" t="s">
        <v>5</v>
      </c>
      <c r="N169" s="181" t="s">
        <v>46</v>
      </c>
      <c r="O169" s="40"/>
      <c r="P169" s="182">
        <f t="shared" si="41"/>
        <v>0</v>
      </c>
      <c r="Q169" s="182">
        <v>0</v>
      </c>
      <c r="R169" s="182">
        <f t="shared" si="42"/>
        <v>0</v>
      </c>
      <c r="S169" s="182">
        <v>0</v>
      </c>
      <c r="T169" s="183">
        <f t="shared" si="43"/>
        <v>0</v>
      </c>
      <c r="AR169" s="22" t="s">
        <v>85</v>
      </c>
      <c r="AT169" s="22" t="s">
        <v>135</v>
      </c>
      <c r="AU169" s="22" t="s">
        <v>84</v>
      </c>
      <c r="AY169" s="22" t="s">
        <v>132</v>
      </c>
      <c r="BE169" s="184">
        <f t="shared" si="44"/>
        <v>0</v>
      </c>
      <c r="BF169" s="184">
        <f t="shared" si="45"/>
        <v>0</v>
      </c>
      <c r="BG169" s="184">
        <f t="shared" si="46"/>
        <v>0</v>
      </c>
      <c r="BH169" s="184">
        <f t="shared" si="47"/>
        <v>0</v>
      </c>
      <c r="BI169" s="184">
        <f t="shared" si="48"/>
        <v>0</v>
      </c>
      <c r="BJ169" s="22" t="s">
        <v>39</v>
      </c>
      <c r="BK169" s="184">
        <f t="shared" si="49"/>
        <v>0</v>
      </c>
      <c r="BL169" s="22" t="s">
        <v>85</v>
      </c>
      <c r="BM169" s="22" t="s">
        <v>391</v>
      </c>
    </row>
    <row r="170" spans="2:65" s="1" customFormat="1" ht="16.5" customHeight="1">
      <c r="B170" s="172"/>
      <c r="C170" s="173" t="s">
        <v>392</v>
      </c>
      <c r="D170" s="173" t="s">
        <v>135</v>
      </c>
      <c r="E170" s="174" t="s">
        <v>393</v>
      </c>
      <c r="F170" s="175" t="s">
        <v>394</v>
      </c>
      <c r="G170" s="176" t="s">
        <v>138</v>
      </c>
      <c r="H170" s="177">
        <v>1</v>
      </c>
      <c r="I170" s="178"/>
      <c r="J170" s="179">
        <f t="shared" si="40"/>
        <v>0</v>
      </c>
      <c r="K170" s="175" t="s">
        <v>5</v>
      </c>
      <c r="L170" s="39"/>
      <c r="M170" s="180" t="s">
        <v>5</v>
      </c>
      <c r="N170" s="181" t="s">
        <v>46</v>
      </c>
      <c r="O170" s="40"/>
      <c r="P170" s="182">
        <f t="shared" si="41"/>
        <v>0</v>
      </c>
      <c r="Q170" s="182">
        <v>0</v>
      </c>
      <c r="R170" s="182">
        <f t="shared" si="42"/>
        <v>0</v>
      </c>
      <c r="S170" s="182">
        <v>0</v>
      </c>
      <c r="T170" s="183">
        <f t="shared" si="43"/>
        <v>0</v>
      </c>
      <c r="AR170" s="22" t="s">
        <v>85</v>
      </c>
      <c r="AT170" s="22" t="s">
        <v>135</v>
      </c>
      <c r="AU170" s="22" t="s">
        <v>84</v>
      </c>
      <c r="AY170" s="22" t="s">
        <v>132</v>
      </c>
      <c r="BE170" s="184">
        <f t="shared" si="44"/>
        <v>0</v>
      </c>
      <c r="BF170" s="184">
        <f t="shared" si="45"/>
        <v>0</v>
      </c>
      <c r="BG170" s="184">
        <f t="shared" si="46"/>
        <v>0</v>
      </c>
      <c r="BH170" s="184">
        <f t="shared" si="47"/>
        <v>0</v>
      </c>
      <c r="BI170" s="184">
        <f t="shared" si="48"/>
        <v>0</v>
      </c>
      <c r="BJ170" s="22" t="s">
        <v>39</v>
      </c>
      <c r="BK170" s="184">
        <f t="shared" si="49"/>
        <v>0</v>
      </c>
      <c r="BL170" s="22" t="s">
        <v>85</v>
      </c>
      <c r="BM170" s="22" t="s">
        <v>395</v>
      </c>
    </row>
    <row r="171" spans="2:65" s="1" customFormat="1" ht="16.5" customHeight="1">
      <c r="B171" s="172"/>
      <c r="C171" s="173" t="s">
        <v>396</v>
      </c>
      <c r="D171" s="173" t="s">
        <v>135</v>
      </c>
      <c r="E171" s="174" t="s">
        <v>397</v>
      </c>
      <c r="F171" s="175" t="s">
        <v>398</v>
      </c>
      <c r="G171" s="176" t="s">
        <v>138</v>
      </c>
      <c r="H171" s="177">
        <v>6</v>
      </c>
      <c r="I171" s="178"/>
      <c r="J171" s="179">
        <f t="shared" si="40"/>
        <v>0</v>
      </c>
      <c r="K171" s="175" t="s">
        <v>5</v>
      </c>
      <c r="L171" s="39"/>
      <c r="M171" s="180" t="s">
        <v>5</v>
      </c>
      <c r="N171" s="181" t="s">
        <v>46</v>
      </c>
      <c r="O171" s="40"/>
      <c r="P171" s="182">
        <f t="shared" si="41"/>
        <v>0</v>
      </c>
      <c r="Q171" s="182">
        <v>0</v>
      </c>
      <c r="R171" s="182">
        <f t="shared" si="42"/>
        <v>0</v>
      </c>
      <c r="S171" s="182">
        <v>0</v>
      </c>
      <c r="T171" s="183">
        <f t="shared" si="43"/>
        <v>0</v>
      </c>
      <c r="AR171" s="22" t="s">
        <v>85</v>
      </c>
      <c r="AT171" s="22" t="s">
        <v>135</v>
      </c>
      <c r="AU171" s="22" t="s">
        <v>84</v>
      </c>
      <c r="AY171" s="22" t="s">
        <v>132</v>
      </c>
      <c r="BE171" s="184">
        <f t="shared" si="44"/>
        <v>0</v>
      </c>
      <c r="BF171" s="184">
        <f t="shared" si="45"/>
        <v>0</v>
      </c>
      <c r="BG171" s="184">
        <f t="shared" si="46"/>
        <v>0</v>
      </c>
      <c r="BH171" s="184">
        <f t="shared" si="47"/>
        <v>0</v>
      </c>
      <c r="BI171" s="184">
        <f t="shared" si="48"/>
        <v>0</v>
      </c>
      <c r="BJ171" s="22" t="s">
        <v>39</v>
      </c>
      <c r="BK171" s="184">
        <f t="shared" si="49"/>
        <v>0</v>
      </c>
      <c r="BL171" s="22" t="s">
        <v>85</v>
      </c>
      <c r="BM171" s="22" t="s">
        <v>399</v>
      </c>
    </row>
    <row r="172" spans="2:65" s="10" customFormat="1" ht="29.85" customHeight="1">
      <c r="B172" s="158"/>
      <c r="C172" s="348"/>
      <c r="D172" s="352" t="s">
        <v>74</v>
      </c>
      <c r="E172" s="353" t="s">
        <v>400</v>
      </c>
      <c r="F172" s="353" t="s">
        <v>401</v>
      </c>
      <c r="G172" s="348"/>
      <c r="H172" s="348"/>
      <c r="I172" s="348"/>
      <c r="J172" s="354">
        <f>BK172</f>
        <v>0</v>
      </c>
      <c r="L172" s="158"/>
      <c r="M172" s="163"/>
      <c r="N172" s="164"/>
      <c r="O172" s="164"/>
      <c r="P172" s="165">
        <f>P173+P174</f>
        <v>0</v>
      </c>
      <c r="Q172" s="164"/>
      <c r="R172" s="165">
        <f>R173+R174</f>
        <v>0</v>
      </c>
      <c r="S172" s="164"/>
      <c r="T172" s="166">
        <f>T173+T174</f>
        <v>0</v>
      </c>
      <c r="AR172" s="159" t="s">
        <v>39</v>
      </c>
      <c r="AT172" s="167" t="s">
        <v>74</v>
      </c>
      <c r="AU172" s="167" t="s">
        <v>39</v>
      </c>
      <c r="AY172" s="159" t="s">
        <v>132</v>
      </c>
      <c r="BK172" s="168">
        <f>BK173+BK174</f>
        <v>0</v>
      </c>
    </row>
    <row r="173" spans="2:65" s="1" customFormat="1" ht="42.75" customHeight="1">
      <c r="B173" s="172"/>
      <c r="C173" s="355" t="s">
        <v>402</v>
      </c>
      <c r="D173" s="355" t="s">
        <v>135</v>
      </c>
      <c r="E173" s="356" t="s">
        <v>403</v>
      </c>
      <c r="F173" s="357" t="s">
        <v>814</v>
      </c>
      <c r="G173" s="358" t="s">
        <v>144</v>
      </c>
      <c r="H173" s="359">
        <v>4</v>
      </c>
      <c r="I173" s="360"/>
      <c r="J173" s="361">
        <f>ROUND(I173*H173,1)</f>
        <v>0</v>
      </c>
      <c r="K173" s="175" t="s">
        <v>5</v>
      </c>
      <c r="L173" s="39"/>
      <c r="M173" s="180" t="s">
        <v>5</v>
      </c>
      <c r="N173" s="181" t="s">
        <v>46</v>
      </c>
      <c r="O173" s="40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22" t="s">
        <v>85</v>
      </c>
      <c r="AT173" s="22" t="s">
        <v>135</v>
      </c>
      <c r="AU173" s="22" t="s">
        <v>83</v>
      </c>
      <c r="AY173" s="22" t="s">
        <v>132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2" t="s">
        <v>39</v>
      </c>
      <c r="BK173" s="184">
        <f>ROUND(I173*H173,1)</f>
        <v>0</v>
      </c>
      <c r="BL173" s="22" t="s">
        <v>85</v>
      </c>
      <c r="BM173" s="22" t="s">
        <v>404</v>
      </c>
    </row>
    <row r="174" spans="2:65" s="10" customFormat="1" ht="22.35" customHeight="1">
      <c r="B174" s="158"/>
      <c r="D174" s="169" t="s">
        <v>74</v>
      </c>
      <c r="E174" s="170" t="s">
        <v>405</v>
      </c>
      <c r="F174" s="170" t="s">
        <v>327</v>
      </c>
      <c r="I174" s="161"/>
      <c r="J174" s="171">
        <f>BK174</f>
        <v>0</v>
      </c>
      <c r="L174" s="158"/>
      <c r="M174" s="163"/>
      <c r="N174" s="164"/>
      <c r="O174" s="164"/>
      <c r="P174" s="165">
        <f>SUM(P175:P179)</f>
        <v>0</v>
      </c>
      <c r="Q174" s="164"/>
      <c r="R174" s="165">
        <f>SUM(R175:R179)</f>
        <v>0</v>
      </c>
      <c r="S174" s="164"/>
      <c r="T174" s="166">
        <f>SUM(T175:T179)</f>
        <v>0</v>
      </c>
      <c r="AR174" s="159" t="s">
        <v>39</v>
      </c>
      <c r="AT174" s="167" t="s">
        <v>74</v>
      </c>
      <c r="AU174" s="167" t="s">
        <v>83</v>
      </c>
      <c r="AY174" s="159" t="s">
        <v>132</v>
      </c>
      <c r="BK174" s="168">
        <f>SUM(BK175:BK179)</f>
        <v>0</v>
      </c>
    </row>
    <row r="175" spans="2:65" s="1" customFormat="1" ht="16.5" customHeight="1">
      <c r="B175" s="172"/>
      <c r="C175" s="173" t="s">
        <v>167</v>
      </c>
      <c r="D175" s="173" t="s">
        <v>135</v>
      </c>
      <c r="E175" s="174" t="s">
        <v>406</v>
      </c>
      <c r="F175" s="175" t="s">
        <v>407</v>
      </c>
      <c r="G175" s="176" t="s">
        <v>138</v>
      </c>
      <c r="H175" s="177">
        <v>4</v>
      </c>
      <c r="I175" s="178"/>
      <c r="J175" s="179">
        <f>ROUND(I175*H175,1)</f>
        <v>0</v>
      </c>
      <c r="K175" s="175" t="s">
        <v>5</v>
      </c>
      <c r="L175" s="39"/>
      <c r="M175" s="180" t="s">
        <v>5</v>
      </c>
      <c r="N175" s="181" t="s">
        <v>46</v>
      </c>
      <c r="O175" s="40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22" t="s">
        <v>85</v>
      </c>
      <c r="AT175" s="22" t="s">
        <v>135</v>
      </c>
      <c r="AU175" s="22" t="s">
        <v>84</v>
      </c>
      <c r="AY175" s="22" t="s">
        <v>132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22" t="s">
        <v>39</v>
      </c>
      <c r="BK175" s="184">
        <f>ROUND(I175*H175,1)</f>
        <v>0</v>
      </c>
      <c r="BL175" s="22" t="s">
        <v>85</v>
      </c>
      <c r="BM175" s="22" t="s">
        <v>408</v>
      </c>
    </row>
    <row r="176" spans="2:65" s="1" customFormat="1" ht="25.5" customHeight="1">
      <c r="B176" s="172"/>
      <c r="C176" s="173" t="s">
        <v>409</v>
      </c>
      <c r="D176" s="173" t="s">
        <v>135</v>
      </c>
      <c r="E176" s="174" t="s">
        <v>410</v>
      </c>
      <c r="F176" s="175" t="s">
        <v>411</v>
      </c>
      <c r="G176" s="176" t="s">
        <v>138</v>
      </c>
      <c r="H176" s="177">
        <v>24</v>
      </c>
      <c r="I176" s="178"/>
      <c r="J176" s="179">
        <f>ROUND(I176*H176,1)</f>
        <v>0</v>
      </c>
      <c r="K176" s="175" t="s">
        <v>5</v>
      </c>
      <c r="L176" s="39"/>
      <c r="M176" s="180" t="s">
        <v>5</v>
      </c>
      <c r="N176" s="181" t="s">
        <v>46</v>
      </c>
      <c r="O176" s="40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AR176" s="22" t="s">
        <v>85</v>
      </c>
      <c r="AT176" s="22" t="s">
        <v>135</v>
      </c>
      <c r="AU176" s="22" t="s">
        <v>84</v>
      </c>
      <c r="AY176" s="22" t="s">
        <v>132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2" t="s">
        <v>39</v>
      </c>
      <c r="BK176" s="184">
        <f>ROUND(I176*H176,1)</f>
        <v>0</v>
      </c>
      <c r="BL176" s="22" t="s">
        <v>85</v>
      </c>
      <c r="BM176" s="22" t="s">
        <v>412</v>
      </c>
    </row>
    <row r="177" spans="2:65" s="1" customFormat="1" ht="16.5" customHeight="1">
      <c r="B177" s="172"/>
      <c r="C177" s="173" t="s">
        <v>413</v>
      </c>
      <c r="D177" s="173" t="s">
        <v>135</v>
      </c>
      <c r="E177" s="174" t="s">
        <v>414</v>
      </c>
      <c r="F177" s="175" t="s">
        <v>415</v>
      </c>
      <c r="G177" s="176" t="s">
        <v>138</v>
      </c>
      <c r="H177" s="177">
        <v>24</v>
      </c>
      <c r="I177" s="178"/>
      <c r="J177" s="179">
        <f>ROUND(I177*H177,1)</f>
        <v>0</v>
      </c>
      <c r="K177" s="175" t="s">
        <v>5</v>
      </c>
      <c r="L177" s="39"/>
      <c r="M177" s="180" t="s">
        <v>5</v>
      </c>
      <c r="N177" s="181" t="s">
        <v>46</v>
      </c>
      <c r="O177" s="40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AR177" s="22" t="s">
        <v>85</v>
      </c>
      <c r="AT177" s="22" t="s">
        <v>135</v>
      </c>
      <c r="AU177" s="22" t="s">
        <v>84</v>
      </c>
      <c r="AY177" s="22" t="s">
        <v>132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22" t="s">
        <v>39</v>
      </c>
      <c r="BK177" s="184">
        <f>ROUND(I177*H177,1)</f>
        <v>0</v>
      </c>
      <c r="BL177" s="22" t="s">
        <v>85</v>
      </c>
      <c r="BM177" s="22" t="s">
        <v>416</v>
      </c>
    </row>
    <row r="178" spans="2:65" s="1" customFormat="1" ht="16.5" customHeight="1">
      <c r="B178" s="172"/>
      <c r="C178" s="173" t="s">
        <v>417</v>
      </c>
      <c r="D178" s="173" t="s">
        <v>135</v>
      </c>
      <c r="E178" s="174" t="s">
        <v>418</v>
      </c>
      <c r="F178" s="175" t="s">
        <v>419</v>
      </c>
      <c r="G178" s="176" t="s">
        <v>138</v>
      </c>
      <c r="H178" s="177">
        <v>24</v>
      </c>
      <c r="I178" s="178"/>
      <c r="J178" s="179">
        <f>ROUND(I178*H178,1)</f>
        <v>0</v>
      </c>
      <c r="K178" s="175" t="s">
        <v>5</v>
      </c>
      <c r="L178" s="39"/>
      <c r="M178" s="180" t="s">
        <v>5</v>
      </c>
      <c r="N178" s="181" t="s">
        <v>46</v>
      </c>
      <c r="O178" s="40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22" t="s">
        <v>85</v>
      </c>
      <c r="AT178" s="22" t="s">
        <v>135</v>
      </c>
      <c r="AU178" s="22" t="s">
        <v>84</v>
      </c>
      <c r="AY178" s="22" t="s">
        <v>132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2" t="s">
        <v>39</v>
      </c>
      <c r="BK178" s="184">
        <f>ROUND(I178*H178,1)</f>
        <v>0</v>
      </c>
      <c r="BL178" s="22" t="s">
        <v>85</v>
      </c>
      <c r="BM178" s="22" t="s">
        <v>420</v>
      </c>
    </row>
    <row r="179" spans="2:65" s="1" customFormat="1" ht="16.5" customHeight="1">
      <c r="B179" s="172"/>
      <c r="C179" s="173" t="s">
        <v>421</v>
      </c>
      <c r="D179" s="173" t="s">
        <v>135</v>
      </c>
      <c r="E179" s="174" t="s">
        <v>422</v>
      </c>
      <c r="F179" s="175" t="s">
        <v>423</v>
      </c>
      <c r="G179" s="176" t="s">
        <v>138</v>
      </c>
      <c r="H179" s="177">
        <v>24</v>
      </c>
      <c r="I179" s="178"/>
      <c r="J179" s="179">
        <f>ROUND(I179*H179,1)</f>
        <v>0</v>
      </c>
      <c r="K179" s="175" t="s">
        <v>5</v>
      </c>
      <c r="L179" s="39"/>
      <c r="M179" s="180" t="s">
        <v>5</v>
      </c>
      <c r="N179" s="181" t="s">
        <v>46</v>
      </c>
      <c r="O179" s="40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22" t="s">
        <v>85</v>
      </c>
      <c r="AT179" s="22" t="s">
        <v>135</v>
      </c>
      <c r="AU179" s="22" t="s">
        <v>84</v>
      </c>
      <c r="AY179" s="22" t="s">
        <v>132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2" t="s">
        <v>39</v>
      </c>
      <c r="BK179" s="184">
        <f>ROUND(I179*H179,1)</f>
        <v>0</v>
      </c>
      <c r="BL179" s="22" t="s">
        <v>85</v>
      </c>
      <c r="BM179" s="22" t="s">
        <v>424</v>
      </c>
    </row>
    <row r="180" spans="2:65" s="10" customFormat="1" ht="37.35" customHeight="1">
      <c r="B180" s="158"/>
      <c r="D180" s="159" t="s">
        <v>74</v>
      </c>
      <c r="E180" s="160" t="s">
        <v>153</v>
      </c>
      <c r="F180" s="160" t="s">
        <v>425</v>
      </c>
      <c r="I180" s="161"/>
      <c r="J180" s="162">
        <f>BK180</f>
        <v>0</v>
      </c>
      <c r="L180" s="158"/>
      <c r="M180" s="163"/>
      <c r="N180" s="164"/>
      <c r="O180" s="164"/>
      <c r="P180" s="165">
        <f>P181</f>
        <v>0</v>
      </c>
      <c r="Q180" s="164"/>
      <c r="R180" s="165">
        <f>R181</f>
        <v>1.3592000000000002</v>
      </c>
      <c r="S180" s="164"/>
      <c r="T180" s="166">
        <f>T181</f>
        <v>0</v>
      </c>
      <c r="AR180" s="159" t="s">
        <v>39</v>
      </c>
      <c r="AT180" s="167" t="s">
        <v>74</v>
      </c>
      <c r="AU180" s="167" t="s">
        <v>75</v>
      </c>
      <c r="AY180" s="159" t="s">
        <v>132</v>
      </c>
      <c r="BK180" s="168">
        <f>BK181</f>
        <v>0</v>
      </c>
    </row>
    <row r="181" spans="2:65" s="10" customFormat="1" ht="19.899999999999999" customHeight="1">
      <c r="B181" s="158"/>
      <c r="D181" s="169" t="s">
        <v>74</v>
      </c>
      <c r="E181" s="170" t="s">
        <v>426</v>
      </c>
      <c r="F181" s="170" t="s">
        <v>427</v>
      </c>
      <c r="I181" s="161"/>
      <c r="J181" s="171">
        <f>BK181</f>
        <v>0</v>
      </c>
      <c r="L181" s="158"/>
      <c r="M181" s="163"/>
      <c r="N181" s="164"/>
      <c r="O181" s="164"/>
      <c r="P181" s="165">
        <f>SUM(P182:P207)</f>
        <v>0</v>
      </c>
      <c r="Q181" s="164"/>
      <c r="R181" s="165">
        <f>SUM(R182:R207)</f>
        <v>1.3592000000000002</v>
      </c>
      <c r="S181" s="164"/>
      <c r="T181" s="166">
        <f>SUM(T182:T207)</f>
        <v>0</v>
      </c>
      <c r="AR181" s="159" t="s">
        <v>39</v>
      </c>
      <c r="AT181" s="167" t="s">
        <v>74</v>
      </c>
      <c r="AU181" s="167" t="s">
        <v>39</v>
      </c>
      <c r="AY181" s="159" t="s">
        <v>132</v>
      </c>
      <c r="BK181" s="168">
        <f>SUM(BK182:BK207)</f>
        <v>0</v>
      </c>
    </row>
    <row r="182" spans="2:65" s="1" customFormat="1" ht="16.5" customHeight="1">
      <c r="B182" s="172"/>
      <c r="C182" s="173" t="s">
        <v>428</v>
      </c>
      <c r="D182" s="173" t="s">
        <v>135</v>
      </c>
      <c r="E182" s="174" t="s">
        <v>429</v>
      </c>
      <c r="F182" s="175" t="s">
        <v>430</v>
      </c>
      <c r="G182" s="176" t="s">
        <v>138</v>
      </c>
      <c r="H182" s="177">
        <v>7</v>
      </c>
      <c r="I182" s="178"/>
      <c r="J182" s="179">
        <f t="shared" ref="J182:J207" si="50">ROUND(I182*H182,1)</f>
        <v>0</v>
      </c>
      <c r="K182" s="175" t="s">
        <v>5</v>
      </c>
      <c r="L182" s="39"/>
      <c r="M182" s="180" t="s">
        <v>5</v>
      </c>
      <c r="N182" s="181" t="s">
        <v>46</v>
      </c>
      <c r="O182" s="40"/>
      <c r="P182" s="182">
        <f t="shared" ref="P182:P207" si="51">O182*H182</f>
        <v>0</v>
      </c>
      <c r="Q182" s="182">
        <v>0</v>
      </c>
      <c r="R182" s="182">
        <f t="shared" ref="R182:R207" si="52">Q182*H182</f>
        <v>0</v>
      </c>
      <c r="S182" s="182">
        <v>0</v>
      </c>
      <c r="T182" s="183">
        <f t="shared" ref="T182:T207" si="53">S182*H182</f>
        <v>0</v>
      </c>
      <c r="AR182" s="22" t="s">
        <v>167</v>
      </c>
      <c r="AT182" s="22" t="s">
        <v>135</v>
      </c>
      <c r="AU182" s="22" t="s">
        <v>83</v>
      </c>
      <c r="AY182" s="22" t="s">
        <v>132</v>
      </c>
      <c r="BE182" s="184">
        <f t="shared" ref="BE182:BE207" si="54">IF(N182="základní",J182,0)</f>
        <v>0</v>
      </c>
      <c r="BF182" s="184">
        <f t="shared" ref="BF182:BF207" si="55">IF(N182="snížená",J182,0)</f>
        <v>0</v>
      </c>
      <c r="BG182" s="184">
        <f t="shared" ref="BG182:BG207" si="56">IF(N182="zákl. přenesená",J182,0)</f>
        <v>0</v>
      </c>
      <c r="BH182" s="184">
        <f t="shared" ref="BH182:BH207" si="57">IF(N182="sníž. přenesená",J182,0)</f>
        <v>0</v>
      </c>
      <c r="BI182" s="184">
        <f t="shared" ref="BI182:BI207" si="58">IF(N182="nulová",J182,0)</f>
        <v>0</v>
      </c>
      <c r="BJ182" s="22" t="s">
        <v>39</v>
      </c>
      <c r="BK182" s="184">
        <f t="shared" ref="BK182:BK207" si="59">ROUND(I182*H182,1)</f>
        <v>0</v>
      </c>
      <c r="BL182" s="22" t="s">
        <v>167</v>
      </c>
      <c r="BM182" s="22" t="s">
        <v>431</v>
      </c>
    </row>
    <row r="183" spans="2:65" s="1" customFormat="1" ht="16.5" customHeight="1">
      <c r="B183" s="172"/>
      <c r="C183" s="185" t="s">
        <v>432</v>
      </c>
      <c r="D183" s="185" t="s">
        <v>141</v>
      </c>
      <c r="E183" s="186" t="s">
        <v>433</v>
      </c>
      <c r="F183" s="187" t="s">
        <v>434</v>
      </c>
      <c r="G183" s="188" t="s">
        <v>138</v>
      </c>
      <c r="H183" s="189">
        <v>7</v>
      </c>
      <c r="I183" s="190"/>
      <c r="J183" s="191">
        <f t="shared" si="50"/>
        <v>0</v>
      </c>
      <c r="K183" s="187" t="s">
        <v>5</v>
      </c>
      <c r="L183" s="192"/>
      <c r="M183" s="193" t="s">
        <v>5</v>
      </c>
      <c r="N183" s="194" t="s">
        <v>46</v>
      </c>
      <c r="O183" s="40"/>
      <c r="P183" s="182">
        <f t="shared" si="51"/>
        <v>0</v>
      </c>
      <c r="Q183" s="182">
        <v>4.1000000000000003E-3</v>
      </c>
      <c r="R183" s="182">
        <f t="shared" si="52"/>
        <v>2.8700000000000003E-2</v>
      </c>
      <c r="S183" s="182">
        <v>0</v>
      </c>
      <c r="T183" s="183">
        <f t="shared" si="53"/>
        <v>0</v>
      </c>
      <c r="AR183" s="22" t="s">
        <v>435</v>
      </c>
      <c r="AT183" s="22" t="s">
        <v>141</v>
      </c>
      <c r="AU183" s="22" t="s">
        <v>83</v>
      </c>
      <c r="AY183" s="22" t="s">
        <v>132</v>
      </c>
      <c r="BE183" s="184">
        <f t="shared" si="54"/>
        <v>0</v>
      </c>
      <c r="BF183" s="184">
        <f t="shared" si="55"/>
        <v>0</v>
      </c>
      <c r="BG183" s="184">
        <f t="shared" si="56"/>
        <v>0</v>
      </c>
      <c r="BH183" s="184">
        <f t="shared" si="57"/>
        <v>0</v>
      </c>
      <c r="BI183" s="184">
        <f t="shared" si="58"/>
        <v>0</v>
      </c>
      <c r="BJ183" s="22" t="s">
        <v>39</v>
      </c>
      <c r="BK183" s="184">
        <f t="shared" si="59"/>
        <v>0</v>
      </c>
      <c r="BL183" s="22" t="s">
        <v>435</v>
      </c>
      <c r="BM183" s="22" t="s">
        <v>436</v>
      </c>
    </row>
    <row r="184" spans="2:65" s="1" customFormat="1" ht="16.5" customHeight="1">
      <c r="B184" s="172"/>
      <c r="C184" s="185" t="s">
        <v>437</v>
      </c>
      <c r="D184" s="185" t="s">
        <v>141</v>
      </c>
      <c r="E184" s="186" t="s">
        <v>438</v>
      </c>
      <c r="F184" s="187" t="s">
        <v>439</v>
      </c>
      <c r="G184" s="188" t="s">
        <v>138</v>
      </c>
      <c r="H184" s="189">
        <v>14</v>
      </c>
      <c r="I184" s="190"/>
      <c r="J184" s="191">
        <f t="shared" si="50"/>
        <v>0</v>
      </c>
      <c r="K184" s="187" t="s">
        <v>5</v>
      </c>
      <c r="L184" s="192"/>
      <c r="M184" s="193" t="s">
        <v>5</v>
      </c>
      <c r="N184" s="194" t="s">
        <v>46</v>
      </c>
      <c r="O184" s="40"/>
      <c r="P184" s="182">
        <f t="shared" si="51"/>
        <v>0</v>
      </c>
      <c r="Q184" s="182">
        <v>4.2999999999999999E-4</v>
      </c>
      <c r="R184" s="182">
        <f t="shared" si="52"/>
        <v>6.0200000000000002E-3</v>
      </c>
      <c r="S184" s="182">
        <v>0</v>
      </c>
      <c r="T184" s="183">
        <f t="shared" si="53"/>
        <v>0</v>
      </c>
      <c r="AR184" s="22" t="s">
        <v>435</v>
      </c>
      <c r="AT184" s="22" t="s">
        <v>141</v>
      </c>
      <c r="AU184" s="22" t="s">
        <v>83</v>
      </c>
      <c r="AY184" s="22" t="s">
        <v>132</v>
      </c>
      <c r="BE184" s="184">
        <f t="shared" si="54"/>
        <v>0</v>
      </c>
      <c r="BF184" s="184">
        <f t="shared" si="55"/>
        <v>0</v>
      </c>
      <c r="BG184" s="184">
        <f t="shared" si="56"/>
        <v>0</v>
      </c>
      <c r="BH184" s="184">
        <f t="shared" si="57"/>
        <v>0</v>
      </c>
      <c r="BI184" s="184">
        <f t="shared" si="58"/>
        <v>0</v>
      </c>
      <c r="BJ184" s="22" t="s">
        <v>39</v>
      </c>
      <c r="BK184" s="184">
        <f t="shared" si="59"/>
        <v>0</v>
      </c>
      <c r="BL184" s="22" t="s">
        <v>435</v>
      </c>
      <c r="BM184" s="22" t="s">
        <v>440</v>
      </c>
    </row>
    <row r="185" spans="2:65" s="1" customFormat="1" ht="16.5" customHeight="1">
      <c r="B185" s="172"/>
      <c r="C185" s="173" t="s">
        <v>441</v>
      </c>
      <c r="D185" s="173" t="s">
        <v>135</v>
      </c>
      <c r="E185" s="174" t="s">
        <v>442</v>
      </c>
      <c r="F185" s="175" t="s">
        <v>443</v>
      </c>
      <c r="G185" s="176" t="s">
        <v>138</v>
      </c>
      <c r="H185" s="177">
        <v>50</v>
      </c>
      <c r="I185" s="178"/>
      <c r="J185" s="179">
        <f t="shared" si="50"/>
        <v>0</v>
      </c>
      <c r="K185" s="175" t="s">
        <v>5</v>
      </c>
      <c r="L185" s="39"/>
      <c r="M185" s="180" t="s">
        <v>5</v>
      </c>
      <c r="N185" s="181" t="s">
        <v>46</v>
      </c>
      <c r="O185" s="40"/>
      <c r="P185" s="182">
        <f t="shared" si="51"/>
        <v>0</v>
      </c>
      <c r="Q185" s="182">
        <v>0</v>
      </c>
      <c r="R185" s="182">
        <f t="shared" si="52"/>
        <v>0</v>
      </c>
      <c r="S185" s="182">
        <v>0</v>
      </c>
      <c r="T185" s="183">
        <f t="shared" si="53"/>
        <v>0</v>
      </c>
      <c r="AR185" s="22" t="s">
        <v>167</v>
      </c>
      <c r="AT185" s="22" t="s">
        <v>135</v>
      </c>
      <c r="AU185" s="22" t="s">
        <v>83</v>
      </c>
      <c r="AY185" s="22" t="s">
        <v>132</v>
      </c>
      <c r="BE185" s="184">
        <f t="shared" si="54"/>
        <v>0</v>
      </c>
      <c r="BF185" s="184">
        <f t="shared" si="55"/>
        <v>0</v>
      </c>
      <c r="BG185" s="184">
        <f t="shared" si="56"/>
        <v>0</v>
      </c>
      <c r="BH185" s="184">
        <f t="shared" si="57"/>
        <v>0</v>
      </c>
      <c r="BI185" s="184">
        <f t="shared" si="58"/>
        <v>0</v>
      </c>
      <c r="BJ185" s="22" t="s">
        <v>39</v>
      </c>
      <c r="BK185" s="184">
        <f t="shared" si="59"/>
        <v>0</v>
      </c>
      <c r="BL185" s="22" t="s">
        <v>167</v>
      </c>
      <c r="BM185" s="22" t="s">
        <v>444</v>
      </c>
    </row>
    <row r="186" spans="2:65" s="1" customFormat="1" ht="16.5" customHeight="1">
      <c r="B186" s="172"/>
      <c r="C186" s="185" t="s">
        <v>445</v>
      </c>
      <c r="D186" s="185" t="s">
        <v>141</v>
      </c>
      <c r="E186" s="186" t="s">
        <v>446</v>
      </c>
      <c r="F186" s="187" t="s">
        <v>447</v>
      </c>
      <c r="G186" s="188" t="s">
        <v>138</v>
      </c>
      <c r="H186" s="189">
        <v>50</v>
      </c>
      <c r="I186" s="190"/>
      <c r="J186" s="191">
        <f t="shared" si="50"/>
        <v>0</v>
      </c>
      <c r="K186" s="187" t="s">
        <v>5</v>
      </c>
      <c r="L186" s="192"/>
      <c r="M186" s="193" t="s">
        <v>5</v>
      </c>
      <c r="N186" s="194" t="s">
        <v>46</v>
      </c>
      <c r="O186" s="40"/>
      <c r="P186" s="182">
        <f t="shared" si="51"/>
        <v>0</v>
      </c>
      <c r="Q186" s="182">
        <v>2.3000000000000001E-4</v>
      </c>
      <c r="R186" s="182">
        <f t="shared" si="52"/>
        <v>1.15E-2</v>
      </c>
      <c r="S186" s="182">
        <v>0</v>
      </c>
      <c r="T186" s="183">
        <f t="shared" si="53"/>
        <v>0</v>
      </c>
      <c r="AR186" s="22" t="s">
        <v>435</v>
      </c>
      <c r="AT186" s="22" t="s">
        <v>141</v>
      </c>
      <c r="AU186" s="22" t="s">
        <v>83</v>
      </c>
      <c r="AY186" s="22" t="s">
        <v>132</v>
      </c>
      <c r="BE186" s="184">
        <f t="shared" si="54"/>
        <v>0</v>
      </c>
      <c r="BF186" s="184">
        <f t="shared" si="55"/>
        <v>0</v>
      </c>
      <c r="BG186" s="184">
        <f t="shared" si="56"/>
        <v>0</v>
      </c>
      <c r="BH186" s="184">
        <f t="shared" si="57"/>
        <v>0</v>
      </c>
      <c r="BI186" s="184">
        <f t="shared" si="58"/>
        <v>0</v>
      </c>
      <c r="BJ186" s="22" t="s">
        <v>39</v>
      </c>
      <c r="BK186" s="184">
        <f t="shared" si="59"/>
        <v>0</v>
      </c>
      <c r="BL186" s="22" t="s">
        <v>435</v>
      </c>
      <c r="BM186" s="22" t="s">
        <v>448</v>
      </c>
    </row>
    <row r="187" spans="2:65" s="1" customFormat="1" ht="16.5" customHeight="1">
      <c r="B187" s="172"/>
      <c r="C187" s="173" t="s">
        <v>449</v>
      </c>
      <c r="D187" s="173" t="s">
        <v>135</v>
      </c>
      <c r="E187" s="174" t="s">
        <v>450</v>
      </c>
      <c r="F187" s="175" t="s">
        <v>451</v>
      </c>
      <c r="G187" s="176" t="s">
        <v>138</v>
      </c>
      <c r="H187" s="177">
        <v>14</v>
      </c>
      <c r="I187" s="178"/>
      <c r="J187" s="179">
        <f t="shared" si="50"/>
        <v>0</v>
      </c>
      <c r="K187" s="175" t="s">
        <v>5</v>
      </c>
      <c r="L187" s="39"/>
      <c r="M187" s="180" t="s">
        <v>5</v>
      </c>
      <c r="N187" s="181" t="s">
        <v>46</v>
      </c>
      <c r="O187" s="40"/>
      <c r="P187" s="182">
        <f t="shared" si="51"/>
        <v>0</v>
      </c>
      <c r="Q187" s="182">
        <v>0</v>
      </c>
      <c r="R187" s="182">
        <f t="shared" si="52"/>
        <v>0</v>
      </c>
      <c r="S187" s="182">
        <v>0</v>
      </c>
      <c r="T187" s="183">
        <f t="shared" si="53"/>
        <v>0</v>
      </c>
      <c r="AR187" s="22" t="s">
        <v>167</v>
      </c>
      <c r="AT187" s="22" t="s">
        <v>135</v>
      </c>
      <c r="AU187" s="22" t="s">
        <v>83</v>
      </c>
      <c r="AY187" s="22" t="s">
        <v>132</v>
      </c>
      <c r="BE187" s="184">
        <f t="shared" si="54"/>
        <v>0</v>
      </c>
      <c r="BF187" s="184">
        <f t="shared" si="55"/>
        <v>0</v>
      </c>
      <c r="BG187" s="184">
        <f t="shared" si="56"/>
        <v>0</v>
      </c>
      <c r="BH187" s="184">
        <f t="shared" si="57"/>
        <v>0</v>
      </c>
      <c r="BI187" s="184">
        <f t="shared" si="58"/>
        <v>0</v>
      </c>
      <c r="BJ187" s="22" t="s">
        <v>39</v>
      </c>
      <c r="BK187" s="184">
        <f t="shared" si="59"/>
        <v>0</v>
      </c>
      <c r="BL187" s="22" t="s">
        <v>167</v>
      </c>
      <c r="BM187" s="22" t="s">
        <v>452</v>
      </c>
    </row>
    <row r="188" spans="2:65" s="1" customFormat="1" ht="16.5" customHeight="1">
      <c r="B188" s="172"/>
      <c r="C188" s="185" t="s">
        <v>453</v>
      </c>
      <c r="D188" s="185" t="s">
        <v>141</v>
      </c>
      <c r="E188" s="186" t="s">
        <v>454</v>
      </c>
      <c r="F188" s="187" t="s">
        <v>455</v>
      </c>
      <c r="G188" s="188" t="s">
        <v>138</v>
      </c>
      <c r="H188" s="189">
        <v>14</v>
      </c>
      <c r="I188" s="190"/>
      <c r="J188" s="191">
        <f t="shared" si="50"/>
        <v>0</v>
      </c>
      <c r="K188" s="187" t="s">
        <v>5</v>
      </c>
      <c r="L188" s="192"/>
      <c r="M188" s="193" t="s">
        <v>5</v>
      </c>
      <c r="N188" s="194" t="s">
        <v>46</v>
      </c>
      <c r="O188" s="40"/>
      <c r="P188" s="182">
        <f t="shared" si="51"/>
        <v>0</v>
      </c>
      <c r="Q188" s="182">
        <v>1.2999999999999999E-4</v>
      </c>
      <c r="R188" s="182">
        <f t="shared" si="52"/>
        <v>1.8199999999999998E-3</v>
      </c>
      <c r="S188" s="182">
        <v>0</v>
      </c>
      <c r="T188" s="183">
        <f t="shared" si="53"/>
        <v>0</v>
      </c>
      <c r="AR188" s="22" t="s">
        <v>435</v>
      </c>
      <c r="AT188" s="22" t="s">
        <v>141</v>
      </c>
      <c r="AU188" s="22" t="s">
        <v>83</v>
      </c>
      <c r="AY188" s="22" t="s">
        <v>132</v>
      </c>
      <c r="BE188" s="184">
        <f t="shared" si="54"/>
        <v>0</v>
      </c>
      <c r="BF188" s="184">
        <f t="shared" si="55"/>
        <v>0</v>
      </c>
      <c r="BG188" s="184">
        <f t="shared" si="56"/>
        <v>0</v>
      </c>
      <c r="BH188" s="184">
        <f t="shared" si="57"/>
        <v>0</v>
      </c>
      <c r="BI188" s="184">
        <f t="shared" si="58"/>
        <v>0</v>
      </c>
      <c r="BJ188" s="22" t="s">
        <v>39</v>
      </c>
      <c r="BK188" s="184">
        <f t="shared" si="59"/>
        <v>0</v>
      </c>
      <c r="BL188" s="22" t="s">
        <v>435</v>
      </c>
      <c r="BM188" s="22" t="s">
        <v>456</v>
      </c>
    </row>
    <row r="189" spans="2:65" s="1" customFormat="1" ht="16.5" customHeight="1">
      <c r="B189" s="172"/>
      <c r="C189" s="173" t="s">
        <v>457</v>
      </c>
      <c r="D189" s="173" t="s">
        <v>135</v>
      </c>
      <c r="E189" s="174" t="s">
        <v>458</v>
      </c>
      <c r="F189" s="175" t="s">
        <v>459</v>
      </c>
      <c r="G189" s="176" t="s">
        <v>191</v>
      </c>
      <c r="H189" s="177">
        <v>250</v>
      </c>
      <c r="I189" s="178"/>
      <c r="J189" s="179">
        <f t="shared" si="50"/>
        <v>0</v>
      </c>
      <c r="K189" s="175" t="s">
        <v>5</v>
      </c>
      <c r="L189" s="39"/>
      <c r="M189" s="180" t="s">
        <v>5</v>
      </c>
      <c r="N189" s="181" t="s">
        <v>46</v>
      </c>
      <c r="O189" s="40"/>
      <c r="P189" s="182">
        <f t="shared" si="51"/>
        <v>0</v>
      </c>
      <c r="Q189" s="182">
        <v>0</v>
      </c>
      <c r="R189" s="182">
        <f t="shared" si="52"/>
        <v>0</v>
      </c>
      <c r="S189" s="182">
        <v>0</v>
      </c>
      <c r="T189" s="183">
        <f t="shared" si="53"/>
        <v>0</v>
      </c>
      <c r="AR189" s="22" t="s">
        <v>167</v>
      </c>
      <c r="AT189" s="22" t="s">
        <v>135</v>
      </c>
      <c r="AU189" s="22" t="s">
        <v>83</v>
      </c>
      <c r="AY189" s="22" t="s">
        <v>132</v>
      </c>
      <c r="BE189" s="184">
        <f t="shared" si="54"/>
        <v>0</v>
      </c>
      <c r="BF189" s="184">
        <f t="shared" si="55"/>
        <v>0</v>
      </c>
      <c r="BG189" s="184">
        <f t="shared" si="56"/>
        <v>0</v>
      </c>
      <c r="BH189" s="184">
        <f t="shared" si="57"/>
        <v>0</v>
      </c>
      <c r="BI189" s="184">
        <f t="shared" si="58"/>
        <v>0</v>
      </c>
      <c r="BJ189" s="22" t="s">
        <v>39</v>
      </c>
      <c r="BK189" s="184">
        <f t="shared" si="59"/>
        <v>0</v>
      </c>
      <c r="BL189" s="22" t="s">
        <v>167</v>
      </c>
      <c r="BM189" s="22" t="s">
        <v>460</v>
      </c>
    </row>
    <row r="190" spans="2:65" s="1" customFormat="1" ht="16.5" customHeight="1">
      <c r="B190" s="172"/>
      <c r="C190" s="185" t="s">
        <v>461</v>
      </c>
      <c r="D190" s="185" t="s">
        <v>141</v>
      </c>
      <c r="E190" s="186" t="s">
        <v>462</v>
      </c>
      <c r="F190" s="187" t="s">
        <v>463</v>
      </c>
      <c r="G190" s="188" t="s">
        <v>464</v>
      </c>
      <c r="H190" s="189">
        <v>250</v>
      </c>
      <c r="I190" s="190"/>
      <c r="J190" s="191">
        <f t="shared" si="50"/>
        <v>0</v>
      </c>
      <c r="K190" s="187" t="s">
        <v>5</v>
      </c>
      <c r="L190" s="192"/>
      <c r="M190" s="193" t="s">
        <v>5</v>
      </c>
      <c r="N190" s="194" t="s">
        <v>46</v>
      </c>
      <c r="O190" s="40"/>
      <c r="P190" s="182">
        <f t="shared" si="51"/>
        <v>0</v>
      </c>
      <c r="Q190" s="182">
        <v>1E-3</v>
      </c>
      <c r="R190" s="182">
        <f t="shared" si="52"/>
        <v>0.25</v>
      </c>
      <c r="S190" s="182">
        <v>0</v>
      </c>
      <c r="T190" s="183">
        <f t="shared" si="53"/>
        <v>0</v>
      </c>
      <c r="AR190" s="22" t="s">
        <v>435</v>
      </c>
      <c r="AT190" s="22" t="s">
        <v>141</v>
      </c>
      <c r="AU190" s="22" t="s">
        <v>83</v>
      </c>
      <c r="AY190" s="22" t="s">
        <v>132</v>
      </c>
      <c r="BE190" s="184">
        <f t="shared" si="54"/>
        <v>0</v>
      </c>
      <c r="BF190" s="184">
        <f t="shared" si="55"/>
        <v>0</v>
      </c>
      <c r="BG190" s="184">
        <f t="shared" si="56"/>
        <v>0</v>
      </c>
      <c r="BH190" s="184">
        <f t="shared" si="57"/>
        <v>0</v>
      </c>
      <c r="BI190" s="184">
        <f t="shared" si="58"/>
        <v>0</v>
      </c>
      <c r="BJ190" s="22" t="s">
        <v>39</v>
      </c>
      <c r="BK190" s="184">
        <f t="shared" si="59"/>
        <v>0</v>
      </c>
      <c r="BL190" s="22" t="s">
        <v>435</v>
      </c>
      <c r="BM190" s="22" t="s">
        <v>465</v>
      </c>
    </row>
    <row r="191" spans="2:65" s="1" customFormat="1" ht="16.5" customHeight="1">
      <c r="B191" s="172"/>
      <c r="C191" s="173" t="s">
        <v>466</v>
      </c>
      <c r="D191" s="173" t="s">
        <v>135</v>
      </c>
      <c r="E191" s="174" t="s">
        <v>467</v>
      </c>
      <c r="F191" s="175" t="s">
        <v>468</v>
      </c>
      <c r="G191" s="176" t="s">
        <v>191</v>
      </c>
      <c r="H191" s="177">
        <v>70</v>
      </c>
      <c r="I191" s="178"/>
      <c r="J191" s="179">
        <f t="shared" si="50"/>
        <v>0</v>
      </c>
      <c r="K191" s="175" t="s">
        <v>5</v>
      </c>
      <c r="L191" s="39"/>
      <c r="M191" s="180" t="s">
        <v>5</v>
      </c>
      <c r="N191" s="181" t="s">
        <v>46</v>
      </c>
      <c r="O191" s="40"/>
      <c r="P191" s="182">
        <f t="shared" si="51"/>
        <v>0</v>
      </c>
      <c r="Q191" s="182">
        <v>0</v>
      </c>
      <c r="R191" s="182">
        <f t="shared" si="52"/>
        <v>0</v>
      </c>
      <c r="S191" s="182">
        <v>0</v>
      </c>
      <c r="T191" s="183">
        <f t="shared" si="53"/>
        <v>0</v>
      </c>
      <c r="AR191" s="22" t="s">
        <v>139</v>
      </c>
      <c r="AT191" s="22" t="s">
        <v>135</v>
      </c>
      <c r="AU191" s="22" t="s">
        <v>83</v>
      </c>
      <c r="AY191" s="22" t="s">
        <v>132</v>
      </c>
      <c r="BE191" s="184">
        <f t="shared" si="54"/>
        <v>0</v>
      </c>
      <c r="BF191" s="184">
        <f t="shared" si="55"/>
        <v>0</v>
      </c>
      <c r="BG191" s="184">
        <f t="shared" si="56"/>
        <v>0</v>
      </c>
      <c r="BH191" s="184">
        <f t="shared" si="57"/>
        <v>0</v>
      </c>
      <c r="BI191" s="184">
        <f t="shared" si="58"/>
        <v>0</v>
      </c>
      <c r="BJ191" s="22" t="s">
        <v>39</v>
      </c>
      <c r="BK191" s="184">
        <f t="shared" si="59"/>
        <v>0</v>
      </c>
      <c r="BL191" s="22" t="s">
        <v>139</v>
      </c>
      <c r="BM191" s="22" t="s">
        <v>469</v>
      </c>
    </row>
    <row r="192" spans="2:65" s="1" customFormat="1" ht="16.5" customHeight="1">
      <c r="B192" s="172"/>
      <c r="C192" s="185" t="s">
        <v>470</v>
      </c>
      <c r="D192" s="185" t="s">
        <v>141</v>
      </c>
      <c r="E192" s="186" t="s">
        <v>471</v>
      </c>
      <c r="F192" s="187" t="s">
        <v>472</v>
      </c>
      <c r="G192" s="188" t="s">
        <v>464</v>
      </c>
      <c r="H192" s="189">
        <v>70</v>
      </c>
      <c r="I192" s="190"/>
      <c r="J192" s="191">
        <f t="shared" si="50"/>
        <v>0</v>
      </c>
      <c r="K192" s="187" t="s">
        <v>5</v>
      </c>
      <c r="L192" s="192"/>
      <c r="M192" s="193" t="s">
        <v>5</v>
      </c>
      <c r="N192" s="194" t="s">
        <v>46</v>
      </c>
      <c r="O192" s="40"/>
      <c r="P192" s="182">
        <f t="shared" si="51"/>
        <v>0</v>
      </c>
      <c r="Q192" s="182">
        <v>1E-3</v>
      </c>
      <c r="R192" s="182">
        <f t="shared" si="52"/>
        <v>7.0000000000000007E-2</v>
      </c>
      <c r="S192" s="182">
        <v>0</v>
      </c>
      <c r="T192" s="183">
        <f t="shared" si="53"/>
        <v>0</v>
      </c>
      <c r="AR192" s="22" t="s">
        <v>435</v>
      </c>
      <c r="AT192" s="22" t="s">
        <v>141</v>
      </c>
      <c r="AU192" s="22" t="s">
        <v>83</v>
      </c>
      <c r="AY192" s="22" t="s">
        <v>132</v>
      </c>
      <c r="BE192" s="184">
        <f t="shared" si="54"/>
        <v>0</v>
      </c>
      <c r="BF192" s="184">
        <f t="shared" si="55"/>
        <v>0</v>
      </c>
      <c r="BG192" s="184">
        <f t="shared" si="56"/>
        <v>0</v>
      </c>
      <c r="BH192" s="184">
        <f t="shared" si="57"/>
        <v>0</v>
      </c>
      <c r="BI192" s="184">
        <f t="shared" si="58"/>
        <v>0</v>
      </c>
      <c r="BJ192" s="22" t="s">
        <v>39</v>
      </c>
      <c r="BK192" s="184">
        <f t="shared" si="59"/>
        <v>0</v>
      </c>
      <c r="BL192" s="22" t="s">
        <v>435</v>
      </c>
      <c r="BM192" s="22" t="s">
        <v>473</v>
      </c>
    </row>
    <row r="193" spans="2:65" s="1" customFormat="1" ht="16.5" customHeight="1">
      <c r="B193" s="172"/>
      <c r="C193" s="173" t="s">
        <v>474</v>
      </c>
      <c r="D193" s="173" t="s">
        <v>135</v>
      </c>
      <c r="E193" s="174" t="s">
        <v>475</v>
      </c>
      <c r="F193" s="175" t="s">
        <v>476</v>
      </c>
      <c r="G193" s="176" t="s">
        <v>191</v>
      </c>
      <c r="H193" s="177">
        <v>275</v>
      </c>
      <c r="I193" s="178"/>
      <c r="J193" s="179">
        <f t="shared" si="50"/>
        <v>0</v>
      </c>
      <c r="K193" s="175" t="s">
        <v>5</v>
      </c>
      <c r="L193" s="39"/>
      <c r="M193" s="180" t="s">
        <v>5</v>
      </c>
      <c r="N193" s="181" t="s">
        <v>46</v>
      </c>
      <c r="O193" s="40"/>
      <c r="P193" s="182">
        <f t="shared" si="51"/>
        <v>0</v>
      </c>
      <c r="Q193" s="182">
        <v>0</v>
      </c>
      <c r="R193" s="182">
        <f t="shared" si="52"/>
        <v>0</v>
      </c>
      <c r="S193" s="182">
        <v>0</v>
      </c>
      <c r="T193" s="183">
        <f t="shared" si="53"/>
        <v>0</v>
      </c>
      <c r="AR193" s="22" t="s">
        <v>139</v>
      </c>
      <c r="AT193" s="22" t="s">
        <v>135</v>
      </c>
      <c r="AU193" s="22" t="s">
        <v>83</v>
      </c>
      <c r="AY193" s="22" t="s">
        <v>132</v>
      </c>
      <c r="BE193" s="184">
        <f t="shared" si="54"/>
        <v>0</v>
      </c>
      <c r="BF193" s="184">
        <f t="shared" si="55"/>
        <v>0</v>
      </c>
      <c r="BG193" s="184">
        <f t="shared" si="56"/>
        <v>0</v>
      </c>
      <c r="BH193" s="184">
        <f t="shared" si="57"/>
        <v>0</v>
      </c>
      <c r="BI193" s="184">
        <f t="shared" si="58"/>
        <v>0</v>
      </c>
      <c r="BJ193" s="22" t="s">
        <v>39</v>
      </c>
      <c r="BK193" s="184">
        <f t="shared" si="59"/>
        <v>0</v>
      </c>
      <c r="BL193" s="22" t="s">
        <v>139</v>
      </c>
      <c r="BM193" s="22" t="s">
        <v>477</v>
      </c>
    </row>
    <row r="194" spans="2:65" s="1" customFormat="1" ht="16.5" customHeight="1">
      <c r="B194" s="172"/>
      <c r="C194" s="185" t="s">
        <v>478</v>
      </c>
      <c r="D194" s="185" t="s">
        <v>141</v>
      </c>
      <c r="E194" s="186" t="s">
        <v>479</v>
      </c>
      <c r="F194" s="187" t="s">
        <v>480</v>
      </c>
      <c r="G194" s="188" t="s">
        <v>464</v>
      </c>
      <c r="H194" s="189">
        <v>275</v>
      </c>
      <c r="I194" s="190"/>
      <c r="J194" s="191">
        <f t="shared" si="50"/>
        <v>0</v>
      </c>
      <c r="K194" s="187" t="s">
        <v>5</v>
      </c>
      <c r="L194" s="192"/>
      <c r="M194" s="193" t="s">
        <v>5</v>
      </c>
      <c r="N194" s="194" t="s">
        <v>46</v>
      </c>
      <c r="O194" s="40"/>
      <c r="P194" s="182">
        <f t="shared" si="51"/>
        <v>0</v>
      </c>
      <c r="Q194" s="182">
        <v>1E-3</v>
      </c>
      <c r="R194" s="182">
        <f t="shared" si="52"/>
        <v>0.27500000000000002</v>
      </c>
      <c r="S194" s="182">
        <v>0</v>
      </c>
      <c r="T194" s="183">
        <f t="shared" si="53"/>
        <v>0</v>
      </c>
      <c r="AR194" s="22" t="s">
        <v>435</v>
      </c>
      <c r="AT194" s="22" t="s">
        <v>141</v>
      </c>
      <c r="AU194" s="22" t="s">
        <v>83</v>
      </c>
      <c r="AY194" s="22" t="s">
        <v>132</v>
      </c>
      <c r="BE194" s="184">
        <f t="shared" si="54"/>
        <v>0</v>
      </c>
      <c r="BF194" s="184">
        <f t="shared" si="55"/>
        <v>0</v>
      </c>
      <c r="BG194" s="184">
        <f t="shared" si="56"/>
        <v>0</v>
      </c>
      <c r="BH194" s="184">
        <f t="shared" si="57"/>
        <v>0</v>
      </c>
      <c r="BI194" s="184">
        <f t="shared" si="58"/>
        <v>0</v>
      </c>
      <c r="BJ194" s="22" t="s">
        <v>39</v>
      </c>
      <c r="BK194" s="184">
        <f t="shared" si="59"/>
        <v>0</v>
      </c>
      <c r="BL194" s="22" t="s">
        <v>435</v>
      </c>
      <c r="BM194" s="22" t="s">
        <v>481</v>
      </c>
    </row>
    <row r="195" spans="2:65" s="1" customFormat="1" ht="25.5" customHeight="1">
      <c r="B195" s="172"/>
      <c r="C195" s="185" t="s">
        <v>482</v>
      </c>
      <c r="D195" s="185" t="s">
        <v>141</v>
      </c>
      <c r="E195" s="186" t="s">
        <v>483</v>
      </c>
      <c r="F195" s="187" t="s">
        <v>484</v>
      </c>
      <c r="G195" s="188" t="s">
        <v>138</v>
      </c>
      <c r="H195" s="189">
        <v>34</v>
      </c>
      <c r="I195" s="190"/>
      <c r="J195" s="191">
        <f t="shared" si="50"/>
        <v>0</v>
      </c>
      <c r="K195" s="187" t="s">
        <v>5</v>
      </c>
      <c r="L195" s="192"/>
      <c r="M195" s="193" t="s">
        <v>5</v>
      </c>
      <c r="N195" s="194" t="s">
        <v>46</v>
      </c>
      <c r="O195" s="40"/>
      <c r="P195" s="182">
        <f t="shared" si="51"/>
        <v>0</v>
      </c>
      <c r="Q195" s="182">
        <v>6.9999999999999999E-4</v>
      </c>
      <c r="R195" s="182">
        <f t="shared" si="52"/>
        <v>2.3799999999999998E-2</v>
      </c>
      <c r="S195" s="182">
        <v>0</v>
      </c>
      <c r="T195" s="183">
        <f t="shared" si="53"/>
        <v>0</v>
      </c>
      <c r="AR195" s="22" t="s">
        <v>435</v>
      </c>
      <c r="AT195" s="22" t="s">
        <v>141</v>
      </c>
      <c r="AU195" s="22" t="s">
        <v>83</v>
      </c>
      <c r="AY195" s="22" t="s">
        <v>132</v>
      </c>
      <c r="BE195" s="184">
        <f t="shared" si="54"/>
        <v>0</v>
      </c>
      <c r="BF195" s="184">
        <f t="shared" si="55"/>
        <v>0</v>
      </c>
      <c r="BG195" s="184">
        <f t="shared" si="56"/>
        <v>0</v>
      </c>
      <c r="BH195" s="184">
        <f t="shared" si="57"/>
        <v>0</v>
      </c>
      <c r="BI195" s="184">
        <f t="shared" si="58"/>
        <v>0</v>
      </c>
      <c r="BJ195" s="22" t="s">
        <v>39</v>
      </c>
      <c r="BK195" s="184">
        <f t="shared" si="59"/>
        <v>0</v>
      </c>
      <c r="BL195" s="22" t="s">
        <v>435</v>
      </c>
      <c r="BM195" s="22" t="s">
        <v>485</v>
      </c>
    </row>
    <row r="196" spans="2:65" s="1" customFormat="1" ht="16.5" customHeight="1">
      <c r="B196" s="172"/>
      <c r="C196" s="173" t="s">
        <v>486</v>
      </c>
      <c r="D196" s="173" t="s">
        <v>135</v>
      </c>
      <c r="E196" s="174" t="s">
        <v>487</v>
      </c>
      <c r="F196" s="175" t="s">
        <v>488</v>
      </c>
      <c r="G196" s="176" t="s">
        <v>191</v>
      </c>
      <c r="H196" s="177">
        <v>462</v>
      </c>
      <c r="I196" s="178"/>
      <c r="J196" s="179">
        <f t="shared" si="50"/>
        <v>0</v>
      </c>
      <c r="K196" s="175" t="s">
        <v>5</v>
      </c>
      <c r="L196" s="39"/>
      <c r="M196" s="180" t="s">
        <v>5</v>
      </c>
      <c r="N196" s="181" t="s">
        <v>46</v>
      </c>
      <c r="O196" s="40"/>
      <c r="P196" s="182">
        <f t="shared" si="51"/>
        <v>0</v>
      </c>
      <c r="Q196" s="182">
        <v>0</v>
      </c>
      <c r="R196" s="182">
        <f t="shared" si="52"/>
        <v>0</v>
      </c>
      <c r="S196" s="182">
        <v>0</v>
      </c>
      <c r="T196" s="183">
        <f t="shared" si="53"/>
        <v>0</v>
      </c>
      <c r="AR196" s="22" t="s">
        <v>139</v>
      </c>
      <c r="AT196" s="22" t="s">
        <v>135</v>
      </c>
      <c r="AU196" s="22" t="s">
        <v>83</v>
      </c>
      <c r="AY196" s="22" t="s">
        <v>132</v>
      </c>
      <c r="BE196" s="184">
        <f t="shared" si="54"/>
        <v>0</v>
      </c>
      <c r="BF196" s="184">
        <f t="shared" si="55"/>
        <v>0</v>
      </c>
      <c r="BG196" s="184">
        <f t="shared" si="56"/>
        <v>0</v>
      </c>
      <c r="BH196" s="184">
        <f t="shared" si="57"/>
        <v>0</v>
      </c>
      <c r="BI196" s="184">
        <f t="shared" si="58"/>
        <v>0</v>
      </c>
      <c r="BJ196" s="22" t="s">
        <v>39</v>
      </c>
      <c r="BK196" s="184">
        <f t="shared" si="59"/>
        <v>0</v>
      </c>
      <c r="BL196" s="22" t="s">
        <v>139</v>
      </c>
      <c r="BM196" s="22" t="s">
        <v>489</v>
      </c>
    </row>
    <row r="197" spans="2:65" s="1" customFormat="1" ht="16.5" customHeight="1">
      <c r="B197" s="172"/>
      <c r="C197" s="185" t="s">
        <v>490</v>
      </c>
      <c r="D197" s="185" t="s">
        <v>141</v>
      </c>
      <c r="E197" s="186" t="s">
        <v>491</v>
      </c>
      <c r="F197" s="187" t="s">
        <v>492</v>
      </c>
      <c r="G197" s="188" t="s">
        <v>464</v>
      </c>
      <c r="H197" s="189">
        <v>462</v>
      </c>
      <c r="I197" s="190"/>
      <c r="J197" s="191">
        <f t="shared" si="50"/>
        <v>0</v>
      </c>
      <c r="K197" s="187" t="s">
        <v>5</v>
      </c>
      <c r="L197" s="192"/>
      <c r="M197" s="193" t="s">
        <v>5</v>
      </c>
      <c r="N197" s="194" t="s">
        <v>46</v>
      </c>
      <c r="O197" s="40"/>
      <c r="P197" s="182">
        <f t="shared" si="51"/>
        <v>0</v>
      </c>
      <c r="Q197" s="182">
        <v>1E-3</v>
      </c>
      <c r="R197" s="182">
        <f t="shared" si="52"/>
        <v>0.46200000000000002</v>
      </c>
      <c r="S197" s="182">
        <v>0</v>
      </c>
      <c r="T197" s="183">
        <f t="shared" si="53"/>
        <v>0</v>
      </c>
      <c r="AR197" s="22" t="s">
        <v>435</v>
      </c>
      <c r="AT197" s="22" t="s">
        <v>141</v>
      </c>
      <c r="AU197" s="22" t="s">
        <v>83</v>
      </c>
      <c r="AY197" s="22" t="s">
        <v>132</v>
      </c>
      <c r="BE197" s="184">
        <f t="shared" si="54"/>
        <v>0</v>
      </c>
      <c r="BF197" s="184">
        <f t="shared" si="55"/>
        <v>0</v>
      </c>
      <c r="BG197" s="184">
        <f t="shared" si="56"/>
        <v>0</v>
      </c>
      <c r="BH197" s="184">
        <f t="shared" si="57"/>
        <v>0</v>
      </c>
      <c r="BI197" s="184">
        <f t="shared" si="58"/>
        <v>0</v>
      </c>
      <c r="BJ197" s="22" t="s">
        <v>39</v>
      </c>
      <c r="BK197" s="184">
        <f t="shared" si="59"/>
        <v>0</v>
      </c>
      <c r="BL197" s="22" t="s">
        <v>435</v>
      </c>
      <c r="BM197" s="22" t="s">
        <v>493</v>
      </c>
    </row>
    <row r="198" spans="2:65" s="1" customFormat="1" ht="16.5" customHeight="1">
      <c r="B198" s="172"/>
      <c r="C198" s="185" t="s">
        <v>494</v>
      </c>
      <c r="D198" s="185" t="s">
        <v>141</v>
      </c>
      <c r="E198" s="186" t="s">
        <v>495</v>
      </c>
      <c r="F198" s="187" t="s">
        <v>496</v>
      </c>
      <c r="G198" s="188" t="s">
        <v>138</v>
      </c>
      <c r="H198" s="189">
        <v>260</v>
      </c>
      <c r="I198" s="190"/>
      <c r="J198" s="191">
        <f t="shared" si="50"/>
        <v>0</v>
      </c>
      <c r="K198" s="187" t="s">
        <v>5</v>
      </c>
      <c r="L198" s="192"/>
      <c r="M198" s="193" t="s">
        <v>5</v>
      </c>
      <c r="N198" s="194" t="s">
        <v>46</v>
      </c>
      <c r="O198" s="40"/>
      <c r="P198" s="182">
        <f t="shared" si="51"/>
        <v>0</v>
      </c>
      <c r="Q198" s="182">
        <v>5.5000000000000003E-4</v>
      </c>
      <c r="R198" s="182">
        <f t="shared" si="52"/>
        <v>0.14300000000000002</v>
      </c>
      <c r="S198" s="182">
        <v>0</v>
      </c>
      <c r="T198" s="183">
        <f t="shared" si="53"/>
        <v>0</v>
      </c>
      <c r="AR198" s="22" t="s">
        <v>435</v>
      </c>
      <c r="AT198" s="22" t="s">
        <v>141</v>
      </c>
      <c r="AU198" s="22" t="s">
        <v>83</v>
      </c>
      <c r="AY198" s="22" t="s">
        <v>132</v>
      </c>
      <c r="BE198" s="184">
        <f t="shared" si="54"/>
        <v>0</v>
      </c>
      <c r="BF198" s="184">
        <f t="shared" si="55"/>
        <v>0</v>
      </c>
      <c r="BG198" s="184">
        <f t="shared" si="56"/>
        <v>0</v>
      </c>
      <c r="BH198" s="184">
        <f t="shared" si="57"/>
        <v>0</v>
      </c>
      <c r="BI198" s="184">
        <f t="shared" si="58"/>
        <v>0</v>
      </c>
      <c r="BJ198" s="22" t="s">
        <v>39</v>
      </c>
      <c r="BK198" s="184">
        <f t="shared" si="59"/>
        <v>0</v>
      </c>
      <c r="BL198" s="22" t="s">
        <v>435</v>
      </c>
      <c r="BM198" s="22" t="s">
        <v>497</v>
      </c>
    </row>
    <row r="199" spans="2:65" s="1" customFormat="1" ht="16.5" customHeight="1">
      <c r="B199" s="172"/>
      <c r="C199" s="173" t="s">
        <v>498</v>
      </c>
      <c r="D199" s="173" t="s">
        <v>135</v>
      </c>
      <c r="E199" s="174" t="s">
        <v>499</v>
      </c>
      <c r="F199" s="175" t="s">
        <v>500</v>
      </c>
      <c r="G199" s="176" t="s">
        <v>138</v>
      </c>
      <c r="H199" s="177">
        <v>16</v>
      </c>
      <c r="I199" s="178"/>
      <c r="J199" s="179">
        <f t="shared" si="50"/>
        <v>0</v>
      </c>
      <c r="K199" s="175" t="s">
        <v>5</v>
      </c>
      <c r="L199" s="39"/>
      <c r="M199" s="180" t="s">
        <v>5</v>
      </c>
      <c r="N199" s="181" t="s">
        <v>46</v>
      </c>
      <c r="O199" s="40"/>
      <c r="P199" s="182">
        <f t="shared" si="51"/>
        <v>0</v>
      </c>
      <c r="Q199" s="182">
        <v>0</v>
      </c>
      <c r="R199" s="182">
        <f t="shared" si="52"/>
        <v>0</v>
      </c>
      <c r="S199" s="182">
        <v>0</v>
      </c>
      <c r="T199" s="183">
        <f t="shared" si="53"/>
        <v>0</v>
      </c>
      <c r="AR199" s="22" t="s">
        <v>139</v>
      </c>
      <c r="AT199" s="22" t="s">
        <v>135</v>
      </c>
      <c r="AU199" s="22" t="s">
        <v>83</v>
      </c>
      <c r="AY199" s="22" t="s">
        <v>132</v>
      </c>
      <c r="BE199" s="184">
        <f t="shared" si="54"/>
        <v>0</v>
      </c>
      <c r="BF199" s="184">
        <f t="shared" si="55"/>
        <v>0</v>
      </c>
      <c r="BG199" s="184">
        <f t="shared" si="56"/>
        <v>0</v>
      </c>
      <c r="BH199" s="184">
        <f t="shared" si="57"/>
        <v>0</v>
      </c>
      <c r="BI199" s="184">
        <f t="shared" si="58"/>
        <v>0</v>
      </c>
      <c r="BJ199" s="22" t="s">
        <v>39</v>
      </c>
      <c r="BK199" s="184">
        <f t="shared" si="59"/>
        <v>0</v>
      </c>
      <c r="BL199" s="22" t="s">
        <v>139</v>
      </c>
      <c r="BM199" s="22" t="s">
        <v>501</v>
      </c>
    </row>
    <row r="200" spans="2:65" s="1" customFormat="1" ht="16.5" customHeight="1">
      <c r="B200" s="172"/>
      <c r="C200" s="185" t="s">
        <v>502</v>
      </c>
      <c r="D200" s="185" t="s">
        <v>141</v>
      </c>
      <c r="E200" s="186" t="s">
        <v>503</v>
      </c>
      <c r="F200" s="187" t="s">
        <v>504</v>
      </c>
      <c r="G200" s="188" t="s">
        <v>138</v>
      </c>
      <c r="H200" s="189">
        <v>16</v>
      </c>
      <c r="I200" s="190"/>
      <c r="J200" s="191">
        <f t="shared" si="50"/>
        <v>0</v>
      </c>
      <c r="K200" s="187" t="s">
        <v>5</v>
      </c>
      <c r="L200" s="192"/>
      <c r="M200" s="193" t="s">
        <v>5</v>
      </c>
      <c r="N200" s="194" t="s">
        <v>46</v>
      </c>
      <c r="O200" s="40"/>
      <c r="P200" s="182">
        <f t="shared" si="51"/>
        <v>0</v>
      </c>
      <c r="Q200" s="182">
        <v>4.1999999999999997E-3</v>
      </c>
      <c r="R200" s="182">
        <f t="shared" si="52"/>
        <v>6.7199999999999996E-2</v>
      </c>
      <c r="S200" s="182">
        <v>0</v>
      </c>
      <c r="T200" s="183">
        <f t="shared" si="53"/>
        <v>0</v>
      </c>
      <c r="AR200" s="22" t="s">
        <v>435</v>
      </c>
      <c r="AT200" s="22" t="s">
        <v>141</v>
      </c>
      <c r="AU200" s="22" t="s">
        <v>83</v>
      </c>
      <c r="AY200" s="22" t="s">
        <v>132</v>
      </c>
      <c r="BE200" s="184">
        <f t="shared" si="54"/>
        <v>0</v>
      </c>
      <c r="BF200" s="184">
        <f t="shared" si="55"/>
        <v>0</v>
      </c>
      <c r="BG200" s="184">
        <f t="shared" si="56"/>
        <v>0</v>
      </c>
      <c r="BH200" s="184">
        <f t="shared" si="57"/>
        <v>0</v>
      </c>
      <c r="BI200" s="184">
        <f t="shared" si="58"/>
        <v>0</v>
      </c>
      <c r="BJ200" s="22" t="s">
        <v>39</v>
      </c>
      <c r="BK200" s="184">
        <f t="shared" si="59"/>
        <v>0</v>
      </c>
      <c r="BL200" s="22" t="s">
        <v>435</v>
      </c>
      <c r="BM200" s="22" t="s">
        <v>505</v>
      </c>
    </row>
    <row r="201" spans="2:65" s="1" customFormat="1" ht="16.5" customHeight="1">
      <c r="B201" s="172"/>
      <c r="C201" s="185" t="s">
        <v>506</v>
      </c>
      <c r="D201" s="185" t="s">
        <v>141</v>
      </c>
      <c r="E201" s="186" t="s">
        <v>507</v>
      </c>
      <c r="F201" s="187" t="s">
        <v>508</v>
      </c>
      <c r="G201" s="188" t="s">
        <v>138</v>
      </c>
      <c r="H201" s="189">
        <v>32</v>
      </c>
      <c r="I201" s="190"/>
      <c r="J201" s="191">
        <f t="shared" si="50"/>
        <v>0</v>
      </c>
      <c r="K201" s="187" t="s">
        <v>5</v>
      </c>
      <c r="L201" s="192"/>
      <c r="M201" s="193" t="s">
        <v>5</v>
      </c>
      <c r="N201" s="194" t="s">
        <v>46</v>
      </c>
      <c r="O201" s="40"/>
      <c r="P201" s="182">
        <f t="shared" si="51"/>
        <v>0</v>
      </c>
      <c r="Q201" s="182">
        <v>3.2000000000000003E-4</v>
      </c>
      <c r="R201" s="182">
        <f t="shared" si="52"/>
        <v>1.0240000000000001E-2</v>
      </c>
      <c r="S201" s="182">
        <v>0</v>
      </c>
      <c r="T201" s="183">
        <f t="shared" si="53"/>
        <v>0</v>
      </c>
      <c r="AR201" s="22" t="s">
        <v>435</v>
      </c>
      <c r="AT201" s="22" t="s">
        <v>141</v>
      </c>
      <c r="AU201" s="22" t="s">
        <v>83</v>
      </c>
      <c r="AY201" s="22" t="s">
        <v>132</v>
      </c>
      <c r="BE201" s="184">
        <f t="shared" si="54"/>
        <v>0</v>
      </c>
      <c r="BF201" s="184">
        <f t="shared" si="55"/>
        <v>0</v>
      </c>
      <c r="BG201" s="184">
        <f t="shared" si="56"/>
        <v>0</v>
      </c>
      <c r="BH201" s="184">
        <f t="shared" si="57"/>
        <v>0</v>
      </c>
      <c r="BI201" s="184">
        <f t="shared" si="58"/>
        <v>0</v>
      </c>
      <c r="BJ201" s="22" t="s">
        <v>39</v>
      </c>
      <c r="BK201" s="184">
        <f t="shared" si="59"/>
        <v>0</v>
      </c>
      <c r="BL201" s="22" t="s">
        <v>435</v>
      </c>
      <c r="BM201" s="22" t="s">
        <v>509</v>
      </c>
    </row>
    <row r="202" spans="2:65" s="1" customFormat="1" ht="16.5" customHeight="1">
      <c r="B202" s="172"/>
      <c r="C202" s="173" t="s">
        <v>510</v>
      </c>
      <c r="D202" s="173" t="s">
        <v>135</v>
      </c>
      <c r="E202" s="174" t="s">
        <v>511</v>
      </c>
      <c r="F202" s="175" t="s">
        <v>512</v>
      </c>
      <c r="G202" s="176" t="s">
        <v>138</v>
      </c>
      <c r="H202" s="177">
        <v>17</v>
      </c>
      <c r="I202" s="178"/>
      <c r="J202" s="179">
        <f t="shared" si="50"/>
        <v>0</v>
      </c>
      <c r="K202" s="175" t="s">
        <v>5</v>
      </c>
      <c r="L202" s="39"/>
      <c r="M202" s="180" t="s">
        <v>5</v>
      </c>
      <c r="N202" s="181" t="s">
        <v>46</v>
      </c>
      <c r="O202" s="40"/>
      <c r="P202" s="182">
        <f t="shared" si="51"/>
        <v>0</v>
      </c>
      <c r="Q202" s="182">
        <v>0</v>
      </c>
      <c r="R202" s="182">
        <f t="shared" si="52"/>
        <v>0</v>
      </c>
      <c r="S202" s="182">
        <v>0</v>
      </c>
      <c r="T202" s="183">
        <f t="shared" si="53"/>
        <v>0</v>
      </c>
      <c r="AR202" s="22" t="s">
        <v>139</v>
      </c>
      <c r="AT202" s="22" t="s">
        <v>135</v>
      </c>
      <c r="AU202" s="22" t="s">
        <v>83</v>
      </c>
      <c r="AY202" s="22" t="s">
        <v>132</v>
      </c>
      <c r="BE202" s="184">
        <f t="shared" si="54"/>
        <v>0</v>
      </c>
      <c r="BF202" s="184">
        <f t="shared" si="55"/>
        <v>0</v>
      </c>
      <c r="BG202" s="184">
        <f t="shared" si="56"/>
        <v>0</v>
      </c>
      <c r="BH202" s="184">
        <f t="shared" si="57"/>
        <v>0</v>
      </c>
      <c r="BI202" s="184">
        <f t="shared" si="58"/>
        <v>0</v>
      </c>
      <c r="BJ202" s="22" t="s">
        <v>39</v>
      </c>
      <c r="BK202" s="184">
        <f t="shared" si="59"/>
        <v>0</v>
      </c>
      <c r="BL202" s="22" t="s">
        <v>139</v>
      </c>
      <c r="BM202" s="22" t="s">
        <v>513</v>
      </c>
    </row>
    <row r="203" spans="2:65" s="1" customFormat="1" ht="16.5" customHeight="1">
      <c r="B203" s="172"/>
      <c r="C203" s="185" t="s">
        <v>514</v>
      </c>
      <c r="D203" s="185" t="s">
        <v>141</v>
      </c>
      <c r="E203" s="186" t="s">
        <v>515</v>
      </c>
      <c r="F203" s="187" t="s">
        <v>516</v>
      </c>
      <c r="G203" s="188" t="s">
        <v>138</v>
      </c>
      <c r="H203" s="189">
        <v>17</v>
      </c>
      <c r="I203" s="190"/>
      <c r="J203" s="191">
        <f t="shared" si="50"/>
        <v>0</v>
      </c>
      <c r="K203" s="187" t="s">
        <v>5</v>
      </c>
      <c r="L203" s="192"/>
      <c r="M203" s="193" t="s">
        <v>5</v>
      </c>
      <c r="N203" s="194" t="s">
        <v>46</v>
      </c>
      <c r="O203" s="40"/>
      <c r="P203" s="182">
        <f t="shared" si="51"/>
        <v>0</v>
      </c>
      <c r="Q203" s="182">
        <v>0</v>
      </c>
      <c r="R203" s="182">
        <f t="shared" si="52"/>
        <v>0</v>
      </c>
      <c r="S203" s="182">
        <v>0</v>
      </c>
      <c r="T203" s="183">
        <f t="shared" si="53"/>
        <v>0</v>
      </c>
      <c r="AR203" s="22" t="s">
        <v>195</v>
      </c>
      <c r="AT203" s="22" t="s">
        <v>141</v>
      </c>
      <c r="AU203" s="22" t="s">
        <v>83</v>
      </c>
      <c r="AY203" s="22" t="s">
        <v>132</v>
      </c>
      <c r="BE203" s="184">
        <f t="shared" si="54"/>
        <v>0</v>
      </c>
      <c r="BF203" s="184">
        <f t="shared" si="55"/>
        <v>0</v>
      </c>
      <c r="BG203" s="184">
        <f t="shared" si="56"/>
        <v>0</v>
      </c>
      <c r="BH203" s="184">
        <f t="shared" si="57"/>
        <v>0</v>
      </c>
      <c r="BI203" s="184">
        <f t="shared" si="58"/>
        <v>0</v>
      </c>
      <c r="BJ203" s="22" t="s">
        <v>39</v>
      </c>
      <c r="BK203" s="184">
        <f t="shared" si="59"/>
        <v>0</v>
      </c>
      <c r="BL203" s="22" t="s">
        <v>139</v>
      </c>
      <c r="BM203" s="22" t="s">
        <v>517</v>
      </c>
    </row>
    <row r="204" spans="2:65" s="1" customFormat="1" ht="16.5" customHeight="1">
      <c r="B204" s="172"/>
      <c r="C204" s="173" t="s">
        <v>518</v>
      </c>
      <c r="D204" s="173" t="s">
        <v>135</v>
      </c>
      <c r="E204" s="174" t="s">
        <v>519</v>
      </c>
      <c r="F204" s="175" t="s">
        <v>520</v>
      </c>
      <c r="G204" s="176" t="s">
        <v>138</v>
      </c>
      <c r="H204" s="177">
        <v>32</v>
      </c>
      <c r="I204" s="178"/>
      <c r="J204" s="179">
        <f t="shared" si="50"/>
        <v>0</v>
      </c>
      <c r="K204" s="175" t="s">
        <v>5</v>
      </c>
      <c r="L204" s="39"/>
      <c r="M204" s="180" t="s">
        <v>5</v>
      </c>
      <c r="N204" s="181" t="s">
        <v>46</v>
      </c>
      <c r="O204" s="40"/>
      <c r="P204" s="182">
        <f t="shared" si="51"/>
        <v>0</v>
      </c>
      <c r="Q204" s="182">
        <v>0</v>
      </c>
      <c r="R204" s="182">
        <f t="shared" si="52"/>
        <v>0</v>
      </c>
      <c r="S204" s="182">
        <v>0</v>
      </c>
      <c r="T204" s="183">
        <f t="shared" si="53"/>
        <v>0</v>
      </c>
      <c r="AR204" s="22" t="s">
        <v>139</v>
      </c>
      <c r="AT204" s="22" t="s">
        <v>135</v>
      </c>
      <c r="AU204" s="22" t="s">
        <v>83</v>
      </c>
      <c r="AY204" s="22" t="s">
        <v>132</v>
      </c>
      <c r="BE204" s="184">
        <f t="shared" si="54"/>
        <v>0</v>
      </c>
      <c r="BF204" s="184">
        <f t="shared" si="55"/>
        <v>0</v>
      </c>
      <c r="BG204" s="184">
        <f t="shared" si="56"/>
        <v>0</v>
      </c>
      <c r="BH204" s="184">
        <f t="shared" si="57"/>
        <v>0</v>
      </c>
      <c r="BI204" s="184">
        <f t="shared" si="58"/>
        <v>0</v>
      </c>
      <c r="BJ204" s="22" t="s">
        <v>39</v>
      </c>
      <c r="BK204" s="184">
        <f t="shared" si="59"/>
        <v>0</v>
      </c>
      <c r="BL204" s="22" t="s">
        <v>139</v>
      </c>
      <c r="BM204" s="22" t="s">
        <v>521</v>
      </c>
    </row>
    <row r="205" spans="2:65" s="1" customFormat="1" ht="16.5" customHeight="1">
      <c r="B205" s="172"/>
      <c r="C205" s="185" t="s">
        <v>522</v>
      </c>
      <c r="D205" s="185" t="s">
        <v>141</v>
      </c>
      <c r="E205" s="186" t="s">
        <v>523</v>
      </c>
      <c r="F205" s="187" t="s">
        <v>524</v>
      </c>
      <c r="G205" s="188" t="s">
        <v>138</v>
      </c>
      <c r="H205" s="189">
        <v>96</v>
      </c>
      <c r="I205" s="190"/>
      <c r="J205" s="191">
        <f t="shared" si="50"/>
        <v>0</v>
      </c>
      <c r="K205" s="187" t="s">
        <v>5</v>
      </c>
      <c r="L205" s="192"/>
      <c r="M205" s="193" t="s">
        <v>5</v>
      </c>
      <c r="N205" s="194" t="s">
        <v>46</v>
      </c>
      <c r="O205" s="40"/>
      <c r="P205" s="182">
        <f t="shared" si="51"/>
        <v>0</v>
      </c>
      <c r="Q205" s="182">
        <v>6.9999999999999994E-5</v>
      </c>
      <c r="R205" s="182">
        <f t="shared" si="52"/>
        <v>6.7199999999999994E-3</v>
      </c>
      <c r="S205" s="182">
        <v>0</v>
      </c>
      <c r="T205" s="183">
        <f t="shared" si="53"/>
        <v>0</v>
      </c>
      <c r="AR205" s="22" t="s">
        <v>435</v>
      </c>
      <c r="AT205" s="22" t="s">
        <v>141</v>
      </c>
      <c r="AU205" s="22" t="s">
        <v>83</v>
      </c>
      <c r="AY205" s="22" t="s">
        <v>132</v>
      </c>
      <c r="BE205" s="184">
        <f t="shared" si="54"/>
        <v>0</v>
      </c>
      <c r="BF205" s="184">
        <f t="shared" si="55"/>
        <v>0</v>
      </c>
      <c r="BG205" s="184">
        <f t="shared" si="56"/>
        <v>0</v>
      </c>
      <c r="BH205" s="184">
        <f t="shared" si="57"/>
        <v>0</v>
      </c>
      <c r="BI205" s="184">
        <f t="shared" si="58"/>
        <v>0</v>
      </c>
      <c r="BJ205" s="22" t="s">
        <v>39</v>
      </c>
      <c r="BK205" s="184">
        <f t="shared" si="59"/>
        <v>0</v>
      </c>
      <c r="BL205" s="22" t="s">
        <v>435</v>
      </c>
      <c r="BM205" s="22" t="s">
        <v>525</v>
      </c>
    </row>
    <row r="206" spans="2:65" s="1" customFormat="1" ht="16.5" customHeight="1">
      <c r="B206" s="172"/>
      <c r="C206" s="173" t="s">
        <v>526</v>
      </c>
      <c r="D206" s="173" t="s">
        <v>135</v>
      </c>
      <c r="E206" s="174" t="s">
        <v>527</v>
      </c>
      <c r="F206" s="175" t="s">
        <v>528</v>
      </c>
      <c r="G206" s="176" t="s">
        <v>138</v>
      </c>
      <c r="H206" s="177">
        <v>16</v>
      </c>
      <c r="I206" s="178"/>
      <c r="J206" s="179">
        <f t="shared" si="50"/>
        <v>0</v>
      </c>
      <c r="K206" s="175" t="s">
        <v>5</v>
      </c>
      <c r="L206" s="39"/>
      <c r="M206" s="180" t="s">
        <v>5</v>
      </c>
      <c r="N206" s="181" t="s">
        <v>46</v>
      </c>
      <c r="O206" s="40"/>
      <c r="P206" s="182">
        <f t="shared" si="51"/>
        <v>0</v>
      </c>
      <c r="Q206" s="182">
        <v>0</v>
      </c>
      <c r="R206" s="182">
        <f t="shared" si="52"/>
        <v>0</v>
      </c>
      <c r="S206" s="182">
        <v>0</v>
      </c>
      <c r="T206" s="183">
        <f t="shared" si="53"/>
        <v>0</v>
      </c>
      <c r="AR206" s="22" t="s">
        <v>167</v>
      </c>
      <c r="AT206" s="22" t="s">
        <v>135</v>
      </c>
      <c r="AU206" s="22" t="s">
        <v>83</v>
      </c>
      <c r="AY206" s="22" t="s">
        <v>132</v>
      </c>
      <c r="BE206" s="184">
        <f t="shared" si="54"/>
        <v>0</v>
      </c>
      <c r="BF206" s="184">
        <f t="shared" si="55"/>
        <v>0</v>
      </c>
      <c r="BG206" s="184">
        <f t="shared" si="56"/>
        <v>0</v>
      </c>
      <c r="BH206" s="184">
        <f t="shared" si="57"/>
        <v>0</v>
      </c>
      <c r="BI206" s="184">
        <f t="shared" si="58"/>
        <v>0</v>
      </c>
      <c r="BJ206" s="22" t="s">
        <v>39</v>
      </c>
      <c r="BK206" s="184">
        <f t="shared" si="59"/>
        <v>0</v>
      </c>
      <c r="BL206" s="22" t="s">
        <v>167</v>
      </c>
      <c r="BM206" s="22" t="s">
        <v>529</v>
      </c>
    </row>
    <row r="207" spans="2:65" s="1" customFormat="1" ht="16.5" customHeight="1">
      <c r="B207" s="172"/>
      <c r="C207" s="185" t="s">
        <v>530</v>
      </c>
      <c r="D207" s="185" t="s">
        <v>141</v>
      </c>
      <c r="E207" s="186" t="s">
        <v>531</v>
      </c>
      <c r="F207" s="187" t="s">
        <v>532</v>
      </c>
      <c r="G207" s="188" t="s">
        <v>138</v>
      </c>
      <c r="H207" s="189">
        <v>16</v>
      </c>
      <c r="I207" s="190"/>
      <c r="J207" s="191">
        <f t="shared" si="50"/>
        <v>0</v>
      </c>
      <c r="K207" s="187" t="s">
        <v>5</v>
      </c>
      <c r="L207" s="192"/>
      <c r="M207" s="193" t="s">
        <v>5</v>
      </c>
      <c r="N207" s="194" t="s">
        <v>46</v>
      </c>
      <c r="O207" s="40"/>
      <c r="P207" s="182">
        <f t="shared" si="51"/>
        <v>0</v>
      </c>
      <c r="Q207" s="182">
        <v>2.0000000000000001E-4</v>
      </c>
      <c r="R207" s="182">
        <f t="shared" si="52"/>
        <v>3.2000000000000002E-3</v>
      </c>
      <c r="S207" s="182">
        <v>0</v>
      </c>
      <c r="T207" s="183">
        <f t="shared" si="53"/>
        <v>0</v>
      </c>
      <c r="AR207" s="22" t="s">
        <v>435</v>
      </c>
      <c r="AT207" s="22" t="s">
        <v>141</v>
      </c>
      <c r="AU207" s="22" t="s">
        <v>83</v>
      </c>
      <c r="AY207" s="22" t="s">
        <v>132</v>
      </c>
      <c r="BE207" s="184">
        <f t="shared" si="54"/>
        <v>0</v>
      </c>
      <c r="BF207" s="184">
        <f t="shared" si="55"/>
        <v>0</v>
      </c>
      <c r="BG207" s="184">
        <f t="shared" si="56"/>
        <v>0</v>
      </c>
      <c r="BH207" s="184">
        <f t="shared" si="57"/>
        <v>0</v>
      </c>
      <c r="BI207" s="184">
        <f t="shared" si="58"/>
        <v>0</v>
      </c>
      <c r="BJ207" s="22" t="s">
        <v>39</v>
      </c>
      <c r="BK207" s="184">
        <f t="shared" si="59"/>
        <v>0</v>
      </c>
      <c r="BL207" s="22" t="s">
        <v>435</v>
      </c>
      <c r="BM207" s="22" t="s">
        <v>533</v>
      </c>
    </row>
    <row r="208" spans="2:65" s="10" customFormat="1" ht="37.35" customHeight="1">
      <c r="B208" s="158"/>
      <c r="D208" s="169" t="s">
        <v>74</v>
      </c>
      <c r="E208" s="206" t="s">
        <v>534</v>
      </c>
      <c r="F208" s="206" t="s">
        <v>535</v>
      </c>
      <c r="I208" s="161"/>
      <c r="J208" s="207">
        <f>BK208</f>
        <v>0</v>
      </c>
      <c r="L208" s="158"/>
      <c r="M208" s="163"/>
      <c r="N208" s="164"/>
      <c r="O208" s="164"/>
      <c r="P208" s="165">
        <f>P209</f>
        <v>0</v>
      </c>
      <c r="Q208" s="164"/>
      <c r="R208" s="165">
        <f>R209</f>
        <v>0</v>
      </c>
      <c r="S208" s="164"/>
      <c r="T208" s="166">
        <f>T209</f>
        <v>0</v>
      </c>
      <c r="AR208" s="159" t="s">
        <v>39</v>
      </c>
      <c r="AT208" s="167" t="s">
        <v>74</v>
      </c>
      <c r="AU208" s="167" t="s">
        <v>75</v>
      </c>
      <c r="AY208" s="159" t="s">
        <v>132</v>
      </c>
      <c r="BK208" s="168">
        <f>BK209</f>
        <v>0</v>
      </c>
    </row>
    <row r="209" spans="2:65" s="1" customFormat="1" ht="25.5" customHeight="1">
      <c r="B209" s="172"/>
      <c r="C209" s="173" t="s">
        <v>536</v>
      </c>
      <c r="D209" s="173" t="s">
        <v>135</v>
      </c>
      <c r="E209" s="174" t="s">
        <v>537</v>
      </c>
      <c r="F209" s="175" t="s">
        <v>538</v>
      </c>
      <c r="G209" s="176" t="s">
        <v>5</v>
      </c>
      <c r="H209" s="177">
        <v>0</v>
      </c>
      <c r="I209" s="178"/>
      <c r="J209" s="179">
        <f>ROUND(I209*H209,1)</f>
        <v>0</v>
      </c>
      <c r="K209" s="175" t="s">
        <v>5</v>
      </c>
      <c r="L209" s="39"/>
      <c r="M209" s="180" t="s">
        <v>5</v>
      </c>
      <c r="N209" s="208" t="s">
        <v>46</v>
      </c>
      <c r="O209" s="209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AR209" s="22" t="s">
        <v>85</v>
      </c>
      <c r="AT209" s="22" t="s">
        <v>135</v>
      </c>
      <c r="AU209" s="22" t="s">
        <v>39</v>
      </c>
      <c r="AY209" s="22" t="s">
        <v>132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22" t="s">
        <v>39</v>
      </c>
      <c r="BK209" s="184">
        <f>ROUND(I209*H209,1)</f>
        <v>0</v>
      </c>
      <c r="BL209" s="22" t="s">
        <v>85</v>
      </c>
      <c r="BM209" s="22" t="s">
        <v>539</v>
      </c>
    </row>
    <row r="210" spans="2:65" s="1" customFormat="1" ht="6.95" customHeight="1">
      <c r="B210" s="54"/>
      <c r="C210" s="55"/>
      <c r="D210" s="55"/>
      <c r="E210" s="55"/>
      <c r="F210" s="55"/>
      <c r="G210" s="55"/>
      <c r="H210" s="55"/>
      <c r="I210" s="125"/>
      <c r="J210" s="55"/>
      <c r="K210" s="55"/>
      <c r="L210" s="39"/>
    </row>
  </sheetData>
  <sheetProtection algorithmName="SHA-512" hashValue="mXDwYhcn8eP+xmiF4yp5Ck6/7MR6rljcviNe9YY0Oes8ZjDNzKMsLXo8V58t1oS0V51Z+FBB46T6HZWMklrA8w==" saltValue="Jhed6gjf/QApEHmjogU95g==" spinCount="100000" sheet="1" objects="1" scenarios="1"/>
  <autoFilter ref="C91:K209"/>
  <mergeCells count="10">
    <mergeCell ref="J51:J52"/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 activeCell="E10" sqref="E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89</v>
      </c>
      <c r="G1" s="335" t="s">
        <v>90</v>
      </c>
      <c r="H1" s="335"/>
      <c r="I1" s="101"/>
      <c r="J1" s="100" t="s">
        <v>91</v>
      </c>
      <c r="K1" s="99" t="s">
        <v>92</v>
      </c>
      <c r="L1" s="100" t="s">
        <v>93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7" t="s">
        <v>8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03"/>
      <c r="J4" s="27"/>
      <c r="K4" s="29"/>
      <c r="M4" s="30" t="s">
        <v>14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6" t="str">
        <f>'Rekapitulace stavby'!K6</f>
        <v>Školní statek Humpolec- dostavba budov a areálu - Hala pro zemědělské stroje Humpolec - ELEKTRO</v>
      </c>
      <c r="F7" s="337"/>
      <c r="G7" s="337"/>
      <c r="H7" s="337"/>
      <c r="I7" s="103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8" t="s">
        <v>812</v>
      </c>
      <c r="F9" s="339"/>
      <c r="G9" s="339"/>
      <c r="H9" s="339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5</v>
      </c>
      <c r="G11" s="40"/>
      <c r="H11" s="40"/>
      <c r="I11" s="105" t="s">
        <v>21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22</v>
      </c>
      <c r="E12" s="40"/>
      <c r="F12" s="33" t="s">
        <v>23</v>
      </c>
      <c r="G12" s="40"/>
      <c r="H12" s="40"/>
      <c r="I12" s="105" t="s">
        <v>24</v>
      </c>
      <c r="J12" s="106" t="str">
        <f>'Rekapitulace stavby'!AN8</f>
        <v>29. 6. 2017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26</v>
      </c>
      <c r="E14" s="40"/>
      <c r="F14" s="40"/>
      <c r="G14" s="40"/>
      <c r="H14" s="40"/>
      <c r="I14" s="105" t="s">
        <v>27</v>
      </c>
      <c r="J14" s="33" t="s">
        <v>28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05" t="s">
        <v>30</v>
      </c>
      <c r="J15" s="33" t="s">
        <v>31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32</v>
      </c>
      <c r="E17" s="40"/>
      <c r="F17" s="40"/>
      <c r="G17" s="40"/>
      <c r="H17" s="40"/>
      <c r="I17" s="105" t="s">
        <v>27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34</v>
      </c>
      <c r="E20" s="40"/>
      <c r="F20" s="40"/>
      <c r="G20" s="40"/>
      <c r="H20" s="40"/>
      <c r="I20" s="105" t="s">
        <v>27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05" t="s">
        <v>30</v>
      </c>
      <c r="J21" s="33" t="s">
        <v>37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40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27" t="s">
        <v>5</v>
      </c>
      <c r="F24" s="327"/>
      <c r="G24" s="327"/>
      <c r="H24" s="327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41</v>
      </c>
      <c r="E27" s="40"/>
      <c r="F27" s="40"/>
      <c r="G27" s="40"/>
      <c r="H27" s="40"/>
      <c r="I27" s="104"/>
      <c r="J27" s="114">
        <f>ROUND(J80,0)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15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16">
        <f>ROUND(SUM(BE80:BE111), 0)</f>
        <v>0</v>
      </c>
      <c r="G30" s="40"/>
      <c r="H30" s="40"/>
      <c r="I30" s="117">
        <v>0.21</v>
      </c>
      <c r="J30" s="116">
        <f>ROUND(ROUND((SUM(BE80:BE111)), 0)*I30,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16">
        <f>ROUND(SUM(BF80:BF111), 0)</f>
        <v>0</v>
      </c>
      <c r="G31" s="40"/>
      <c r="H31" s="40"/>
      <c r="I31" s="117">
        <v>0.15</v>
      </c>
      <c r="J31" s="116">
        <f>ROUND(ROUND((SUM(BF80:BF111)), 0)*I31,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16">
        <f>ROUND(SUM(BG80:BG111), 0)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16">
        <f>ROUND(SUM(BH80:BH111), 0)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6">
        <f>ROUND(SUM(BI80:BI111), 0)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51</v>
      </c>
      <c r="E36" s="69"/>
      <c r="F36" s="69"/>
      <c r="G36" s="120" t="s">
        <v>52</v>
      </c>
      <c r="H36" s="121" t="s">
        <v>53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6" t="str">
        <f>E7</f>
        <v>Školní statek Humpolec- dostavba budov a areálu - Hala pro zemědělské stroje Humpolec - ELEKTRO</v>
      </c>
      <c r="F45" s="337"/>
      <c r="G45" s="337"/>
      <c r="H45" s="337"/>
      <c r="I45" s="104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8" t="str">
        <f>E9</f>
        <v>2 - SO.3  PŘÍPOJKA NN</v>
      </c>
      <c r="F47" s="339"/>
      <c r="G47" s="339"/>
      <c r="H47" s="339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22</v>
      </c>
      <c r="D49" s="40"/>
      <c r="E49" s="40"/>
      <c r="F49" s="33" t="str">
        <f>F12</f>
        <v>Školní statek Humpolec</v>
      </c>
      <c r="G49" s="40"/>
      <c r="H49" s="40"/>
      <c r="I49" s="105" t="s">
        <v>24</v>
      </c>
      <c r="J49" s="106" t="str">
        <f>IF(J12="","",J12)</f>
        <v>29. 6. 2017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5" t="s">
        <v>26</v>
      </c>
      <c r="D51" s="40"/>
      <c r="E51" s="40"/>
      <c r="F51" s="33" t="str">
        <f>E15</f>
        <v xml:space="preserve"> Kraj Vysočina, Jihlava, Žižkova 57/1882, PSČ 5873</v>
      </c>
      <c r="G51" s="40"/>
      <c r="H51" s="40"/>
      <c r="I51" s="105" t="s">
        <v>34</v>
      </c>
      <c r="J51" s="327" t="str">
        <f>E21</f>
        <v xml:space="preserve"> AG Komplet s.r.o.</v>
      </c>
      <c r="K51" s="43"/>
    </row>
    <row r="52" spans="2:47" s="1" customFormat="1" ht="14.45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04"/>
      <c r="J52" s="331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J80</f>
        <v>0</v>
      </c>
      <c r="K56" s="43"/>
      <c r="AU56" s="22" t="s">
        <v>100</v>
      </c>
    </row>
    <row r="57" spans="2:47" s="7" customFormat="1" ht="24.95" customHeight="1">
      <c r="B57" s="133"/>
      <c r="C57" s="134"/>
      <c r="D57" s="135" t="s">
        <v>558</v>
      </c>
      <c r="E57" s="136"/>
      <c r="F57" s="136"/>
      <c r="G57" s="136"/>
      <c r="H57" s="136"/>
      <c r="I57" s="137"/>
      <c r="J57" s="138">
        <f>J81</f>
        <v>0</v>
      </c>
      <c r="K57" s="139"/>
    </row>
    <row r="58" spans="2:47" s="8" customFormat="1" ht="19.899999999999999" customHeight="1">
      <c r="B58" s="140"/>
      <c r="C58" s="141"/>
      <c r="D58" s="142" t="s">
        <v>559</v>
      </c>
      <c r="E58" s="143"/>
      <c r="F58" s="143"/>
      <c r="G58" s="143"/>
      <c r="H58" s="143"/>
      <c r="I58" s="144"/>
      <c r="J58" s="145">
        <f>J82</f>
        <v>0</v>
      </c>
      <c r="K58" s="146"/>
    </row>
    <row r="59" spans="2:47" s="7" customFormat="1" ht="24.95" customHeight="1">
      <c r="B59" s="133"/>
      <c r="C59" s="134"/>
      <c r="D59" s="135" t="s">
        <v>560</v>
      </c>
      <c r="E59" s="136"/>
      <c r="F59" s="136"/>
      <c r="G59" s="136"/>
      <c r="H59" s="136"/>
      <c r="I59" s="137"/>
      <c r="J59" s="138">
        <f>J97</f>
        <v>0</v>
      </c>
      <c r="K59" s="139"/>
    </row>
    <row r="60" spans="2:47" s="7" customFormat="1" ht="24.95" customHeight="1">
      <c r="B60" s="133"/>
      <c r="C60" s="134"/>
      <c r="D60" s="135" t="s">
        <v>540</v>
      </c>
      <c r="E60" s="136"/>
      <c r="F60" s="136"/>
      <c r="G60" s="136"/>
      <c r="H60" s="136"/>
      <c r="I60" s="137"/>
      <c r="J60" s="138">
        <f>J110</f>
        <v>0</v>
      </c>
      <c r="K60" s="139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04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25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26"/>
      <c r="J66" s="58"/>
      <c r="K66" s="58"/>
      <c r="L66" s="39"/>
    </row>
    <row r="67" spans="2:63" s="1" customFormat="1" ht="36.950000000000003" customHeight="1">
      <c r="B67" s="39"/>
      <c r="C67" s="59" t="s">
        <v>117</v>
      </c>
      <c r="L67" s="39"/>
    </row>
    <row r="68" spans="2:63" s="1" customFormat="1" ht="6.95" customHeight="1">
      <c r="B68" s="39"/>
      <c r="L68" s="39"/>
    </row>
    <row r="69" spans="2:63" s="1" customFormat="1" ht="14.45" customHeight="1">
      <c r="B69" s="39"/>
      <c r="C69" s="61" t="s">
        <v>19</v>
      </c>
      <c r="L69" s="39"/>
    </row>
    <row r="70" spans="2:63" s="1" customFormat="1" ht="16.5" customHeight="1">
      <c r="B70" s="39"/>
      <c r="E70" s="332" t="str">
        <f>E7</f>
        <v>Školní statek Humpolec- dostavba budov a areálu - Hala pro zemědělské stroje Humpolec - ELEKTRO</v>
      </c>
      <c r="F70" s="333"/>
      <c r="G70" s="333"/>
      <c r="H70" s="333"/>
      <c r="L70" s="39"/>
    </row>
    <row r="71" spans="2:63" s="1" customFormat="1" ht="14.45" customHeight="1">
      <c r="B71" s="39"/>
      <c r="C71" s="61" t="s">
        <v>95</v>
      </c>
      <c r="L71" s="39"/>
    </row>
    <row r="72" spans="2:63" s="1" customFormat="1" ht="17.25" customHeight="1">
      <c r="B72" s="39"/>
      <c r="E72" s="301" t="str">
        <f>E9</f>
        <v>2 - SO.3  PŘÍPOJKA NN</v>
      </c>
      <c r="F72" s="334"/>
      <c r="G72" s="334"/>
      <c r="H72" s="334"/>
      <c r="L72" s="39"/>
    </row>
    <row r="73" spans="2:63" s="1" customFormat="1" ht="6.95" customHeight="1">
      <c r="B73" s="39"/>
      <c r="L73" s="39"/>
    </row>
    <row r="74" spans="2:63" s="1" customFormat="1" ht="18" customHeight="1">
      <c r="B74" s="39"/>
      <c r="C74" s="61" t="s">
        <v>22</v>
      </c>
      <c r="F74" s="147" t="str">
        <f>F12</f>
        <v>Školní statek Humpolec</v>
      </c>
      <c r="I74" s="148" t="s">
        <v>24</v>
      </c>
      <c r="J74" s="65" t="str">
        <f>IF(J12="","",J12)</f>
        <v>29. 6. 2017</v>
      </c>
      <c r="L74" s="39"/>
    </row>
    <row r="75" spans="2:63" s="1" customFormat="1" ht="6.95" customHeight="1">
      <c r="B75" s="39"/>
      <c r="L75" s="39"/>
    </row>
    <row r="76" spans="2:63" s="1" customFormat="1" ht="15">
      <c r="B76" s="39"/>
      <c r="C76" s="61" t="s">
        <v>26</v>
      </c>
      <c r="F76" s="147" t="str">
        <f>E15</f>
        <v xml:space="preserve"> Kraj Vysočina, Jihlava, Žižkova 57/1882, PSČ 5873</v>
      </c>
      <c r="I76" s="148" t="s">
        <v>34</v>
      </c>
      <c r="J76" s="147" t="str">
        <f>E21</f>
        <v xml:space="preserve"> AG Komplet s.r.o.</v>
      </c>
      <c r="L76" s="39"/>
    </row>
    <row r="77" spans="2:63" s="1" customFormat="1" ht="14.45" customHeight="1">
      <c r="B77" s="39"/>
      <c r="C77" s="61" t="s">
        <v>32</v>
      </c>
      <c r="F77" s="147" t="str">
        <f>IF(E18="","",E18)</f>
        <v/>
      </c>
      <c r="L77" s="39"/>
    </row>
    <row r="78" spans="2:63" s="1" customFormat="1" ht="10.35" customHeight="1">
      <c r="B78" s="39"/>
      <c r="L78" s="39"/>
    </row>
    <row r="79" spans="2:63" s="9" customFormat="1" ht="29.25" customHeight="1">
      <c r="B79" s="149"/>
      <c r="C79" s="150" t="s">
        <v>118</v>
      </c>
      <c r="D79" s="151" t="s">
        <v>60</v>
      </c>
      <c r="E79" s="151" t="s">
        <v>56</v>
      </c>
      <c r="F79" s="151" t="s">
        <v>119</v>
      </c>
      <c r="G79" s="151" t="s">
        <v>120</v>
      </c>
      <c r="H79" s="151" t="s">
        <v>121</v>
      </c>
      <c r="I79" s="152" t="s">
        <v>122</v>
      </c>
      <c r="J79" s="151" t="s">
        <v>98</v>
      </c>
      <c r="K79" s="153" t="s">
        <v>123</v>
      </c>
      <c r="L79" s="149"/>
      <c r="M79" s="71" t="s">
        <v>124</v>
      </c>
      <c r="N79" s="72" t="s">
        <v>45</v>
      </c>
      <c r="O79" s="72" t="s">
        <v>125</v>
      </c>
      <c r="P79" s="72" t="s">
        <v>126</v>
      </c>
      <c r="Q79" s="72" t="s">
        <v>127</v>
      </c>
      <c r="R79" s="72" t="s">
        <v>128</v>
      </c>
      <c r="S79" s="72" t="s">
        <v>129</v>
      </c>
      <c r="T79" s="73" t="s">
        <v>130</v>
      </c>
    </row>
    <row r="80" spans="2:63" s="1" customFormat="1" ht="29.25" customHeight="1">
      <c r="B80" s="39"/>
      <c r="C80" s="75" t="s">
        <v>99</v>
      </c>
      <c r="J80" s="154">
        <f>BK80</f>
        <v>0</v>
      </c>
      <c r="L80" s="39"/>
      <c r="M80" s="74"/>
      <c r="N80" s="66"/>
      <c r="O80" s="66"/>
      <c r="P80" s="155">
        <f>P81+P97+P110</f>
        <v>0</v>
      </c>
      <c r="Q80" s="66"/>
      <c r="R80" s="155">
        <f>R81+R97+R110</f>
        <v>4.9560500000000003</v>
      </c>
      <c r="S80" s="66"/>
      <c r="T80" s="156">
        <f>T81+T97+T110</f>
        <v>0</v>
      </c>
      <c r="AT80" s="22" t="s">
        <v>74</v>
      </c>
      <c r="AU80" s="22" t="s">
        <v>100</v>
      </c>
      <c r="BK80" s="157">
        <f>BK81+BK97+BK110</f>
        <v>0</v>
      </c>
    </row>
    <row r="81" spans="2:65" s="10" customFormat="1" ht="37.35" customHeight="1">
      <c r="B81" s="158"/>
      <c r="D81" s="159" t="s">
        <v>74</v>
      </c>
      <c r="E81" s="160" t="s">
        <v>534</v>
      </c>
      <c r="F81" s="160" t="s">
        <v>561</v>
      </c>
      <c r="I81" s="161"/>
      <c r="J81" s="162">
        <f>BK81</f>
        <v>0</v>
      </c>
      <c r="L81" s="158"/>
      <c r="M81" s="163"/>
      <c r="N81" s="164"/>
      <c r="O81" s="164"/>
      <c r="P81" s="165">
        <f>P82</f>
        <v>0</v>
      </c>
      <c r="Q81" s="164"/>
      <c r="R81" s="165">
        <f>R82</f>
        <v>7.9600000000000004E-2</v>
      </c>
      <c r="S81" s="164"/>
      <c r="T81" s="166">
        <f>T82</f>
        <v>0</v>
      </c>
      <c r="AR81" s="159" t="s">
        <v>39</v>
      </c>
      <c r="AT81" s="167" t="s">
        <v>74</v>
      </c>
      <c r="AU81" s="167" t="s">
        <v>75</v>
      </c>
      <c r="AY81" s="159" t="s">
        <v>132</v>
      </c>
      <c r="BK81" s="168">
        <f>BK82</f>
        <v>0</v>
      </c>
    </row>
    <row r="82" spans="2:65" s="10" customFormat="1" ht="19.899999999999999" customHeight="1">
      <c r="B82" s="158"/>
      <c r="D82" s="169" t="s">
        <v>74</v>
      </c>
      <c r="E82" s="170" t="s">
        <v>562</v>
      </c>
      <c r="F82" s="170" t="s">
        <v>563</v>
      </c>
      <c r="I82" s="161"/>
      <c r="J82" s="171">
        <f>BK82</f>
        <v>0</v>
      </c>
      <c r="L82" s="158"/>
      <c r="M82" s="163"/>
      <c r="N82" s="164"/>
      <c r="O82" s="164"/>
      <c r="P82" s="165">
        <f>SUM(P83:P96)</f>
        <v>0</v>
      </c>
      <c r="Q82" s="164"/>
      <c r="R82" s="165">
        <f>SUM(R83:R96)</f>
        <v>7.9600000000000004E-2</v>
      </c>
      <c r="S82" s="164"/>
      <c r="T82" s="166">
        <f>SUM(T83:T96)</f>
        <v>0</v>
      </c>
      <c r="AR82" s="159" t="s">
        <v>84</v>
      </c>
      <c r="AT82" s="167" t="s">
        <v>74</v>
      </c>
      <c r="AU82" s="167" t="s">
        <v>39</v>
      </c>
      <c r="AY82" s="159" t="s">
        <v>132</v>
      </c>
      <c r="BK82" s="168">
        <f>SUM(BK83:BK96)</f>
        <v>0</v>
      </c>
    </row>
    <row r="83" spans="2:65" s="1" customFormat="1" ht="16.5" customHeight="1">
      <c r="B83" s="172"/>
      <c r="C83" s="173" t="s">
        <v>39</v>
      </c>
      <c r="D83" s="173" t="s">
        <v>135</v>
      </c>
      <c r="E83" s="174" t="s">
        <v>564</v>
      </c>
      <c r="F83" s="175" t="s">
        <v>565</v>
      </c>
      <c r="G83" s="176" t="s">
        <v>138</v>
      </c>
      <c r="H83" s="177">
        <v>18</v>
      </c>
      <c r="I83" s="178"/>
      <c r="J83" s="179">
        <f>ROUND(I83*H83,1)</f>
        <v>0</v>
      </c>
      <c r="K83" s="175" t="s">
        <v>5</v>
      </c>
      <c r="L83" s="39"/>
      <c r="M83" s="180" t="s">
        <v>5</v>
      </c>
      <c r="N83" s="181" t="s">
        <v>46</v>
      </c>
      <c r="O83" s="40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AR83" s="22" t="s">
        <v>167</v>
      </c>
      <c r="AT83" s="22" t="s">
        <v>135</v>
      </c>
      <c r="AU83" s="22" t="s">
        <v>83</v>
      </c>
      <c r="AY83" s="22" t="s">
        <v>132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22" t="s">
        <v>39</v>
      </c>
      <c r="BK83" s="184">
        <f>ROUND(I83*H83,1)</f>
        <v>0</v>
      </c>
      <c r="BL83" s="22" t="s">
        <v>167</v>
      </c>
      <c r="BM83" s="22" t="s">
        <v>566</v>
      </c>
    </row>
    <row r="84" spans="2:65" s="12" customFormat="1">
      <c r="B84" s="200"/>
      <c r="D84" s="212" t="s">
        <v>318</v>
      </c>
      <c r="E84" s="213" t="s">
        <v>5</v>
      </c>
      <c r="F84" s="214" t="s">
        <v>567</v>
      </c>
      <c r="H84" s="215">
        <v>18</v>
      </c>
      <c r="I84" s="202"/>
      <c r="L84" s="200"/>
      <c r="M84" s="203"/>
      <c r="N84" s="204"/>
      <c r="O84" s="204"/>
      <c r="P84" s="204"/>
      <c r="Q84" s="204"/>
      <c r="R84" s="204"/>
      <c r="S84" s="204"/>
      <c r="T84" s="205"/>
      <c r="AT84" s="201" t="s">
        <v>318</v>
      </c>
      <c r="AU84" s="201" t="s">
        <v>83</v>
      </c>
      <c r="AV84" s="12" t="s">
        <v>83</v>
      </c>
      <c r="AW84" s="12" t="s">
        <v>38</v>
      </c>
      <c r="AX84" s="12" t="s">
        <v>39</v>
      </c>
      <c r="AY84" s="201" t="s">
        <v>132</v>
      </c>
    </row>
    <row r="85" spans="2:65" s="1" customFormat="1" ht="16.5" customHeight="1">
      <c r="B85" s="172"/>
      <c r="C85" s="173" t="s">
        <v>83</v>
      </c>
      <c r="D85" s="173" t="s">
        <v>135</v>
      </c>
      <c r="E85" s="174" t="s">
        <v>568</v>
      </c>
      <c r="F85" s="175" t="s">
        <v>569</v>
      </c>
      <c r="G85" s="176" t="s">
        <v>144</v>
      </c>
      <c r="H85" s="177">
        <v>9</v>
      </c>
      <c r="I85" s="178"/>
      <c r="J85" s="179">
        <f t="shared" ref="J85:J96" si="0">ROUND(I85*H85,1)</f>
        <v>0</v>
      </c>
      <c r="K85" s="175" t="s">
        <v>5</v>
      </c>
      <c r="L85" s="39"/>
      <c r="M85" s="180" t="s">
        <v>5</v>
      </c>
      <c r="N85" s="181" t="s">
        <v>46</v>
      </c>
      <c r="O85" s="40"/>
      <c r="P85" s="182">
        <f t="shared" ref="P85:P96" si="1">O85*H85</f>
        <v>0</v>
      </c>
      <c r="Q85" s="182">
        <v>0</v>
      </c>
      <c r="R85" s="182">
        <f t="shared" ref="R85:R96" si="2">Q85*H85</f>
        <v>0</v>
      </c>
      <c r="S85" s="182">
        <v>0</v>
      </c>
      <c r="T85" s="183">
        <f t="shared" ref="T85:T96" si="3">S85*H85</f>
        <v>0</v>
      </c>
      <c r="AR85" s="22" t="s">
        <v>85</v>
      </c>
      <c r="AT85" s="22" t="s">
        <v>135</v>
      </c>
      <c r="AU85" s="22" t="s">
        <v>83</v>
      </c>
      <c r="AY85" s="22" t="s">
        <v>132</v>
      </c>
      <c r="BE85" s="184">
        <f t="shared" ref="BE85:BE96" si="4">IF(N85="základní",J85,0)</f>
        <v>0</v>
      </c>
      <c r="BF85" s="184">
        <f t="shared" ref="BF85:BF96" si="5">IF(N85="snížená",J85,0)</f>
        <v>0</v>
      </c>
      <c r="BG85" s="184">
        <f t="shared" ref="BG85:BG96" si="6">IF(N85="zákl. přenesená",J85,0)</f>
        <v>0</v>
      </c>
      <c r="BH85" s="184">
        <f t="shared" ref="BH85:BH96" si="7">IF(N85="sníž. přenesená",J85,0)</f>
        <v>0</v>
      </c>
      <c r="BI85" s="184">
        <f t="shared" ref="BI85:BI96" si="8">IF(N85="nulová",J85,0)</f>
        <v>0</v>
      </c>
      <c r="BJ85" s="22" t="s">
        <v>39</v>
      </c>
      <c r="BK85" s="184">
        <f t="shared" ref="BK85:BK96" si="9">ROUND(I85*H85,1)</f>
        <v>0</v>
      </c>
      <c r="BL85" s="22" t="s">
        <v>85</v>
      </c>
      <c r="BM85" s="22" t="s">
        <v>570</v>
      </c>
    </row>
    <row r="86" spans="2:65" s="1" customFormat="1" ht="16.5" customHeight="1">
      <c r="B86" s="172"/>
      <c r="C86" s="173" t="s">
        <v>84</v>
      </c>
      <c r="D86" s="173" t="s">
        <v>135</v>
      </c>
      <c r="E86" s="174" t="s">
        <v>571</v>
      </c>
      <c r="F86" s="175" t="s">
        <v>572</v>
      </c>
      <c r="G86" s="176" t="s">
        <v>144</v>
      </c>
      <c r="H86" s="177">
        <v>6</v>
      </c>
      <c r="I86" s="178"/>
      <c r="J86" s="179">
        <f t="shared" si="0"/>
        <v>0</v>
      </c>
      <c r="K86" s="175" t="s">
        <v>5</v>
      </c>
      <c r="L86" s="39"/>
      <c r="M86" s="180" t="s">
        <v>5</v>
      </c>
      <c r="N86" s="181" t="s">
        <v>46</v>
      </c>
      <c r="O86" s="40"/>
      <c r="P86" s="182">
        <f t="shared" si="1"/>
        <v>0</v>
      </c>
      <c r="Q86" s="182">
        <v>0</v>
      </c>
      <c r="R86" s="182">
        <f t="shared" si="2"/>
        <v>0</v>
      </c>
      <c r="S86" s="182">
        <v>0</v>
      </c>
      <c r="T86" s="183">
        <f t="shared" si="3"/>
        <v>0</v>
      </c>
      <c r="AR86" s="22" t="s">
        <v>85</v>
      </c>
      <c r="AT86" s="22" t="s">
        <v>135</v>
      </c>
      <c r="AU86" s="22" t="s">
        <v>83</v>
      </c>
      <c r="AY86" s="22" t="s">
        <v>132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22" t="s">
        <v>39</v>
      </c>
      <c r="BK86" s="184">
        <f t="shared" si="9"/>
        <v>0</v>
      </c>
      <c r="BL86" s="22" t="s">
        <v>85</v>
      </c>
      <c r="BM86" s="22" t="s">
        <v>573</v>
      </c>
    </row>
    <row r="87" spans="2:65" s="1" customFormat="1" ht="16.5" customHeight="1">
      <c r="B87" s="172"/>
      <c r="C87" s="173" t="s">
        <v>85</v>
      </c>
      <c r="D87" s="173" t="s">
        <v>135</v>
      </c>
      <c r="E87" s="174" t="s">
        <v>574</v>
      </c>
      <c r="F87" s="175" t="s">
        <v>575</v>
      </c>
      <c r="G87" s="176" t="s">
        <v>144</v>
      </c>
      <c r="H87" s="177">
        <v>3</v>
      </c>
      <c r="I87" s="178"/>
      <c r="J87" s="179">
        <f t="shared" si="0"/>
        <v>0</v>
      </c>
      <c r="K87" s="175" t="s">
        <v>5</v>
      </c>
      <c r="L87" s="39"/>
      <c r="M87" s="180" t="s">
        <v>5</v>
      </c>
      <c r="N87" s="181" t="s">
        <v>46</v>
      </c>
      <c r="O87" s="40"/>
      <c r="P87" s="182">
        <f t="shared" si="1"/>
        <v>0</v>
      </c>
      <c r="Q87" s="182">
        <v>0</v>
      </c>
      <c r="R87" s="182">
        <f t="shared" si="2"/>
        <v>0</v>
      </c>
      <c r="S87" s="182">
        <v>0</v>
      </c>
      <c r="T87" s="183">
        <f t="shared" si="3"/>
        <v>0</v>
      </c>
      <c r="AR87" s="22" t="s">
        <v>85</v>
      </c>
      <c r="AT87" s="22" t="s">
        <v>135</v>
      </c>
      <c r="AU87" s="22" t="s">
        <v>83</v>
      </c>
      <c r="AY87" s="22" t="s">
        <v>132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2" t="s">
        <v>39</v>
      </c>
      <c r="BK87" s="184">
        <f t="shared" si="9"/>
        <v>0</v>
      </c>
      <c r="BL87" s="22" t="s">
        <v>85</v>
      </c>
      <c r="BM87" s="22" t="s">
        <v>576</v>
      </c>
    </row>
    <row r="88" spans="2:65" s="1" customFormat="1" ht="16.5" customHeight="1">
      <c r="B88" s="172"/>
      <c r="C88" s="173" t="s">
        <v>86</v>
      </c>
      <c r="D88" s="173" t="s">
        <v>135</v>
      </c>
      <c r="E88" s="174" t="s">
        <v>577</v>
      </c>
      <c r="F88" s="175" t="s">
        <v>578</v>
      </c>
      <c r="G88" s="176" t="s">
        <v>138</v>
      </c>
      <c r="H88" s="177">
        <v>2</v>
      </c>
      <c r="I88" s="178"/>
      <c r="J88" s="179">
        <f t="shared" si="0"/>
        <v>0</v>
      </c>
      <c r="K88" s="175" t="s">
        <v>5</v>
      </c>
      <c r="L88" s="39"/>
      <c r="M88" s="180" t="s">
        <v>5</v>
      </c>
      <c r="N88" s="181" t="s">
        <v>46</v>
      </c>
      <c r="O88" s="40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22" t="s">
        <v>167</v>
      </c>
      <c r="AT88" s="22" t="s">
        <v>135</v>
      </c>
      <c r="AU88" s="22" t="s">
        <v>83</v>
      </c>
      <c r="AY88" s="22" t="s">
        <v>132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2" t="s">
        <v>39</v>
      </c>
      <c r="BK88" s="184">
        <f t="shared" si="9"/>
        <v>0</v>
      </c>
      <c r="BL88" s="22" t="s">
        <v>167</v>
      </c>
      <c r="BM88" s="22" t="s">
        <v>579</v>
      </c>
    </row>
    <row r="89" spans="2:65" s="1" customFormat="1" ht="16.5" customHeight="1">
      <c r="B89" s="172"/>
      <c r="C89" s="185" t="s">
        <v>153</v>
      </c>
      <c r="D89" s="185" t="s">
        <v>141</v>
      </c>
      <c r="E89" s="186" t="s">
        <v>580</v>
      </c>
      <c r="F89" s="187" t="s">
        <v>581</v>
      </c>
      <c r="G89" s="188" t="s">
        <v>144</v>
      </c>
      <c r="H89" s="189">
        <v>1</v>
      </c>
      <c r="I89" s="190"/>
      <c r="J89" s="191">
        <f t="shared" si="0"/>
        <v>0</v>
      </c>
      <c r="K89" s="187" t="s">
        <v>5</v>
      </c>
      <c r="L89" s="192"/>
      <c r="M89" s="193" t="s">
        <v>5</v>
      </c>
      <c r="N89" s="194" t="s">
        <v>46</v>
      </c>
      <c r="O89" s="40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AR89" s="22" t="s">
        <v>145</v>
      </c>
      <c r="AT89" s="22" t="s">
        <v>141</v>
      </c>
      <c r="AU89" s="22" t="s">
        <v>83</v>
      </c>
      <c r="AY89" s="22" t="s">
        <v>132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2" t="s">
        <v>39</v>
      </c>
      <c r="BK89" s="184">
        <f t="shared" si="9"/>
        <v>0</v>
      </c>
      <c r="BL89" s="22" t="s">
        <v>85</v>
      </c>
      <c r="BM89" s="22" t="s">
        <v>582</v>
      </c>
    </row>
    <row r="90" spans="2:65" s="1" customFormat="1" ht="16.5" customHeight="1">
      <c r="B90" s="172"/>
      <c r="C90" s="185" t="s">
        <v>157</v>
      </c>
      <c r="D90" s="185" t="s">
        <v>141</v>
      </c>
      <c r="E90" s="186" t="s">
        <v>583</v>
      </c>
      <c r="F90" s="187" t="s">
        <v>584</v>
      </c>
      <c r="G90" s="188" t="s">
        <v>144</v>
      </c>
      <c r="H90" s="189">
        <v>1</v>
      </c>
      <c r="I90" s="190"/>
      <c r="J90" s="191">
        <f t="shared" si="0"/>
        <v>0</v>
      </c>
      <c r="K90" s="187" t="s">
        <v>5</v>
      </c>
      <c r="L90" s="192"/>
      <c r="M90" s="193" t="s">
        <v>5</v>
      </c>
      <c r="N90" s="194" t="s">
        <v>46</v>
      </c>
      <c r="O90" s="40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AR90" s="22" t="s">
        <v>145</v>
      </c>
      <c r="AT90" s="22" t="s">
        <v>141</v>
      </c>
      <c r="AU90" s="22" t="s">
        <v>83</v>
      </c>
      <c r="AY90" s="22" t="s">
        <v>132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2" t="s">
        <v>39</v>
      </c>
      <c r="BK90" s="184">
        <f t="shared" si="9"/>
        <v>0</v>
      </c>
      <c r="BL90" s="22" t="s">
        <v>85</v>
      </c>
      <c r="BM90" s="22" t="s">
        <v>585</v>
      </c>
    </row>
    <row r="91" spans="2:65" s="1" customFormat="1" ht="25.5" customHeight="1">
      <c r="B91" s="172"/>
      <c r="C91" s="173" t="s">
        <v>145</v>
      </c>
      <c r="D91" s="173" t="s">
        <v>135</v>
      </c>
      <c r="E91" s="174" t="s">
        <v>586</v>
      </c>
      <c r="F91" s="175" t="s">
        <v>587</v>
      </c>
      <c r="G91" s="176" t="s">
        <v>191</v>
      </c>
      <c r="H91" s="177">
        <v>30</v>
      </c>
      <c r="I91" s="178"/>
      <c r="J91" s="179">
        <f t="shared" si="0"/>
        <v>0</v>
      </c>
      <c r="K91" s="175" t="s">
        <v>5</v>
      </c>
      <c r="L91" s="39"/>
      <c r="M91" s="180" t="s">
        <v>5</v>
      </c>
      <c r="N91" s="181" t="s">
        <v>46</v>
      </c>
      <c r="O91" s="40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AR91" s="22" t="s">
        <v>167</v>
      </c>
      <c r="AT91" s="22" t="s">
        <v>135</v>
      </c>
      <c r="AU91" s="22" t="s">
        <v>83</v>
      </c>
      <c r="AY91" s="22" t="s">
        <v>132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2" t="s">
        <v>39</v>
      </c>
      <c r="BK91" s="184">
        <f t="shared" si="9"/>
        <v>0</v>
      </c>
      <c r="BL91" s="22" t="s">
        <v>167</v>
      </c>
      <c r="BM91" s="22" t="s">
        <v>588</v>
      </c>
    </row>
    <row r="92" spans="2:65" s="1" customFormat="1" ht="16.5" customHeight="1">
      <c r="B92" s="172"/>
      <c r="C92" s="185" t="s">
        <v>164</v>
      </c>
      <c r="D92" s="185" t="s">
        <v>141</v>
      </c>
      <c r="E92" s="186" t="s">
        <v>589</v>
      </c>
      <c r="F92" s="187" t="s">
        <v>590</v>
      </c>
      <c r="G92" s="188" t="s">
        <v>191</v>
      </c>
      <c r="H92" s="189">
        <v>30</v>
      </c>
      <c r="I92" s="190"/>
      <c r="J92" s="191">
        <f t="shared" si="0"/>
        <v>0</v>
      </c>
      <c r="K92" s="187" t="s">
        <v>5</v>
      </c>
      <c r="L92" s="192"/>
      <c r="M92" s="193" t="s">
        <v>5</v>
      </c>
      <c r="N92" s="194" t="s">
        <v>46</v>
      </c>
      <c r="O92" s="40"/>
      <c r="P92" s="182">
        <f t="shared" si="1"/>
        <v>0</v>
      </c>
      <c r="Q92" s="182">
        <v>1.3799999999999999E-3</v>
      </c>
      <c r="R92" s="182">
        <f t="shared" si="2"/>
        <v>4.1399999999999999E-2</v>
      </c>
      <c r="S92" s="182">
        <v>0</v>
      </c>
      <c r="T92" s="183">
        <f t="shared" si="3"/>
        <v>0</v>
      </c>
      <c r="AR92" s="22" t="s">
        <v>435</v>
      </c>
      <c r="AT92" s="22" t="s">
        <v>141</v>
      </c>
      <c r="AU92" s="22" t="s">
        <v>83</v>
      </c>
      <c r="AY92" s="22" t="s">
        <v>132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2" t="s">
        <v>39</v>
      </c>
      <c r="BK92" s="184">
        <f t="shared" si="9"/>
        <v>0</v>
      </c>
      <c r="BL92" s="22" t="s">
        <v>435</v>
      </c>
      <c r="BM92" s="22" t="s">
        <v>591</v>
      </c>
    </row>
    <row r="93" spans="2:65" s="1" customFormat="1" ht="16.5" customHeight="1">
      <c r="B93" s="172"/>
      <c r="C93" s="173" t="s">
        <v>169</v>
      </c>
      <c r="D93" s="173" t="s">
        <v>135</v>
      </c>
      <c r="E93" s="174" t="s">
        <v>592</v>
      </c>
      <c r="F93" s="175" t="s">
        <v>593</v>
      </c>
      <c r="G93" s="176" t="s">
        <v>191</v>
      </c>
      <c r="H93" s="177">
        <v>24</v>
      </c>
      <c r="I93" s="178"/>
      <c r="J93" s="179">
        <f t="shared" si="0"/>
        <v>0</v>
      </c>
      <c r="K93" s="175" t="s">
        <v>5</v>
      </c>
      <c r="L93" s="39"/>
      <c r="M93" s="180" t="s">
        <v>5</v>
      </c>
      <c r="N93" s="181" t="s">
        <v>46</v>
      </c>
      <c r="O93" s="40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AR93" s="22" t="s">
        <v>139</v>
      </c>
      <c r="AT93" s="22" t="s">
        <v>135</v>
      </c>
      <c r="AU93" s="22" t="s">
        <v>83</v>
      </c>
      <c r="AY93" s="22" t="s">
        <v>132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2" t="s">
        <v>39</v>
      </c>
      <c r="BK93" s="184">
        <f t="shared" si="9"/>
        <v>0</v>
      </c>
      <c r="BL93" s="22" t="s">
        <v>139</v>
      </c>
      <c r="BM93" s="22" t="s">
        <v>594</v>
      </c>
    </row>
    <row r="94" spans="2:65" s="1" customFormat="1" ht="16.5" customHeight="1">
      <c r="B94" s="172"/>
      <c r="C94" s="185" t="s">
        <v>173</v>
      </c>
      <c r="D94" s="185" t="s">
        <v>141</v>
      </c>
      <c r="E94" s="186" t="s">
        <v>595</v>
      </c>
      <c r="F94" s="187" t="s">
        <v>596</v>
      </c>
      <c r="G94" s="188" t="s">
        <v>191</v>
      </c>
      <c r="H94" s="189">
        <v>24</v>
      </c>
      <c r="I94" s="190"/>
      <c r="J94" s="191">
        <f t="shared" si="0"/>
        <v>0</v>
      </c>
      <c r="K94" s="187" t="s">
        <v>5</v>
      </c>
      <c r="L94" s="192"/>
      <c r="M94" s="193" t="s">
        <v>5</v>
      </c>
      <c r="N94" s="194" t="s">
        <v>46</v>
      </c>
      <c r="O94" s="40"/>
      <c r="P94" s="182">
        <f t="shared" si="1"/>
        <v>0</v>
      </c>
      <c r="Q94" s="182">
        <v>5.5000000000000003E-4</v>
      </c>
      <c r="R94" s="182">
        <f t="shared" si="2"/>
        <v>1.32E-2</v>
      </c>
      <c r="S94" s="182">
        <v>0</v>
      </c>
      <c r="T94" s="183">
        <f t="shared" si="3"/>
        <v>0</v>
      </c>
      <c r="AR94" s="22" t="s">
        <v>435</v>
      </c>
      <c r="AT94" s="22" t="s">
        <v>141</v>
      </c>
      <c r="AU94" s="22" t="s">
        <v>83</v>
      </c>
      <c r="AY94" s="22" t="s">
        <v>132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2" t="s">
        <v>39</v>
      </c>
      <c r="BK94" s="184">
        <f t="shared" si="9"/>
        <v>0</v>
      </c>
      <c r="BL94" s="22" t="s">
        <v>435</v>
      </c>
      <c r="BM94" s="22" t="s">
        <v>597</v>
      </c>
    </row>
    <row r="95" spans="2:65" s="1" customFormat="1" ht="25.5" customHeight="1">
      <c r="B95" s="172"/>
      <c r="C95" s="173" t="s">
        <v>180</v>
      </c>
      <c r="D95" s="173" t="s">
        <v>135</v>
      </c>
      <c r="E95" s="174" t="s">
        <v>598</v>
      </c>
      <c r="F95" s="175" t="s">
        <v>599</v>
      </c>
      <c r="G95" s="176" t="s">
        <v>191</v>
      </c>
      <c r="H95" s="177">
        <v>25</v>
      </c>
      <c r="I95" s="178"/>
      <c r="J95" s="179">
        <f t="shared" si="0"/>
        <v>0</v>
      </c>
      <c r="K95" s="175" t="s">
        <v>5</v>
      </c>
      <c r="L95" s="39"/>
      <c r="M95" s="180" t="s">
        <v>5</v>
      </c>
      <c r="N95" s="181" t="s">
        <v>46</v>
      </c>
      <c r="O95" s="40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AR95" s="22" t="s">
        <v>139</v>
      </c>
      <c r="AT95" s="22" t="s">
        <v>135</v>
      </c>
      <c r="AU95" s="22" t="s">
        <v>83</v>
      </c>
      <c r="AY95" s="22" t="s">
        <v>132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2" t="s">
        <v>39</v>
      </c>
      <c r="BK95" s="184">
        <f t="shared" si="9"/>
        <v>0</v>
      </c>
      <c r="BL95" s="22" t="s">
        <v>139</v>
      </c>
      <c r="BM95" s="22" t="s">
        <v>600</v>
      </c>
    </row>
    <row r="96" spans="2:65" s="1" customFormat="1" ht="16.5" customHeight="1">
      <c r="B96" s="172"/>
      <c r="C96" s="185" t="s">
        <v>184</v>
      </c>
      <c r="D96" s="185" t="s">
        <v>141</v>
      </c>
      <c r="E96" s="186" t="s">
        <v>479</v>
      </c>
      <c r="F96" s="187" t="s">
        <v>480</v>
      </c>
      <c r="G96" s="188" t="s">
        <v>464</v>
      </c>
      <c r="H96" s="189">
        <v>25</v>
      </c>
      <c r="I96" s="190"/>
      <c r="J96" s="191">
        <f t="shared" si="0"/>
        <v>0</v>
      </c>
      <c r="K96" s="187" t="s">
        <v>5</v>
      </c>
      <c r="L96" s="192"/>
      <c r="M96" s="193" t="s">
        <v>5</v>
      </c>
      <c r="N96" s="194" t="s">
        <v>46</v>
      </c>
      <c r="O96" s="40"/>
      <c r="P96" s="182">
        <f t="shared" si="1"/>
        <v>0</v>
      </c>
      <c r="Q96" s="182">
        <v>1E-3</v>
      </c>
      <c r="R96" s="182">
        <f t="shared" si="2"/>
        <v>2.5000000000000001E-2</v>
      </c>
      <c r="S96" s="182">
        <v>0</v>
      </c>
      <c r="T96" s="183">
        <f t="shared" si="3"/>
        <v>0</v>
      </c>
      <c r="AR96" s="22" t="s">
        <v>435</v>
      </c>
      <c r="AT96" s="22" t="s">
        <v>141</v>
      </c>
      <c r="AU96" s="22" t="s">
        <v>83</v>
      </c>
      <c r="AY96" s="22" t="s">
        <v>132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2" t="s">
        <v>39</v>
      </c>
      <c r="BK96" s="184">
        <f t="shared" si="9"/>
        <v>0</v>
      </c>
      <c r="BL96" s="22" t="s">
        <v>435</v>
      </c>
      <c r="BM96" s="22" t="s">
        <v>601</v>
      </c>
    </row>
    <row r="97" spans="2:65" s="10" customFormat="1" ht="37.35" customHeight="1">
      <c r="B97" s="158"/>
      <c r="D97" s="169" t="s">
        <v>74</v>
      </c>
      <c r="E97" s="206" t="s">
        <v>541</v>
      </c>
      <c r="F97" s="206" t="s">
        <v>544</v>
      </c>
      <c r="I97" s="161"/>
      <c r="J97" s="207">
        <f>BK97</f>
        <v>0</v>
      </c>
      <c r="L97" s="158"/>
      <c r="M97" s="163"/>
      <c r="N97" s="164"/>
      <c r="O97" s="164"/>
      <c r="P97" s="165">
        <f>SUM(P98:P109)</f>
        <v>0</v>
      </c>
      <c r="Q97" s="164"/>
      <c r="R97" s="165">
        <f>SUM(R98:R109)</f>
        <v>4.8764500000000002</v>
      </c>
      <c r="S97" s="164"/>
      <c r="T97" s="166">
        <f>SUM(T98:T109)</f>
        <v>0</v>
      </c>
      <c r="AR97" s="159" t="s">
        <v>39</v>
      </c>
      <c r="AT97" s="167" t="s">
        <v>74</v>
      </c>
      <c r="AU97" s="167" t="s">
        <v>75</v>
      </c>
      <c r="AY97" s="159" t="s">
        <v>132</v>
      </c>
      <c r="BK97" s="168">
        <f>SUM(BK98:BK109)</f>
        <v>0</v>
      </c>
    </row>
    <row r="98" spans="2:65" s="1" customFormat="1" ht="16.5" customHeight="1">
      <c r="B98" s="172"/>
      <c r="C98" s="173" t="s">
        <v>188</v>
      </c>
      <c r="D98" s="173" t="s">
        <v>135</v>
      </c>
      <c r="E98" s="174" t="s">
        <v>545</v>
      </c>
      <c r="F98" s="175" t="s">
        <v>546</v>
      </c>
      <c r="G98" s="176" t="s">
        <v>547</v>
      </c>
      <c r="H98" s="177">
        <v>0.1</v>
      </c>
      <c r="I98" s="178"/>
      <c r="J98" s="179">
        <f t="shared" ref="J98:J103" si="10">ROUND(I98*H98,1)</f>
        <v>0</v>
      </c>
      <c r="K98" s="175" t="s">
        <v>5</v>
      </c>
      <c r="L98" s="39"/>
      <c r="M98" s="180" t="s">
        <v>5</v>
      </c>
      <c r="N98" s="181" t="s">
        <v>46</v>
      </c>
      <c r="O98" s="40"/>
      <c r="P98" s="182">
        <f t="shared" ref="P98:P103" si="11">O98*H98</f>
        <v>0</v>
      </c>
      <c r="Q98" s="182">
        <v>8.8000000000000005E-3</v>
      </c>
      <c r="R98" s="182">
        <f t="shared" ref="R98:R103" si="12">Q98*H98</f>
        <v>8.8000000000000014E-4</v>
      </c>
      <c r="S98" s="182">
        <v>0</v>
      </c>
      <c r="T98" s="183">
        <f t="shared" ref="T98:T103" si="13">S98*H98</f>
        <v>0</v>
      </c>
      <c r="AR98" s="22" t="s">
        <v>167</v>
      </c>
      <c r="AT98" s="22" t="s">
        <v>135</v>
      </c>
      <c r="AU98" s="22" t="s">
        <v>39</v>
      </c>
      <c r="AY98" s="22" t="s">
        <v>132</v>
      </c>
      <c r="BE98" s="184">
        <f t="shared" ref="BE98:BE103" si="14">IF(N98="základní",J98,0)</f>
        <v>0</v>
      </c>
      <c r="BF98" s="184">
        <f t="shared" ref="BF98:BF103" si="15">IF(N98="snížená",J98,0)</f>
        <v>0</v>
      </c>
      <c r="BG98" s="184">
        <f t="shared" ref="BG98:BG103" si="16">IF(N98="zákl. přenesená",J98,0)</f>
        <v>0</v>
      </c>
      <c r="BH98" s="184">
        <f t="shared" ref="BH98:BH103" si="17">IF(N98="sníž. přenesená",J98,0)</f>
        <v>0</v>
      </c>
      <c r="BI98" s="184">
        <f t="shared" ref="BI98:BI103" si="18">IF(N98="nulová",J98,0)</f>
        <v>0</v>
      </c>
      <c r="BJ98" s="22" t="s">
        <v>39</v>
      </c>
      <c r="BK98" s="184">
        <f t="shared" ref="BK98:BK103" si="19">ROUND(I98*H98,1)</f>
        <v>0</v>
      </c>
      <c r="BL98" s="22" t="s">
        <v>167</v>
      </c>
      <c r="BM98" s="22" t="s">
        <v>602</v>
      </c>
    </row>
    <row r="99" spans="2:65" s="1" customFormat="1" ht="16.5" customHeight="1">
      <c r="B99" s="172"/>
      <c r="C99" s="173" t="s">
        <v>12</v>
      </c>
      <c r="D99" s="173" t="s">
        <v>135</v>
      </c>
      <c r="E99" s="174" t="s">
        <v>548</v>
      </c>
      <c r="F99" s="175" t="s">
        <v>549</v>
      </c>
      <c r="G99" s="176" t="s">
        <v>547</v>
      </c>
      <c r="H99" s="177">
        <v>0.1</v>
      </c>
      <c r="I99" s="178"/>
      <c r="J99" s="179">
        <f t="shared" si="10"/>
        <v>0</v>
      </c>
      <c r="K99" s="175" t="s">
        <v>5</v>
      </c>
      <c r="L99" s="39"/>
      <c r="M99" s="180" t="s">
        <v>5</v>
      </c>
      <c r="N99" s="181" t="s">
        <v>46</v>
      </c>
      <c r="O99" s="40"/>
      <c r="P99" s="182">
        <f t="shared" si="11"/>
        <v>0</v>
      </c>
      <c r="Q99" s="182">
        <v>9.9000000000000008E-3</v>
      </c>
      <c r="R99" s="182">
        <f t="shared" si="12"/>
        <v>9.9000000000000021E-4</v>
      </c>
      <c r="S99" s="182">
        <v>0</v>
      </c>
      <c r="T99" s="183">
        <f t="shared" si="13"/>
        <v>0</v>
      </c>
      <c r="AR99" s="22" t="s">
        <v>167</v>
      </c>
      <c r="AT99" s="22" t="s">
        <v>135</v>
      </c>
      <c r="AU99" s="22" t="s">
        <v>39</v>
      </c>
      <c r="AY99" s="22" t="s">
        <v>132</v>
      </c>
      <c r="BE99" s="184">
        <f t="shared" si="14"/>
        <v>0</v>
      </c>
      <c r="BF99" s="184">
        <f t="shared" si="15"/>
        <v>0</v>
      </c>
      <c r="BG99" s="184">
        <f t="shared" si="16"/>
        <v>0</v>
      </c>
      <c r="BH99" s="184">
        <f t="shared" si="17"/>
        <v>0</v>
      </c>
      <c r="BI99" s="184">
        <f t="shared" si="18"/>
        <v>0</v>
      </c>
      <c r="BJ99" s="22" t="s">
        <v>39</v>
      </c>
      <c r="BK99" s="184">
        <f t="shared" si="19"/>
        <v>0</v>
      </c>
      <c r="BL99" s="22" t="s">
        <v>167</v>
      </c>
      <c r="BM99" s="22" t="s">
        <v>603</v>
      </c>
    </row>
    <row r="100" spans="2:65" s="1" customFormat="1" ht="16.5" customHeight="1">
      <c r="B100" s="172"/>
      <c r="C100" s="173" t="s">
        <v>139</v>
      </c>
      <c r="D100" s="173" t="s">
        <v>135</v>
      </c>
      <c r="E100" s="174" t="s">
        <v>604</v>
      </c>
      <c r="F100" s="175" t="s">
        <v>605</v>
      </c>
      <c r="G100" s="176" t="s">
        <v>191</v>
      </c>
      <c r="H100" s="177">
        <v>30</v>
      </c>
      <c r="I100" s="178"/>
      <c r="J100" s="179">
        <f t="shared" si="10"/>
        <v>0</v>
      </c>
      <c r="K100" s="175" t="s">
        <v>5</v>
      </c>
      <c r="L100" s="39"/>
      <c r="M100" s="180" t="s">
        <v>5</v>
      </c>
      <c r="N100" s="181" t="s">
        <v>46</v>
      </c>
      <c r="O100" s="40"/>
      <c r="P100" s="182">
        <f t="shared" si="11"/>
        <v>0</v>
      </c>
      <c r="Q100" s="182">
        <v>3.0000000000000001E-5</v>
      </c>
      <c r="R100" s="182">
        <f t="shared" si="12"/>
        <v>8.9999999999999998E-4</v>
      </c>
      <c r="S100" s="182">
        <v>0</v>
      </c>
      <c r="T100" s="183">
        <f t="shared" si="13"/>
        <v>0</v>
      </c>
      <c r="AR100" s="22" t="s">
        <v>167</v>
      </c>
      <c r="AT100" s="22" t="s">
        <v>135</v>
      </c>
      <c r="AU100" s="22" t="s">
        <v>39</v>
      </c>
      <c r="AY100" s="22" t="s">
        <v>132</v>
      </c>
      <c r="BE100" s="184">
        <f t="shared" si="14"/>
        <v>0</v>
      </c>
      <c r="BF100" s="184">
        <f t="shared" si="15"/>
        <v>0</v>
      </c>
      <c r="BG100" s="184">
        <f t="shared" si="16"/>
        <v>0</v>
      </c>
      <c r="BH100" s="184">
        <f t="shared" si="17"/>
        <v>0</v>
      </c>
      <c r="BI100" s="184">
        <f t="shared" si="18"/>
        <v>0</v>
      </c>
      <c r="BJ100" s="22" t="s">
        <v>39</v>
      </c>
      <c r="BK100" s="184">
        <f t="shared" si="19"/>
        <v>0</v>
      </c>
      <c r="BL100" s="22" t="s">
        <v>167</v>
      </c>
      <c r="BM100" s="22" t="s">
        <v>606</v>
      </c>
    </row>
    <row r="101" spans="2:65" s="1" customFormat="1" ht="25.5" customHeight="1">
      <c r="B101" s="172"/>
      <c r="C101" s="173" t="s">
        <v>200</v>
      </c>
      <c r="D101" s="173" t="s">
        <v>135</v>
      </c>
      <c r="E101" s="174" t="s">
        <v>607</v>
      </c>
      <c r="F101" s="175" t="s">
        <v>608</v>
      </c>
      <c r="G101" s="176" t="s">
        <v>138</v>
      </c>
      <c r="H101" s="177">
        <v>2</v>
      </c>
      <c r="I101" s="178"/>
      <c r="J101" s="179">
        <f t="shared" si="10"/>
        <v>0</v>
      </c>
      <c r="K101" s="175" t="s">
        <v>5</v>
      </c>
      <c r="L101" s="39"/>
      <c r="M101" s="180" t="s">
        <v>5</v>
      </c>
      <c r="N101" s="181" t="s">
        <v>46</v>
      </c>
      <c r="O101" s="40"/>
      <c r="P101" s="182">
        <f t="shared" si="11"/>
        <v>0</v>
      </c>
      <c r="Q101" s="182">
        <v>0</v>
      </c>
      <c r="R101" s="182">
        <f t="shared" si="12"/>
        <v>0</v>
      </c>
      <c r="S101" s="182">
        <v>0</v>
      </c>
      <c r="T101" s="183">
        <f t="shared" si="13"/>
        <v>0</v>
      </c>
      <c r="AR101" s="22" t="s">
        <v>167</v>
      </c>
      <c r="AT101" s="22" t="s">
        <v>135</v>
      </c>
      <c r="AU101" s="22" t="s">
        <v>39</v>
      </c>
      <c r="AY101" s="22" t="s">
        <v>132</v>
      </c>
      <c r="BE101" s="184">
        <f t="shared" si="14"/>
        <v>0</v>
      </c>
      <c r="BF101" s="184">
        <f t="shared" si="15"/>
        <v>0</v>
      </c>
      <c r="BG101" s="184">
        <f t="shared" si="16"/>
        <v>0</v>
      </c>
      <c r="BH101" s="184">
        <f t="shared" si="17"/>
        <v>0</v>
      </c>
      <c r="BI101" s="184">
        <f t="shared" si="18"/>
        <v>0</v>
      </c>
      <c r="BJ101" s="22" t="s">
        <v>39</v>
      </c>
      <c r="BK101" s="184">
        <f t="shared" si="19"/>
        <v>0</v>
      </c>
      <c r="BL101" s="22" t="s">
        <v>167</v>
      </c>
      <c r="BM101" s="22" t="s">
        <v>609</v>
      </c>
    </row>
    <row r="102" spans="2:65" s="1" customFormat="1" ht="25.5" customHeight="1">
      <c r="B102" s="172"/>
      <c r="C102" s="173" t="s">
        <v>204</v>
      </c>
      <c r="D102" s="173" t="s">
        <v>135</v>
      </c>
      <c r="E102" s="174" t="s">
        <v>610</v>
      </c>
      <c r="F102" s="175" t="s">
        <v>611</v>
      </c>
      <c r="G102" s="176" t="s">
        <v>191</v>
      </c>
      <c r="H102" s="177">
        <v>24</v>
      </c>
      <c r="I102" s="178"/>
      <c r="J102" s="179">
        <f t="shared" si="10"/>
        <v>0</v>
      </c>
      <c r="K102" s="175" t="s">
        <v>5</v>
      </c>
      <c r="L102" s="39"/>
      <c r="M102" s="180" t="s">
        <v>5</v>
      </c>
      <c r="N102" s="181" t="s">
        <v>46</v>
      </c>
      <c r="O102" s="40"/>
      <c r="P102" s="182">
        <f t="shared" si="11"/>
        <v>0</v>
      </c>
      <c r="Q102" s="182">
        <v>0</v>
      </c>
      <c r="R102" s="182">
        <f t="shared" si="12"/>
        <v>0</v>
      </c>
      <c r="S102" s="182">
        <v>0</v>
      </c>
      <c r="T102" s="183">
        <f t="shared" si="13"/>
        <v>0</v>
      </c>
      <c r="AR102" s="22" t="s">
        <v>167</v>
      </c>
      <c r="AT102" s="22" t="s">
        <v>135</v>
      </c>
      <c r="AU102" s="22" t="s">
        <v>39</v>
      </c>
      <c r="AY102" s="22" t="s">
        <v>132</v>
      </c>
      <c r="BE102" s="184">
        <f t="shared" si="14"/>
        <v>0</v>
      </c>
      <c r="BF102" s="184">
        <f t="shared" si="15"/>
        <v>0</v>
      </c>
      <c r="BG102" s="184">
        <f t="shared" si="16"/>
        <v>0</v>
      </c>
      <c r="BH102" s="184">
        <f t="shared" si="17"/>
        <v>0</v>
      </c>
      <c r="BI102" s="184">
        <f t="shared" si="18"/>
        <v>0</v>
      </c>
      <c r="BJ102" s="22" t="s">
        <v>39</v>
      </c>
      <c r="BK102" s="184">
        <f t="shared" si="19"/>
        <v>0</v>
      </c>
      <c r="BL102" s="22" t="s">
        <v>167</v>
      </c>
      <c r="BM102" s="22" t="s">
        <v>612</v>
      </c>
    </row>
    <row r="103" spans="2:65" s="1" customFormat="1" ht="16.5" customHeight="1">
      <c r="B103" s="172"/>
      <c r="C103" s="173" t="s">
        <v>208</v>
      </c>
      <c r="D103" s="173" t="s">
        <v>135</v>
      </c>
      <c r="E103" s="174" t="s">
        <v>550</v>
      </c>
      <c r="F103" s="175" t="s">
        <v>551</v>
      </c>
      <c r="G103" s="176" t="s">
        <v>552</v>
      </c>
      <c r="H103" s="177">
        <v>14.4</v>
      </c>
      <c r="I103" s="178"/>
      <c r="J103" s="179">
        <f t="shared" si="10"/>
        <v>0</v>
      </c>
      <c r="K103" s="175" t="s">
        <v>5</v>
      </c>
      <c r="L103" s="39"/>
      <c r="M103" s="180" t="s">
        <v>5</v>
      </c>
      <c r="N103" s="181" t="s">
        <v>46</v>
      </c>
      <c r="O103" s="40"/>
      <c r="P103" s="182">
        <f t="shared" si="11"/>
        <v>0</v>
      </c>
      <c r="Q103" s="182">
        <v>0</v>
      </c>
      <c r="R103" s="182">
        <f t="shared" si="12"/>
        <v>0</v>
      </c>
      <c r="S103" s="182">
        <v>0</v>
      </c>
      <c r="T103" s="183">
        <f t="shared" si="13"/>
        <v>0</v>
      </c>
      <c r="AR103" s="22" t="s">
        <v>167</v>
      </c>
      <c r="AT103" s="22" t="s">
        <v>135</v>
      </c>
      <c r="AU103" s="22" t="s">
        <v>39</v>
      </c>
      <c r="AY103" s="22" t="s">
        <v>132</v>
      </c>
      <c r="BE103" s="184">
        <f t="shared" si="14"/>
        <v>0</v>
      </c>
      <c r="BF103" s="184">
        <f t="shared" si="15"/>
        <v>0</v>
      </c>
      <c r="BG103" s="184">
        <f t="shared" si="16"/>
        <v>0</v>
      </c>
      <c r="BH103" s="184">
        <f t="shared" si="17"/>
        <v>0</v>
      </c>
      <c r="BI103" s="184">
        <f t="shared" si="18"/>
        <v>0</v>
      </c>
      <c r="BJ103" s="22" t="s">
        <v>39</v>
      </c>
      <c r="BK103" s="184">
        <f t="shared" si="19"/>
        <v>0</v>
      </c>
      <c r="BL103" s="22" t="s">
        <v>167</v>
      </c>
      <c r="BM103" s="22" t="s">
        <v>613</v>
      </c>
    </row>
    <row r="104" spans="2:65" s="12" customFormat="1">
      <c r="B104" s="200"/>
      <c r="D104" s="212" t="s">
        <v>318</v>
      </c>
      <c r="E104" s="213" t="s">
        <v>5</v>
      </c>
      <c r="F104" s="214" t="s">
        <v>614</v>
      </c>
      <c r="H104" s="215">
        <v>14.4</v>
      </c>
      <c r="I104" s="202"/>
      <c r="L104" s="200"/>
      <c r="M104" s="203"/>
      <c r="N104" s="204"/>
      <c r="O104" s="204"/>
      <c r="P104" s="204"/>
      <c r="Q104" s="204"/>
      <c r="R104" s="204"/>
      <c r="S104" s="204"/>
      <c r="T104" s="205"/>
      <c r="AT104" s="201" t="s">
        <v>318</v>
      </c>
      <c r="AU104" s="201" t="s">
        <v>39</v>
      </c>
      <c r="AV104" s="12" t="s">
        <v>83</v>
      </c>
      <c r="AW104" s="12" t="s">
        <v>38</v>
      </c>
      <c r="AX104" s="12" t="s">
        <v>39</v>
      </c>
      <c r="AY104" s="201" t="s">
        <v>132</v>
      </c>
    </row>
    <row r="105" spans="2:65" s="1" customFormat="1" ht="25.5" customHeight="1">
      <c r="B105" s="172"/>
      <c r="C105" s="173" t="s">
        <v>212</v>
      </c>
      <c r="D105" s="173" t="s">
        <v>135</v>
      </c>
      <c r="E105" s="174" t="s">
        <v>553</v>
      </c>
      <c r="F105" s="175" t="s">
        <v>554</v>
      </c>
      <c r="G105" s="176" t="s">
        <v>191</v>
      </c>
      <c r="H105" s="177">
        <v>24</v>
      </c>
      <c r="I105" s="178"/>
      <c r="J105" s="179">
        <f>ROUND(I105*H105,1)</f>
        <v>0</v>
      </c>
      <c r="K105" s="175" t="s">
        <v>5</v>
      </c>
      <c r="L105" s="39"/>
      <c r="M105" s="180" t="s">
        <v>5</v>
      </c>
      <c r="N105" s="181" t="s">
        <v>46</v>
      </c>
      <c r="O105" s="40"/>
      <c r="P105" s="182">
        <f>O105*H105</f>
        <v>0</v>
      </c>
      <c r="Q105" s="182">
        <v>0.20300000000000001</v>
      </c>
      <c r="R105" s="182">
        <f>Q105*H105</f>
        <v>4.8719999999999999</v>
      </c>
      <c r="S105" s="182">
        <v>0</v>
      </c>
      <c r="T105" s="183">
        <f>S105*H105</f>
        <v>0</v>
      </c>
      <c r="AR105" s="22" t="s">
        <v>167</v>
      </c>
      <c r="AT105" s="22" t="s">
        <v>135</v>
      </c>
      <c r="AU105" s="22" t="s">
        <v>39</v>
      </c>
      <c r="AY105" s="22" t="s">
        <v>132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2" t="s">
        <v>39</v>
      </c>
      <c r="BK105" s="184">
        <f>ROUND(I105*H105,1)</f>
        <v>0</v>
      </c>
      <c r="BL105" s="22" t="s">
        <v>167</v>
      </c>
      <c r="BM105" s="22" t="s">
        <v>615</v>
      </c>
    </row>
    <row r="106" spans="2:65" s="1" customFormat="1" ht="16.5" customHeight="1">
      <c r="B106" s="172"/>
      <c r="C106" s="173" t="s">
        <v>10</v>
      </c>
      <c r="D106" s="173" t="s">
        <v>135</v>
      </c>
      <c r="E106" s="174" t="s">
        <v>616</v>
      </c>
      <c r="F106" s="175" t="s">
        <v>617</v>
      </c>
      <c r="G106" s="176" t="s">
        <v>191</v>
      </c>
      <c r="H106" s="177">
        <v>24</v>
      </c>
      <c r="I106" s="178"/>
      <c r="J106" s="179">
        <f>ROUND(I106*H106,1)</f>
        <v>0</v>
      </c>
      <c r="K106" s="175" t="s">
        <v>5</v>
      </c>
      <c r="L106" s="39"/>
      <c r="M106" s="180" t="s">
        <v>5</v>
      </c>
      <c r="N106" s="181" t="s">
        <v>46</v>
      </c>
      <c r="O106" s="40"/>
      <c r="P106" s="182">
        <f>O106*H106</f>
        <v>0</v>
      </c>
      <c r="Q106" s="182">
        <v>6.9999999999999994E-5</v>
      </c>
      <c r="R106" s="182">
        <f>Q106*H106</f>
        <v>1.6799999999999999E-3</v>
      </c>
      <c r="S106" s="182">
        <v>0</v>
      </c>
      <c r="T106" s="183">
        <f>S106*H106</f>
        <v>0</v>
      </c>
      <c r="AR106" s="22" t="s">
        <v>167</v>
      </c>
      <c r="AT106" s="22" t="s">
        <v>135</v>
      </c>
      <c r="AU106" s="22" t="s">
        <v>39</v>
      </c>
      <c r="AY106" s="22" t="s">
        <v>132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2" t="s">
        <v>39</v>
      </c>
      <c r="BK106" s="184">
        <f>ROUND(I106*H106,1)</f>
        <v>0</v>
      </c>
      <c r="BL106" s="22" t="s">
        <v>167</v>
      </c>
      <c r="BM106" s="22" t="s">
        <v>618</v>
      </c>
    </row>
    <row r="107" spans="2:65" s="1" customFormat="1" ht="16.5" customHeight="1">
      <c r="B107" s="172"/>
      <c r="C107" s="173" t="s">
        <v>222</v>
      </c>
      <c r="D107" s="173" t="s">
        <v>135</v>
      </c>
      <c r="E107" s="174" t="s">
        <v>619</v>
      </c>
      <c r="F107" s="175" t="s">
        <v>620</v>
      </c>
      <c r="G107" s="176" t="s">
        <v>191</v>
      </c>
      <c r="H107" s="177">
        <v>24</v>
      </c>
      <c r="I107" s="178"/>
      <c r="J107" s="179">
        <f>ROUND(I107*H107,1)</f>
        <v>0</v>
      </c>
      <c r="K107" s="175" t="s">
        <v>5</v>
      </c>
      <c r="L107" s="39"/>
      <c r="M107" s="180" t="s">
        <v>5</v>
      </c>
      <c r="N107" s="181" t="s">
        <v>46</v>
      </c>
      <c r="O107" s="40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2" t="s">
        <v>167</v>
      </c>
      <c r="AT107" s="22" t="s">
        <v>135</v>
      </c>
      <c r="AU107" s="22" t="s">
        <v>39</v>
      </c>
      <c r="AY107" s="22" t="s">
        <v>132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2" t="s">
        <v>39</v>
      </c>
      <c r="BK107" s="184">
        <f>ROUND(I107*H107,1)</f>
        <v>0</v>
      </c>
      <c r="BL107" s="22" t="s">
        <v>167</v>
      </c>
      <c r="BM107" s="22" t="s">
        <v>621</v>
      </c>
    </row>
    <row r="108" spans="2:65" s="1" customFormat="1" ht="16.5" customHeight="1">
      <c r="B108" s="172"/>
      <c r="C108" s="173" t="s">
        <v>226</v>
      </c>
      <c r="D108" s="173" t="s">
        <v>135</v>
      </c>
      <c r="E108" s="174" t="s">
        <v>555</v>
      </c>
      <c r="F108" s="175" t="s">
        <v>556</v>
      </c>
      <c r="G108" s="176" t="s">
        <v>557</v>
      </c>
      <c r="H108" s="177">
        <v>12</v>
      </c>
      <c r="I108" s="178"/>
      <c r="J108" s="179">
        <f>ROUND(I108*H108,1)</f>
        <v>0</v>
      </c>
      <c r="K108" s="175" t="s">
        <v>5</v>
      </c>
      <c r="L108" s="39"/>
      <c r="M108" s="180" t="s">
        <v>5</v>
      </c>
      <c r="N108" s="181" t="s">
        <v>46</v>
      </c>
      <c r="O108" s="40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2" t="s">
        <v>167</v>
      </c>
      <c r="AT108" s="22" t="s">
        <v>135</v>
      </c>
      <c r="AU108" s="22" t="s">
        <v>39</v>
      </c>
      <c r="AY108" s="22" t="s">
        <v>132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2" t="s">
        <v>39</v>
      </c>
      <c r="BK108" s="184">
        <f>ROUND(I108*H108,1)</f>
        <v>0</v>
      </c>
      <c r="BL108" s="22" t="s">
        <v>167</v>
      </c>
      <c r="BM108" s="22" t="s">
        <v>622</v>
      </c>
    </row>
    <row r="109" spans="2:65" s="1" customFormat="1" ht="16.5" customHeight="1">
      <c r="B109" s="172"/>
      <c r="C109" s="173" t="s">
        <v>230</v>
      </c>
      <c r="D109" s="173" t="s">
        <v>135</v>
      </c>
      <c r="E109" s="174" t="s">
        <v>623</v>
      </c>
      <c r="F109" s="175" t="s">
        <v>624</v>
      </c>
      <c r="G109" s="176" t="s">
        <v>557</v>
      </c>
      <c r="H109" s="177">
        <v>15</v>
      </c>
      <c r="I109" s="178"/>
      <c r="J109" s="179">
        <f>ROUND(I109*H109,1)</f>
        <v>0</v>
      </c>
      <c r="K109" s="175" t="s">
        <v>5</v>
      </c>
      <c r="L109" s="39"/>
      <c r="M109" s="180" t="s">
        <v>5</v>
      </c>
      <c r="N109" s="181" t="s">
        <v>46</v>
      </c>
      <c r="O109" s="40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AR109" s="22" t="s">
        <v>85</v>
      </c>
      <c r="AT109" s="22" t="s">
        <v>135</v>
      </c>
      <c r="AU109" s="22" t="s">
        <v>39</v>
      </c>
      <c r="AY109" s="22" t="s">
        <v>132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22" t="s">
        <v>39</v>
      </c>
      <c r="BK109" s="184">
        <f>ROUND(I109*H109,1)</f>
        <v>0</v>
      </c>
      <c r="BL109" s="22" t="s">
        <v>85</v>
      </c>
      <c r="BM109" s="22" t="s">
        <v>625</v>
      </c>
    </row>
    <row r="110" spans="2:65" s="10" customFormat="1" ht="37.35" customHeight="1">
      <c r="B110" s="158"/>
      <c r="D110" s="169" t="s">
        <v>74</v>
      </c>
      <c r="E110" s="206" t="s">
        <v>542</v>
      </c>
      <c r="F110" s="206" t="s">
        <v>543</v>
      </c>
      <c r="I110" s="161"/>
      <c r="J110" s="207">
        <f>BK110</f>
        <v>0</v>
      </c>
      <c r="L110" s="158"/>
      <c r="M110" s="163"/>
      <c r="N110" s="164"/>
      <c r="O110" s="164"/>
      <c r="P110" s="165">
        <f>P111</f>
        <v>0</v>
      </c>
      <c r="Q110" s="164"/>
      <c r="R110" s="165">
        <f>R111</f>
        <v>0</v>
      </c>
      <c r="S110" s="164"/>
      <c r="T110" s="166">
        <f>T111</f>
        <v>0</v>
      </c>
      <c r="AR110" s="159" t="s">
        <v>39</v>
      </c>
      <c r="AT110" s="167" t="s">
        <v>74</v>
      </c>
      <c r="AU110" s="167" t="s">
        <v>75</v>
      </c>
      <c r="AY110" s="159" t="s">
        <v>132</v>
      </c>
      <c r="BK110" s="168">
        <f>BK111</f>
        <v>0</v>
      </c>
    </row>
    <row r="111" spans="2:65" s="1" customFormat="1" ht="25.5" customHeight="1">
      <c r="B111" s="172"/>
      <c r="C111" s="173" t="s">
        <v>238</v>
      </c>
      <c r="D111" s="173" t="s">
        <v>135</v>
      </c>
      <c r="E111" s="174" t="s">
        <v>537</v>
      </c>
      <c r="F111" s="175" t="s">
        <v>538</v>
      </c>
      <c r="G111" s="176" t="s">
        <v>5</v>
      </c>
      <c r="H111" s="177">
        <v>0</v>
      </c>
      <c r="I111" s="178"/>
      <c r="J111" s="179">
        <f>ROUND(I111*H111,1)</f>
        <v>0</v>
      </c>
      <c r="K111" s="175" t="s">
        <v>5</v>
      </c>
      <c r="L111" s="39"/>
      <c r="M111" s="180" t="s">
        <v>5</v>
      </c>
      <c r="N111" s="208" t="s">
        <v>46</v>
      </c>
      <c r="O111" s="209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AR111" s="22" t="s">
        <v>85</v>
      </c>
      <c r="AT111" s="22" t="s">
        <v>135</v>
      </c>
      <c r="AU111" s="22" t="s">
        <v>39</v>
      </c>
      <c r="AY111" s="22" t="s">
        <v>132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2" t="s">
        <v>39</v>
      </c>
      <c r="BK111" s="184">
        <f>ROUND(I111*H111,1)</f>
        <v>0</v>
      </c>
      <c r="BL111" s="22" t="s">
        <v>85</v>
      </c>
      <c r="BM111" s="22" t="s">
        <v>626</v>
      </c>
    </row>
    <row r="112" spans="2:65" s="1" customFormat="1" ht="6.95" customHeight="1">
      <c r="B112" s="54"/>
      <c r="C112" s="55"/>
      <c r="D112" s="55"/>
      <c r="E112" s="55"/>
      <c r="F112" s="55"/>
      <c r="G112" s="55"/>
      <c r="H112" s="55"/>
      <c r="I112" s="125"/>
      <c r="J112" s="55"/>
      <c r="K112" s="55"/>
      <c r="L112" s="39"/>
    </row>
  </sheetData>
  <autoFilter ref="C79:K111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ht="37.5" customHeight="1"/>
    <row r="2" spans="2:1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3" customFormat="1" ht="45" customHeight="1">
      <c r="B3" s="220"/>
      <c r="C3" s="340" t="s">
        <v>627</v>
      </c>
      <c r="D3" s="340"/>
      <c r="E3" s="340"/>
      <c r="F3" s="340"/>
      <c r="G3" s="340"/>
      <c r="H3" s="340"/>
      <c r="I3" s="340"/>
      <c r="J3" s="340"/>
      <c r="K3" s="221"/>
    </row>
    <row r="4" spans="2:11" ht="25.5" customHeight="1">
      <c r="B4" s="222"/>
      <c r="C4" s="341" t="s">
        <v>628</v>
      </c>
      <c r="D4" s="341"/>
      <c r="E4" s="341"/>
      <c r="F4" s="341"/>
      <c r="G4" s="341"/>
      <c r="H4" s="341"/>
      <c r="I4" s="341"/>
      <c r="J4" s="341"/>
      <c r="K4" s="223"/>
    </row>
    <row r="5" spans="2:1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ht="15" customHeight="1">
      <c r="B6" s="222"/>
      <c r="C6" s="342" t="s">
        <v>629</v>
      </c>
      <c r="D6" s="342"/>
      <c r="E6" s="342"/>
      <c r="F6" s="342"/>
      <c r="G6" s="342"/>
      <c r="H6" s="342"/>
      <c r="I6" s="342"/>
      <c r="J6" s="342"/>
      <c r="K6" s="223"/>
    </row>
    <row r="7" spans="2:11" ht="15" customHeight="1">
      <c r="B7" s="226"/>
      <c r="C7" s="342" t="s">
        <v>630</v>
      </c>
      <c r="D7" s="342"/>
      <c r="E7" s="342"/>
      <c r="F7" s="342"/>
      <c r="G7" s="342"/>
      <c r="H7" s="342"/>
      <c r="I7" s="342"/>
      <c r="J7" s="342"/>
      <c r="K7" s="223"/>
    </row>
    <row r="8" spans="2:1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ht="15" customHeight="1">
      <c r="B9" s="226"/>
      <c r="C9" s="342" t="s">
        <v>631</v>
      </c>
      <c r="D9" s="342"/>
      <c r="E9" s="342"/>
      <c r="F9" s="342"/>
      <c r="G9" s="342"/>
      <c r="H9" s="342"/>
      <c r="I9" s="342"/>
      <c r="J9" s="342"/>
      <c r="K9" s="223"/>
    </row>
    <row r="10" spans="2:11" ht="15" customHeight="1">
      <c r="B10" s="226"/>
      <c r="C10" s="225"/>
      <c r="D10" s="342" t="s">
        <v>632</v>
      </c>
      <c r="E10" s="342"/>
      <c r="F10" s="342"/>
      <c r="G10" s="342"/>
      <c r="H10" s="342"/>
      <c r="I10" s="342"/>
      <c r="J10" s="342"/>
      <c r="K10" s="223"/>
    </row>
    <row r="11" spans="2:11" ht="15" customHeight="1">
      <c r="B11" s="226"/>
      <c r="C11" s="227"/>
      <c r="D11" s="342" t="s">
        <v>633</v>
      </c>
      <c r="E11" s="342"/>
      <c r="F11" s="342"/>
      <c r="G11" s="342"/>
      <c r="H11" s="342"/>
      <c r="I11" s="342"/>
      <c r="J11" s="342"/>
      <c r="K11" s="223"/>
    </row>
    <row r="12" spans="2:11" ht="12.75" customHeight="1">
      <c r="B12" s="226"/>
      <c r="C12" s="227"/>
      <c r="D12" s="227"/>
      <c r="E12" s="227"/>
      <c r="F12" s="227"/>
      <c r="G12" s="227"/>
      <c r="H12" s="227"/>
      <c r="I12" s="227"/>
      <c r="J12" s="227"/>
      <c r="K12" s="223"/>
    </row>
    <row r="13" spans="2:11" ht="15" customHeight="1">
      <c r="B13" s="226"/>
      <c r="C13" s="227"/>
      <c r="D13" s="342" t="s">
        <v>634</v>
      </c>
      <c r="E13" s="342"/>
      <c r="F13" s="342"/>
      <c r="G13" s="342"/>
      <c r="H13" s="342"/>
      <c r="I13" s="342"/>
      <c r="J13" s="342"/>
      <c r="K13" s="223"/>
    </row>
    <row r="14" spans="2:11" ht="15" customHeight="1">
      <c r="B14" s="226"/>
      <c r="C14" s="227"/>
      <c r="D14" s="342" t="s">
        <v>635</v>
      </c>
      <c r="E14" s="342"/>
      <c r="F14" s="342"/>
      <c r="G14" s="342"/>
      <c r="H14" s="342"/>
      <c r="I14" s="342"/>
      <c r="J14" s="342"/>
      <c r="K14" s="223"/>
    </row>
    <row r="15" spans="2:11" ht="15" customHeight="1">
      <c r="B15" s="226"/>
      <c r="C15" s="227"/>
      <c r="D15" s="342" t="s">
        <v>636</v>
      </c>
      <c r="E15" s="342"/>
      <c r="F15" s="342"/>
      <c r="G15" s="342"/>
      <c r="H15" s="342"/>
      <c r="I15" s="342"/>
      <c r="J15" s="342"/>
      <c r="K15" s="223"/>
    </row>
    <row r="16" spans="2:11" ht="15" customHeight="1">
      <c r="B16" s="226"/>
      <c r="C16" s="227"/>
      <c r="D16" s="227"/>
      <c r="E16" s="228" t="s">
        <v>81</v>
      </c>
      <c r="F16" s="342" t="s">
        <v>637</v>
      </c>
      <c r="G16" s="342"/>
      <c r="H16" s="342"/>
      <c r="I16" s="342"/>
      <c r="J16" s="342"/>
      <c r="K16" s="223"/>
    </row>
    <row r="17" spans="2:11" ht="15" customHeight="1">
      <c r="B17" s="226"/>
      <c r="C17" s="227"/>
      <c r="D17" s="227"/>
      <c r="E17" s="228" t="s">
        <v>638</v>
      </c>
      <c r="F17" s="342" t="s">
        <v>639</v>
      </c>
      <c r="G17" s="342"/>
      <c r="H17" s="342"/>
      <c r="I17" s="342"/>
      <c r="J17" s="342"/>
      <c r="K17" s="223"/>
    </row>
    <row r="18" spans="2:11" ht="15" customHeight="1">
      <c r="B18" s="226"/>
      <c r="C18" s="227"/>
      <c r="D18" s="227"/>
      <c r="E18" s="228" t="s">
        <v>640</v>
      </c>
      <c r="F18" s="342" t="s">
        <v>641</v>
      </c>
      <c r="G18" s="342"/>
      <c r="H18" s="342"/>
      <c r="I18" s="342"/>
      <c r="J18" s="342"/>
      <c r="K18" s="223"/>
    </row>
    <row r="19" spans="2:11" ht="15" customHeight="1">
      <c r="B19" s="226"/>
      <c r="C19" s="227"/>
      <c r="D19" s="227"/>
      <c r="E19" s="228" t="s">
        <v>642</v>
      </c>
      <c r="F19" s="342" t="s">
        <v>643</v>
      </c>
      <c r="G19" s="342"/>
      <c r="H19" s="342"/>
      <c r="I19" s="342"/>
      <c r="J19" s="342"/>
      <c r="K19" s="223"/>
    </row>
    <row r="20" spans="2:11" ht="15" customHeight="1">
      <c r="B20" s="226"/>
      <c r="C20" s="227"/>
      <c r="D20" s="227"/>
      <c r="E20" s="228" t="s">
        <v>644</v>
      </c>
      <c r="F20" s="342" t="s">
        <v>645</v>
      </c>
      <c r="G20" s="342"/>
      <c r="H20" s="342"/>
      <c r="I20" s="342"/>
      <c r="J20" s="342"/>
      <c r="K20" s="223"/>
    </row>
    <row r="21" spans="2:11" ht="15" customHeight="1">
      <c r="B21" s="226"/>
      <c r="C21" s="227"/>
      <c r="D21" s="227"/>
      <c r="E21" s="228" t="s">
        <v>646</v>
      </c>
      <c r="F21" s="342" t="s">
        <v>647</v>
      </c>
      <c r="G21" s="342"/>
      <c r="H21" s="342"/>
      <c r="I21" s="342"/>
      <c r="J21" s="342"/>
      <c r="K21" s="223"/>
    </row>
    <row r="22" spans="2:11" ht="12.75" customHeight="1">
      <c r="B22" s="226"/>
      <c r="C22" s="227"/>
      <c r="D22" s="227"/>
      <c r="E22" s="227"/>
      <c r="F22" s="227"/>
      <c r="G22" s="227"/>
      <c r="H22" s="227"/>
      <c r="I22" s="227"/>
      <c r="J22" s="227"/>
      <c r="K22" s="223"/>
    </row>
    <row r="23" spans="2:11" ht="15" customHeight="1">
      <c r="B23" s="226"/>
      <c r="C23" s="342" t="s">
        <v>648</v>
      </c>
      <c r="D23" s="342"/>
      <c r="E23" s="342"/>
      <c r="F23" s="342"/>
      <c r="G23" s="342"/>
      <c r="H23" s="342"/>
      <c r="I23" s="342"/>
      <c r="J23" s="342"/>
      <c r="K23" s="223"/>
    </row>
    <row r="24" spans="2:11" ht="15" customHeight="1">
      <c r="B24" s="226"/>
      <c r="C24" s="342" t="s">
        <v>649</v>
      </c>
      <c r="D24" s="342"/>
      <c r="E24" s="342"/>
      <c r="F24" s="342"/>
      <c r="G24" s="342"/>
      <c r="H24" s="342"/>
      <c r="I24" s="342"/>
      <c r="J24" s="342"/>
      <c r="K24" s="223"/>
    </row>
    <row r="25" spans="2:11" ht="15" customHeight="1">
      <c r="B25" s="226"/>
      <c r="C25" s="225"/>
      <c r="D25" s="342" t="s">
        <v>650</v>
      </c>
      <c r="E25" s="342"/>
      <c r="F25" s="342"/>
      <c r="G25" s="342"/>
      <c r="H25" s="342"/>
      <c r="I25" s="342"/>
      <c r="J25" s="342"/>
      <c r="K25" s="223"/>
    </row>
    <row r="26" spans="2:11" ht="15" customHeight="1">
      <c r="B26" s="226"/>
      <c r="C26" s="227"/>
      <c r="D26" s="342" t="s">
        <v>651</v>
      </c>
      <c r="E26" s="342"/>
      <c r="F26" s="342"/>
      <c r="G26" s="342"/>
      <c r="H26" s="342"/>
      <c r="I26" s="342"/>
      <c r="J26" s="342"/>
      <c r="K26" s="223"/>
    </row>
    <row r="27" spans="2:11" ht="12.75" customHeight="1">
      <c r="B27" s="226"/>
      <c r="C27" s="227"/>
      <c r="D27" s="227"/>
      <c r="E27" s="227"/>
      <c r="F27" s="227"/>
      <c r="G27" s="227"/>
      <c r="H27" s="227"/>
      <c r="I27" s="227"/>
      <c r="J27" s="227"/>
      <c r="K27" s="223"/>
    </row>
    <row r="28" spans="2:11" ht="15" customHeight="1">
      <c r="B28" s="226"/>
      <c r="C28" s="227"/>
      <c r="D28" s="342" t="s">
        <v>652</v>
      </c>
      <c r="E28" s="342"/>
      <c r="F28" s="342"/>
      <c r="G28" s="342"/>
      <c r="H28" s="342"/>
      <c r="I28" s="342"/>
      <c r="J28" s="342"/>
      <c r="K28" s="223"/>
    </row>
    <row r="29" spans="2:11" ht="15" customHeight="1">
      <c r="B29" s="226"/>
      <c r="C29" s="227"/>
      <c r="D29" s="342" t="s">
        <v>653</v>
      </c>
      <c r="E29" s="342"/>
      <c r="F29" s="342"/>
      <c r="G29" s="342"/>
      <c r="H29" s="342"/>
      <c r="I29" s="342"/>
      <c r="J29" s="342"/>
      <c r="K29" s="223"/>
    </row>
    <row r="30" spans="2:11" ht="12.75" customHeight="1">
      <c r="B30" s="226"/>
      <c r="C30" s="227"/>
      <c r="D30" s="227"/>
      <c r="E30" s="227"/>
      <c r="F30" s="227"/>
      <c r="G30" s="227"/>
      <c r="H30" s="227"/>
      <c r="I30" s="227"/>
      <c r="J30" s="227"/>
      <c r="K30" s="223"/>
    </row>
    <row r="31" spans="2:11" ht="15" customHeight="1">
      <c r="B31" s="226"/>
      <c r="C31" s="227"/>
      <c r="D31" s="342" t="s">
        <v>654</v>
      </c>
      <c r="E31" s="342"/>
      <c r="F31" s="342"/>
      <c r="G31" s="342"/>
      <c r="H31" s="342"/>
      <c r="I31" s="342"/>
      <c r="J31" s="342"/>
      <c r="K31" s="223"/>
    </row>
    <row r="32" spans="2:11" ht="15" customHeight="1">
      <c r="B32" s="226"/>
      <c r="C32" s="227"/>
      <c r="D32" s="342" t="s">
        <v>655</v>
      </c>
      <c r="E32" s="342"/>
      <c r="F32" s="342"/>
      <c r="G32" s="342"/>
      <c r="H32" s="342"/>
      <c r="I32" s="342"/>
      <c r="J32" s="342"/>
      <c r="K32" s="223"/>
    </row>
    <row r="33" spans="2:11" ht="15" customHeight="1">
      <c r="B33" s="226"/>
      <c r="C33" s="227"/>
      <c r="D33" s="342" t="s">
        <v>656</v>
      </c>
      <c r="E33" s="342"/>
      <c r="F33" s="342"/>
      <c r="G33" s="342"/>
      <c r="H33" s="342"/>
      <c r="I33" s="342"/>
      <c r="J33" s="342"/>
      <c r="K33" s="223"/>
    </row>
    <row r="34" spans="2:11" ht="15" customHeight="1">
      <c r="B34" s="226"/>
      <c r="C34" s="227"/>
      <c r="D34" s="225"/>
      <c r="E34" s="229" t="s">
        <v>118</v>
      </c>
      <c r="F34" s="225"/>
      <c r="G34" s="342" t="s">
        <v>657</v>
      </c>
      <c r="H34" s="342"/>
      <c r="I34" s="342"/>
      <c r="J34" s="342"/>
      <c r="K34" s="223"/>
    </row>
    <row r="35" spans="2:11" ht="30.75" customHeight="1">
      <c r="B35" s="226"/>
      <c r="C35" s="227"/>
      <c r="D35" s="225"/>
      <c r="E35" s="229" t="s">
        <v>658</v>
      </c>
      <c r="F35" s="225"/>
      <c r="G35" s="342" t="s">
        <v>659</v>
      </c>
      <c r="H35" s="342"/>
      <c r="I35" s="342"/>
      <c r="J35" s="342"/>
      <c r="K35" s="223"/>
    </row>
    <row r="36" spans="2:11" ht="15" customHeight="1">
      <c r="B36" s="226"/>
      <c r="C36" s="227"/>
      <c r="D36" s="225"/>
      <c r="E36" s="229" t="s">
        <v>56</v>
      </c>
      <c r="F36" s="225"/>
      <c r="G36" s="342" t="s">
        <v>660</v>
      </c>
      <c r="H36" s="342"/>
      <c r="I36" s="342"/>
      <c r="J36" s="342"/>
      <c r="K36" s="223"/>
    </row>
    <row r="37" spans="2:11" ht="15" customHeight="1">
      <c r="B37" s="226"/>
      <c r="C37" s="227"/>
      <c r="D37" s="225"/>
      <c r="E37" s="229" t="s">
        <v>119</v>
      </c>
      <c r="F37" s="225"/>
      <c r="G37" s="342" t="s">
        <v>661</v>
      </c>
      <c r="H37" s="342"/>
      <c r="I37" s="342"/>
      <c r="J37" s="342"/>
      <c r="K37" s="223"/>
    </row>
    <row r="38" spans="2:11" ht="15" customHeight="1">
      <c r="B38" s="226"/>
      <c r="C38" s="227"/>
      <c r="D38" s="225"/>
      <c r="E38" s="229" t="s">
        <v>120</v>
      </c>
      <c r="F38" s="225"/>
      <c r="G38" s="342" t="s">
        <v>662</v>
      </c>
      <c r="H38" s="342"/>
      <c r="I38" s="342"/>
      <c r="J38" s="342"/>
      <c r="K38" s="223"/>
    </row>
    <row r="39" spans="2:11" ht="15" customHeight="1">
      <c r="B39" s="226"/>
      <c r="C39" s="227"/>
      <c r="D39" s="225"/>
      <c r="E39" s="229" t="s">
        <v>121</v>
      </c>
      <c r="F39" s="225"/>
      <c r="G39" s="342" t="s">
        <v>663</v>
      </c>
      <c r="H39" s="342"/>
      <c r="I39" s="342"/>
      <c r="J39" s="342"/>
      <c r="K39" s="223"/>
    </row>
    <row r="40" spans="2:11" ht="15" customHeight="1">
      <c r="B40" s="226"/>
      <c r="C40" s="227"/>
      <c r="D40" s="225"/>
      <c r="E40" s="229" t="s">
        <v>664</v>
      </c>
      <c r="F40" s="225"/>
      <c r="G40" s="342" t="s">
        <v>665</v>
      </c>
      <c r="H40" s="342"/>
      <c r="I40" s="342"/>
      <c r="J40" s="342"/>
      <c r="K40" s="223"/>
    </row>
    <row r="41" spans="2:11" ht="15" customHeight="1">
      <c r="B41" s="226"/>
      <c r="C41" s="227"/>
      <c r="D41" s="225"/>
      <c r="E41" s="229"/>
      <c r="F41" s="225"/>
      <c r="G41" s="342" t="s">
        <v>666</v>
      </c>
      <c r="H41" s="342"/>
      <c r="I41" s="342"/>
      <c r="J41" s="342"/>
      <c r="K41" s="223"/>
    </row>
    <row r="42" spans="2:11" ht="15" customHeight="1">
      <c r="B42" s="226"/>
      <c r="C42" s="227"/>
      <c r="D42" s="225"/>
      <c r="E42" s="229" t="s">
        <v>667</v>
      </c>
      <c r="F42" s="225"/>
      <c r="G42" s="342" t="s">
        <v>668</v>
      </c>
      <c r="H42" s="342"/>
      <c r="I42" s="342"/>
      <c r="J42" s="342"/>
      <c r="K42" s="223"/>
    </row>
    <row r="43" spans="2:11" ht="15" customHeight="1">
      <c r="B43" s="226"/>
      <c r="C43" s="227"/>
      <c r="D43" s="225"/>
      <c r="E43" s="229" t="s">
        <v>123</v>
      </c>
      <c r="F43" s="225"/>
      <c r="G43" s="342" t="s">
        <v>669</v>
      </c>
      <c r="H43" s="342"/>
      <c r="I43" s="342"/>
      <c r="J43" s="342"/>
      <c r="K43" s="223"/>
    </row>
    <row r="44" spans="2:11" ht="12.75" customHeight="1">
      <c r="B44" s="226"/>
      <c r="C44" s="227"/>
      <c r="D44" s="225"/>
      <c r="E44" s="225"/>
      <c r="F44" s="225"/>
      <c r="G44" s="225"/>
      <c r="H44" s="225"/>
      <c r="I44" s="225"/>
      <c r="J44" s="225"/>
      <c r="K44" s="223"/>
    </row>
    <row r="45" spans="2:11" ht="15" customHeight="1">
      <c r="B45" s="226"/>
      <c r="C45" s="227"/>
      <c r="D45" s="342" t="s">
        <v>670</v>
      </c>
      <c r="E45" s="342"/>
      <c r="F45" s="342"/>
      <c r="G45" s="342"/>
      <c r="H45" s="342"/>
      <c r="I45" s="342"/>
      <c r="J45" s="342"/>
      <c r="K45" s="223"/>
    </row>
    <row r="46" spans="2:11" ht="15" customHeight="1">
      <c r="B46" s="226"/>
      <c r="C46" s="227"/>
      <c r="D46" s="227"/>
      <c r="E46" s="342" t="s">
        <v>671</v>
      </c>
      <c r="F46" s="342"/>
      <c r="G46" s="342"/>
      <c r="H46" s="342"/>
      <c r="I46" s="342"/>
      <c r="J46" s="342"/>
      <c r="K46" s="223"/>
    </row>
    <row r="47" spans="2:11" ht="15" customHeight="1">
      <c r="B47" s="226"/>
      <c r="C47" s="227"/>
      <c r="D47" s="227"/>
      <c r="E47" s="342" t="s">
        <v>672</v>
      </c>
      <c r="F47" s="342"/>
      <c r="G47" s="342"/>
      <c r="H47" s="342"/>
      <c r="I47" s="342"/>
      <c r="J47" s="342"/>
      <c r="K47" s="223"/>
    </row>
    <row r="48" spans="2:11" ht="15" customHeight="1">
      <c r="B48" s="226"/>
      <c r="C48" s="227"/>
      <c r="D48" s="227"/>
      <c r="E48" s="342" t="s">
        <v>673</v>
      </c>
      <c r="F48" s="342"/>
      <c r="G48" s="342"/>
      <c r="H48" s="342"/>
      <c r="I48" s="342"/>
      <c r="J48" s="342"/>
      <c r="K48" s="223"/>
    </row>
    <row r="49" spans="2:11" ht="15" customHeight="1">
      <c r="B49" s="226"/>
      <c r="C49" s="227"/>
      <c r="D49" s="342" t="s">
        <v>674</v>
      </c>
      <c r="E49" s="342"/>
      <c r="F49" s="342"/>
      <c r="G49" s="342"/>
      <c r="H49" s="342"/>
      <c r="I49" s="342"/>
      <c r="J49" s="342"/>
      <c r="K49" s="223"/>
    </row>
    <row r="50" spans="2:11" ht="25.5" customHeight="1">
      <c r="B50" s="222"/>
      <c r="C50" s="341" t="s">
        <v>675</v>
      </c>
      <c r="D50" s="341"/>
      <c r="E50" s="341"/>
      <c r="F50" s="341"/>
      <c r="G50" s="341"/>
      <c r="H50" s="341"/>
      <c r="I50" s="341"/>
      <c r="J50" s="341"/>
      <c r="K50" s="223"/>
    </row>
    <row r="51" spans="2:11" ht="5.25" customHeight="1">
      <c r="B51" s="222"/>
      <c r="C51" s="224"/>
      <c r="D51" s="224"/>
      <c r="E51" s="224"/>
      <c r="F51" s="224"/>
      <c r="G51" s="224"/>
      <c r="H51" s="224"/>
      <c r="I51" s="224"/>
      <c r="J51" s="224"/>
      <c r="K51" s="223"/>
    </row>
    <row r="52" spans="2:11" ht="15" customHeight="1">
      <c r="B52" s="222"/>
      <c r="C52" s="342" t="s">
        <v>676</v>
      </c>
      <c r="D52" s="342"/>
      <c r="E52" s="342"/>
      <c r="F52" s="342"/>
      <c r="G52" s="342"/>
      <c r="H52" s="342"/>
      <c r="I52" s="342"/>
      <c r="J52" s="342"/>
      <c r="K52" s="223"/>
    </row>
    <row r="53" spans="2:11" ht="15" customHeight="1">
      <c r="B53" s="222"/>
      <c r="C53" s="342" t="s">
        <v>677</v>
      </c>
      <c r="D53" s="342"/>
      <c r="E53" s="342"/>
      <c r="F53" s="342"/>
      <c r="G53" s="342"/>
      <c r="H53" s="342"/>
      <c r="I53" s="342"/>
      <c r="J53" s="342"/>
      <c r="K53" s="223"/>
    </row>
    <row r="54" spans="2:11" ht="12.75" customHeight="1">
      <c r="B54" s="222"/>
      <c r="C54" s="225"/>
      <c r="D54" s="225"/>
      <c r="E54" s="225"/>
      <c r="F54" s="225"/>
      <c r="G54" s="225"/>
      <c r="H54" s="225"/>
      <c r="I54" s="225"/>
      <c r="J54" s="225"/>
      <c r="K54" s="223"/>
    </row>
    <row r="55" spans="2:11" ht="15" customHeight="1">
      <c r="B55" s="222"/>
      <c r="C55" s="342" t="s">
        <v>678</v>
      </c>
      <c r="D55" s="342"/>
      <c r="E55" s="342"/>
      <c r="F55" s="342"/>
      <c r="G55" s="342"/>
      <c r="H55" s="342"/>
      <c r="I55" s="342"/>
      <c r="J55" s="342"/>
      <c r="K55" s="223"/>
    </row>
    <row r="56" spans="2:11" ht="15" customHeight="1">
      <c r="B56" s="222"/>
      <c r="C56" s="227"/>
      <c r="D56" s="342" t="s">
        <v>679</v>
      </c>
      <c r="E56" s="342"/>
      <c r="F56" s="342"/>
      <c r="G56" s="342"/>
      <c r="H56" s="342"/>
      <c r="I56" s="342"/>
      <c r="J56" s="342"/>
      <c r="K56" s="223"/>
    </row>
    <row r="57" spans="2:11" ht="15" customHeight="1">
      <c r="B57" s="222"/>
      <c r="C57" s="227"/>
      <c r="D57" s="342" t="s">
        <v>680</v>
      </c>
      <c r="E57" s="342"/>
      <c r="F57" s="342"/>
      <c r="G57" s="342"/>
      <c r="H57" s="342"/>
      <c r="I57" s="342"/>
      <c r="J57" s="342"/>
      <c r="K57" s="223"/>
    </row>
    <row r="58" spans="2:11" ht="15" customHeight="1">
      <c r="B58" s="222"/>
      <c r="C58" s="227"/>
      <c r="D58" s="342" t="s">
        <v>681</v>
      </c>
      <c r="E58" s="342"/>
      <c r="F58" s="342"/>
      <c r="G58" s="342"/>
      <c r="H58" s="342"/>
      <c r="I58" s="342"/>
      <c r="J58" s="342"/>
      <c r="K58" s="223"/>
    </row>
    <row r="59" spans="2:11" ht="15" customHeight="1">
      <c r="B59" s="222"/>
      <c r="C59" s="227"/>
      <c r="D59" s="342" t="s">
        <v>682</v>
      </c>
      <c r="E59" s="342"/>
      <c r="F59" s="342"/>
      <c r="G59" s="342"/>
      <c r="H59" s="342"/>
      <c r="I59" s="342"/>
      <c r="J59" s="342"/>
      <c r="K59" s="223"/>
    </row>
    <row r="60" spans="2:11" ht="15" customHeight="1">
      <c r="B60" s="222"/>
      <c r="C60" s="227"/>
      <c r="D60" s="344" t="s">
        <v>683</v>
      </c>
      <c r="E60" s="344"/>
      <c r="F60" s="344"/>
      <c r="G60" s="344"/>
      <c r="H60" s="344"/>
      <c r="I60" s="344"/>
      <c r="J60" s="344"/>
      <c r="K60" s="223"/>
    </row>
    <row r="61" spans="2:11" ht="15" customHeight="1">
      <c r="B61" s="222"/>
      <c r="C61" s="227"/>
      <c r="D61" s="342" t="s">
        <v>684</v>
      </c>
      <c r="E61" s="342"/>
      <c r="F61" s="342"/>
      <c r="G61" s="342"/>
      <c r="H61" s="342"/>
      <c r="I61" s="342"/>
      <c r="J61" s="342"/>
      <c r="K61" s="223"/>
    </row>
    <row r="62" spans="2:11" ht="12.75" customHeight="1">
      <c r="B62" s="222"/>
      <c r="C62" s="227"/>
      <c r="D62" s="227"/>
      <c r="E62" s="230"/>
      <c r="F62" s="227"/>
      <c r="G62" s="227"/>
      <c r="H62" s="227"/>
      <c r="I62" s="227"/>
      <c r="J62" s="227"/>
      <c r="K62" s="223"/>
    </row>
    <row r="63" spans="2:11" ht="15" customHeight="1">
      <c r="B63" s="222"/>
      <c r="C63" s="227"/>
      <c r="D63" s="342" t="s">
        <v>685</v>
      </c>
      <c r="E63" s="342"/>
      <c r="F63" s="342"/>
      <c r="G63" s="342"/>
      <c r="H63" s="342"/>
      <c r="I63" s="342"/>
      <c r="J63" s="342"/>
      <c r="K63" s="223"/>
    </row>
    <row r="64" spans="2:11" ht="15" customHeight="1">
      <c r="B64" s="222"/>
      <c r="C64" s="227"/>
      <c r="D64" s="344" t="s">
        <v>686</v>
      </c>
      <c r="E64" s="344"/>
      <c r="F64" s="344"/>
      <c r="G64" s="344"/>
      <c r="H64" s="344"/>
      <c r="I64" s="344"/>
      <c r="J64" s="344"/>
      <c r="K64" s="223"/>
    </row>
    <row r="65" spans="2:11" ht="15" customHeight="1">
      <c r="B65" s="222"/>
      <c r="C65" s="227"/>
      <c r="D65" s="342" t="s">
        <v>687</v>
      </c>
      <c r="E65" s="342"/>
      <c r="F65" s="342"/>
      <c r="G65" s="342"/>
      <c r="H65" s="342"/>
      <c r="I65" s="342"/>
      <c r="J65" s="342"/>
      <c r="K65" s="223"/>
    </row>
    <row r="66" spans="2:11" ht="15" customHeight="1">
      <c r="B66" s="222"/>
      <c r="C66" s="227"/>
      <c r="D66" s="342" t="s">
        <v>688</v>
      </c>
      <c r="E66" s="342"/>
      <c r="F66" s="342"/>
      <c r="G66" s="342"/>
      <c r="H66" s="342"/>
      <c r="I66" s="342"/>
      <c r="J66" s="342"/>
      <c r="K66" s="223"/>
    </row>
    <row r="67" spans="2:11" ht="15" customHeight="1">
      <c r="B67" s="222"/>
      <c r="C67" s="227"/>
      <c r="D67" s="342" t="s">
        <v>689</v>
      </c>
      <c r="E67" s="342"/>
      <c r="F67" s="342"/>
      <c r="G67" s="342"/>
      <c r="H67" s="342"/>
      <c r="I67" s="342"/>
      <c r="J67" s="342"/>
      <c r="K67" s="223"/>
    </row>
    <row r="68" spans="2:11" ht="15" customHeight="1">
      <c r="B68" s="222"/>
      <c r="C68" s="227"/>
      <c r="D68" s="342" t="s">
        <v>690</v>
      </c>
      <c r="E68" s="342"/>
      <c r="F68" s="342"/>
      <c r="G68" s="342"/>
      <c r="H68" s="342"/>
      <c r="I68" s="342"/>
      <c r="J68" s="342"/>
      <c r="K68" s="223"/>
    </row>
    <row r="69" spans="2:11" ht="12.75" customHeight="1">
      <c r="B69" s="231"/>
      <c r="C69" s="232"/>
      <c r="D69" s="232"/>
      <c r="E69" s="232"/>
      <c r="F69" s="232"/>
      <c r="G69" s="232"/>
      <c r="H69" s="232"/>
      <c r="I69" s="232"/>
      <c r="J69" s="232"/>
      <c r="K69" s="233"/>
    </row>
    <row r="70" spans="2:11" ht="18.75" customHeight="1">
      <c r="B70" s="234"/>
      <c r="C70" s="234"/>
      <c r="D70" s="234"/>
      <c r="E70" s="234"/>
      <c r="F70" s="234"/>
      <c r="G70" s="234"/>
      <c r="H70" s="234"/>
      <c r="I70" s="234"/>
      <c r="J70" s="234"/>
      <c r="K70" s="235"/>
    </row>
    <row r="71" spans="2:11" ht="18.75" customHeight="1">
      <c r="B71" s="235"/>
      <c r="C71" s="235"/>
      <c r="D71" s="235"/>
      <c r="E71" s="235"/>
      <c r="F71" s="235"/>
      <c r="G71" s="235"/>
      <c r="H71" s="235"/>
      <c r="I71" s="235"/>
      <c r="J71" s="235"/>
      <c r="K71" s="235"/>
    </row>
    <row r="72" spans="2:11" ht="7.5" customHeight="1">
      <c r="B72" s="236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ht="45" customHeight="1">
      <c r="B73" s="239"/>
      <c r="C73" s="345" t="s">
        <v>93</v>
      </c>
      <c r="D73" s="345"/>
      <c r="E73" s="345"/>
      <c r="F73" s="345"/>
      <c r="G73" s="345"/>
      <c r="H73" s="345"/>
      <c r="I73" s="345"/>
      <c r="J73" s="345"/>
      <c r="K73" s="240"/>
    </row>
    <row r="74" spans="2:11" ht="17.25" customHeight="1">
      <c r="B74" s="239"/>
      <c r="C74" s="241" t="s">
        <v>691</v>
      </c>
      <c r="D74" s="241"/>
      <c r="E74" s="241"/>
      <c r="F74" s="241" t="s">
        <v>692</v>
      </c>
      <c r="G74" s="242"/>
      <c r="H74" s="241" t="s">
        <v>119</v>
      </c>
      <c r="I74" s="241" t="s">
        <v>60</v>
      </c>
      <c r="J74" s="241" t="s">
        <v>693</v>
      </c>
      <c r="K74" s="240"/>
    </row>
    <row r="75" spans="2:11" ht="17.25" customHeight="1">
      <c r="B75" s="239"/>
      <c r="C75" s="243" t="s">
        <v>694</v>
      </c>
      <c r="D75" s="243"/>
      <c r="E75" s="243"/>
      <c r="F75" s="244" t="s">
        <v>695</v>
      </c>
      <c r="G75" s="245"/>
      <c r="H75" s="243"/>
      <c r="I75" s="243"/>
      <c r="J75" s="243" t="s">
        <v>696</v>
      </c>
      <c r="K75" s="240"/>
    </row>
    <row r="76" spans="2:11" ht="5.25" customHeight="1">
      <c r="B76" s="239"/>
      <c r="C76" s="246"/>
      <c r="D76" s="246"/>
      <c r="E76" s="246"/>
      <c r="F76" s="246"/>
      <c r="G76" s="247"/>
      <c r="H76" s="246"/>
      <c r="I76" s="246"/>
      <c r="J76" s="246"/>
      <c r="K76" s="240"/>
    </row>
    <row r="77" spans="2:11" ht="15" customHeight="1">
      <c r="B77" s="239"/>
      <c r="C77" s="229" t="s">
        <v>56</v>
      </c>
      <c r="D77" s="246"/>
      <c r="E77" s="246"/>
      <c r="F77" s="248" t="s">
        <v>697</v>
      </c>
      <c r="G77" s="247"/>
      <c r="H77" s="229" t="s">
        <v>698</v>
      </c>
      <c r="I77" s="229" t="s">
        <v>699</v>
      </c>
      <c r="J77" s="229">
        <v>20</v>
      </c>
      <c r="K77" s="240"/>
    </row>
    <row r="78" spans="2:11" ht="15" customHeight="1">
      <c r="B78" s="239"/>
      <c r="C78" s="229" t="s">
        <v>700</v>
      </c>
      <c r="D78" s="229"/>
      <c r="E78" s="229"/>
      <c r="F78" s="248" t="s">
        <v>697</v>
      </c>
      <c r="G78" s="247"/>
      <c r="H78" s="229" t="s">
        <v>701</v>
      </c>
      <c r="I78" s="229" t="s">
        <v>699</v>
      </c>
      <c r="J78" s="229">
        <v>120</v>
      </c>
      <c r="K78" s="240"/>
    </row>
    <row r="79" spans="2:11" ht="15" customHeight="1">
      <c r="B79" s="249"/>
      <c r="C79" s="229" t="s">
        <v>702</v>
      </c>
      <c r="D79" s="229"/>
      <c r="E79" s="229"/>
      <c r="F79" s="248" t="s">
        <v>703</v>
      </c>
      <c r="G79" s="247"/>
      <c r="H79" s="229" t="s">
        <v>704</v>
      </c>
      <c r="I79" s="229" t="s">
        <v>699</v>
      </c>
      <c r="J79" s="229">
        <v>50</v>
      </c>
      <c r="K79" s="240"/>
    </row>
    <row r="80" spans="2:11" ht="15" customHeight="1">
      <c r="B80" s="249"/>
      <c r="C80" s="229" t="s">
        <v>705</v>
      </c>
      <c r="D80" s="229"/>
      <c r="E80" s="229"/>
      <c r="F80" s="248" t="s">
        <v>697</v>
      </c>
      <c r="G80" s="247"/>
      <c r="H80" s="229" t="s">
        <v>706</v>
      </c>
      <c r="I80" s="229" t="s">
        <v>707</v>
      </c>
      <c r="J80" s="229"/>
      <c r="K80" s="240"/>
    </row>
    <row r="81" spans="2:11" ht="15" customHeight="1">
      <c r="B81" s="249"/>
      <c r="C81" s="250" t="s">
        <v>708</v>
      </c>
      <c r="D81" s="250"/>
      <c r="E81" s="250"/>
      <c r="F81" s="251" t="s">
        <v>703</v>
      </c>
      <c r="G81" s="250"/>
      <c r="H81" s="250" t="s">
        <v>709</v>
      </c>
      <c r="I81" s="250" t="s">
        <v>699</v>
      </c>
      <c r="J81" s="250">
        <v>15</v>
      </c>
      <c r="K81" s="240"/>
    </row>
    <row r="82" spans="2:11" ht="15" customHeight="1">
      <c r="B82" s="249"/>
      <c r="C82" s="250" t="s">
        <v>710</v>
      </c>
      <c r="D82" s="250"/>
      <c r="E82" s="250"/>
      <c r="F82" s="251" t="s">
        <v>703</v>
      </c>
      <c r="G82" s="250"/>
      <c r="H82" s="250" t="s">
        <v>711</v>
      </c>
      <c r="I82" s="250" t="s">
        <v>699</v>
      </c>
      <c r="J82" s="250">
        <v>15</v>
      </c>
      <c r="K82" s="240"/>
    </row>
    <row r="83" spans="2:11" ht="15" customHeight="1">
      <c r="B83" s="249"/>
      <c r="C83" s="250" t="s">
        <v>712</v>
      </c>
      <c r="D83" s="250"/>
      <c r="E83" s="250"/>
      <c r="F83" s="251" t="s">
        <v>703</v>
      </c>
      <c r="G83" s="250"/>
      <c r="H83" s="250" t="s">
        <v>713</v>
      </c>
      <c r="I83" s="250" t="s">
        <v>699</v>
      </c>
      <c r="J83" s="250">
        <v>20</v>
      </c>
      <c r="K83" s="240"/>
    </row>
    <row r="84" spans="2:11" ht="15" customHeight="1">
      <c r="B84" s="249"/>
      <c r="C84" s="250" t="s">
        <v>714</v>
      </c>
      <c r="D84" s="250"/>
      <c r="E84" s="250"/>
      <c r="F84" s="251" t="s">
        <v>703</v>
      </c>
      <c r="G84" s="250"/>
      <c r="H84" s="250" t="s">
        <v>715</v>
      </c>
      <c r="I84" s="250" t="s">
        <v>699</v>
      </c>
      <c r="J84" s="250">
        <v>20</v>
      </c>
      <c r="K84" s="240"/>
    </row>
    <row r="85" spans="2:11" ht="15" customHeight="1">
      <c r="B85" s="249"/>
      <c r="C85" s="229" t="s">
        <v>716</v>
      </c>
      <c r="D85" s="229"/>
      <c r="E85" s="229"/>
      <c r="F85" s="248" t="s">
        <v>703</v>
      </c>
      <c r="G85" s="247"/>
      <c r="H85" s="229" t="s">
        <v>717</v>
      </c>
      <c r="I85" s="229" t="s">
        <v>699</v>
      </c>
      <c r="J85" s="229">
        <v>50</v>
      </c>
      <c r="K85" s="240"/>
    </row>
    <row r="86" spans="2:11" ht="15" customHeight="1">
      <c r="B86" s="249"/>
      <c r="C86" s="229" t="s">
        <v>718</v>
      </c>
      <c r="D86" s="229"/>
      <c r="E86" s="229"/>
      <c r="F86" s="248" t="s">
        <v>703</v>
      </c>
      <c r="G86" s="247"/>
      <c r="H86" s="229" t="s">
        <v>719</v>
      </c>
      <c r="I86" s="229" t="s">
        <v>699</v>
      </c>
      <c r="J86" s="229">
        <v>20</v>
      </c>
      <c r="K86" s="240"/>
    </row>
    <row r="87" spans="2:11" ht="15" customHeight="1">
      <c r="B87" s="249"/>
      <c r="C87" s="229" t="s">
        <v>720</v>
      </c>
      <c r="D87" s="229"/>
      <c r="E87" s="229"/>
      <c r="F87" s="248" t="s">
        <v>703</v>
      </c>
      <c r="G87" s="247"/>
      <c r="H87" s="229" t="s">
        <v>721</v>
      </c>
      <c r="I87" s="229" t="s">
        <v>699</v>
      </c>
      <c r="J87" s="229">
        <v>20</v>
      </c>
      <c r="K87" s="240"/>
    </row>
    <row r="88" spans="2:11" ht="15" customHeight="1">
      <c r="B88" s="249"/>
      <c r="C88" s="229" t="s">
        <v>722</v>
      </c>
      <c r="D88" s="229"/>
      <c r="E88" s="229"/>
      <c r="F88" s="248" t="s">
        <v>703</v>
      </c>
      <c r="G88" s="247"/>
      <c r="H88" s="229" t="s">
        <v>723</v>
      </c>
      <c r="I88" s="229" t="s">
        <v>699</v>
      </c>
      <c r="J88" s="229">
        <v>50</v>
      </c>
      <c r="K88" s="240"/>
    </row>
    <row r="89" spans="2:11" ht="15" customHeight="1">
      <c r="B89" s="249"/>
      <c r="C89" s="229" t="s">
        <v>724</v>
      </c>
      <c r="D89" s="229"/>
      <c r="E89" s="229"/>
      <c r="F89" s="248" t="s">
        <v>703</v>
      </c>
      <c r="G89" s="247"/>
      <c r="H89" s="229" t="s">
        <v>724</v>
      </c>
      <c r="I89" s="229" t="s">
        <v>699</v>
      </c>
      <c r="J89" s="229">
        <v>50</v>
      </c>
      <c r="K89" s="240"/>
    </row>
    <row r="90" spans="2:11" ht="15" customHeight="1">
      <c r="B90" s="249"/>
      <c r="C90" s="229" t="s">
        <v>124</v>
      </c>
      <c r="D90" s="229"/>
      <c r="E90" s="229"/>
      <c r="F90" s="248" t="s">
        <v>703</v>
      </c>
      <c r="G90" s="247"/>
      <c r="H90" s="229" t="s">
        <v>725</v>
      </c>
      <c r="I90" s="229" t="s">
        <v>699</v>
      </c>
      <c r="J90" s="229">
        <v>255</v>
      </c>
      <c r="K90" s="240"/>
    </row>
    <row r="91" spans="2:11" ht="15" customHeight="1">
      <c r="B91" s="249"/>
      <c r="C91" s="229" t="s">
        <v>726</v>
      </c>
      <c r="D91" s="229"/>
      <c r="E91" s="229"/>
      <c r="F91" s="248" t="s">
        <v>697</v>
      </c>
      <c r="G91" s="247"/>
      <c r="H91" s="229" t="s">
        <v>727</v>
      </c>
      <c r="I91" s="229" t="s">
        <v>728</v>
      </c>
      <c r="J91" s="229"/>
      <c r="K91" s="240"/>
    </row>
    <row r="92" spans="2:11" ht="15" customHeight="1">
      <c r="B92" s="249"/>
      <c r="C92" s="229" t="s">
        <v>729</v>
      </c>
      <c r="D92" s="229"/>
      <c r="E92" s="229"/>
      <c r="F92" s="248" t="s">
        <v>697</v>
      </c>
      <c r="G92" s="247"/>
      <c r="H92" s="229" t="s">
        <v>730</v>
      </c>
      <c r="I92" s="229" t="s">
        <v>731</v>
      </c>
      <c r="J92" s="229"/>
      <c r="K92" s="240"/>
    </row>
    <row r="93" spans="2:11" ht="15" customHeight="1">
      <c r="B93" s="249"/>
      <c r="C93" s="229" t="s">
        <v>732</v>
      </c>
      <c r="D93" s="229"/>
      <c r="E93" s="229"/>
      <c r="F93" s="248" t="s">
        <v>697</v>
      </c>
      <c r="G93" s="247"/>
      <c r="H93" s="229" t="s">
        <v>732</v>
      </c>
      <c r="I93" s="229" t="s">
        <v>731</v>
      </c>
      <c r="J93" s="229"/>
      <c r="K93" s="240"/>
    </row>
    <row r="94" spans="2:11" ht="15" customHeight="1">
      <c r="B94" s="249"/>
      <c r="C94" s="229" t="s">
        <v>41</v>
      </c>
      <c r="D94" s="229"/>
      <c r="E94" s="229"/>
      <c r="F94" s="248" t="s">
        <v>697</v>
      </c>
      <c r="G94" s="247"/>
      <c r="H94" s="229" t="s">
        <v>733</v>
      </c>
      <c r="I94" s="229" t="s">
        <v>731</v>
      </c>
      <c r="J94" s="229"/>
      <c r="K94" s="240"/>
    </row>
    <row r="95" spans="2:11" ht="15" customHeight="1">
      <c r="B95" s="249"/>
      <c r="C95" s="229" t="s">
        <v>51</v>
      </c>
      <c r="D95" s="229"/>
      <c r="E95" s="229"/>
      <c r="F95" s="248" t="s">
        <v>697</v>
      </c>
      <c r="G95" s="247"/>
      <c r="H95" s="229" t="s">
        <v>734</v>
      </c>
      <c r="I95" s="229" t="s">
        <v>731</v>
      </c>
      <c r="J95" s="229"/>
      <c r="K95" s="240"/>
    </row>
    <row r="96" spans="2:11" ht="15" customHeight="1">
      <c r="B96" s="252"/>
      <c r="C96" s="253"/>
      <c r="D96" s="253"/>
      <c r="E96" s="253"/>
      <c r="F96" s="253"/>
      <c r="G96" s="253"/>
      <c r="H96" s="253"/>
      <c r="I96" s="253"/>
      <c r="J96" s="253"/>
      <c r="K96" s="254"/>
    </row>
    <row r="97" spans="2:11" ht="18.75" customHeight="1">
      <c r="B97" s="255"/>
      <c r="C97" s="256"/>
      <c r="D97" s="256"/>
      <c r="E97" s="256"/>
      <c r="F97" s="256"/>
      <c r="G97" s="256"/>
      <c r="H97" s="256"/>
      <c r="I97" s="256"/>
      <c r="J97" s="256"/>
      <c r="K97" s="255"/>
    </row>
    <row r="98" spans="2:11" ht="18.75" customHeight="1">
      <c r="B98" s="235"/>
      <c r="C98" s="235"/>
      <c r="D98" s="235"/>
      <c r="E98" s="235"/>
      <c r="F98" s="235"/>
      <c r="G98" s="235"/>
      <c r="H98" s="235"/>
      <c r="I98" s="235"/>
      <c r="J98" s="235"/>
      <c r="K98" s="235"/>
    </row>
    <row r="99" spans="2:11" ht="7.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8"/>
    </row>
    <row r="100" spans="2:11" ht="45" customHeight="1">
      <c r="B100" s="239"/>
      <c r="C100" s="345" t="s">
        <v>735</v>
      </c>
      <c r="D100" s="345"/>
      <c r="E100" s="345"/>
      <c r="F100" s="345"/>
      <c r="G100" s="345"/>
      <c r="H100" s="345"/>
      <c r="I100" s="345"/>
      <c r="J100" s="345"/>
      <c r="K100" s="240"/>
    </row>
    <row r="101" spans="2:11" ht="17.25" customHeight="1">
      <c r="B101" s="239"/>
      <c r="C101" s="241" t="s">
        <v>691</v>
      </c>
      <c r="D101" s="241"/>
      <c r="E101" s="241"/>
      <c r="F101" s="241" t="s">
        <v>692</v>
      </c>
      <c r="G101" s="242"/>
      <c r="H101" s="241" t="s">
        <v>119</v>
      </c>
      <c r="I101" s="241" t="s">
        <v>60</v>
      </c>
      <c r="J101" s="241" t="s">
        <v>693</v>
      </c>
      <c r="K101" s="240"/>
    </row>
    <row r="102" spans="2:11" ht="17.25" customHeight="1">
      <c r="B102" s="239"/>
      <c r="C102" s="243" t="s">
        <v>694</v>
      </c>
      <c r="D102" s="243"/>
      <c r="E102" s="243"/>
      <c r="F102" s="244" t="s">
        <v>695</v>
      </c>
      <c r="G102" s="245"/>
      <c r="H102" s="243"/>
      <c r="I102" s="243"/>
      <c r="J102" s="243" t="s">
        <v>696</v>
      </c>
      <c r="K102" s="240"/>
    </row>
    <row r="103" spans="2:11" ht="5.25" customHeight="1">
      <c r="B103" s="239"/>
      <c r="C103" s="241"/>
      <c r="D103" s="241"/>
      <c r="E103" s="241"/>
      <c r="F103" s="241"/>
      <c r="G103" s="257"/>
      <c r="H103" s="241"/>
      <c r="I103" s="241"/>
      <c r="J103" s="241"/>
      <c r="K103" s="240"/>
    </row>
    <row r="104" spans="2:11" ht="15" customHeight="1">
      <c r="B104" s="239"/>
      <c r="C104" s="229" t="s">
        <v>56</v>
      </c>
      <c r="D104" s="246"/>
      <c r="E104" s="246"/>
      <c r="F104" s="248" t="s">
        <v>697</v>
      </c>
      <c r="G104" s="257"/>
      <c r="H104" s="229" t="s">
        <v>736</v>
      </c>
      <c r="I104" s="229" t="s">
        <v>699</v>
      </c>
      <c r="J104" s="229">
        <v>20</v>
      </c>
      <c r="K104" s="240"/>
    </row>
    <row r="105" spans="2:11" ht="15" customHeight="1">
      <c r="B105" s="239"/>
      <c r="C105" s="229" t="s">
        <v>700</v>
      </c>
      <c r="D105" s="229"/>
      <c r="E105" s="229"/>
      <c r="F105" s="248" t="s">
        <v>697</v>
      </c>
      <c r="G105" s="229"/>
      <c r="H105" s="229" t="s">
        <v>736</v>
      </c>
      <c r="I105" s="229" t="s">
        <v>699</v>
      </c>
      <c r="J105" s="229">
        <v>120</v>
      </c>
      <c r="K105" s="240"/>
    </row>
    <row r="106" spans="2:11" ht="15" customHeight="1">
      <c r="B106" s="249"/>
      <c r="C106" s="229" t="s">
        <v>702</v>
      </c>
      <c r="D106" s="229"/>
      <c r="E106" s="229"/>
      <c r="F106" s="248" t="s">
        <v>703</v>
      </c>
      <c r="G106" s="229"/>
      <c r="H106" s="229" t="s">
        <v>736</v>
      </c>
      <c r="I106" s="229" t="s">
        <v>699</v>
      </c>
      <c r="J106" s="229">
        <v>50</v>
      </c>
      <c r="K106" s="240"/>
    </row>
    <row r="107" spans="2:11" ht="15" customHeight="1">
      <c r="B107" s="249"/>
      <c r="C107" s="229" t="s">
        <v>705</v>
      </c>
      <c r="D107" s="229"/>
      <c r="E107" s="229"/>
      <c r="F107" s="248" t="s">
        <v>697</v>
      </c>
      <c r="G107" s="229"/>
      <c r="H107" s="229" t="s">
        <v>736</v>
      </c>
      <c r="I107" s="229" t="s">
        <v>707</v>
      </c>
      <c r="J107" s="229"/>
      <c r="K107" s="240"/>
    </row>
    <row r="108" spans="2:11" ht="15" customHeight="1">
      <c r="B108" s="249"/>
      <c r="C108" s="229" t="s">
        <v>716</v>
      </c>
      <c r="D108" s="229"/>
      <c r="E108" s="229"/>
      <c r="F108" s="248" t="s">
        <v>703</v>
      </c>
      <c r="G108" s="229"/>
      <c r="H108" s="229" t="s">
        <v>736</v>
      </c>
      <c r="I108" s="229" t="s">
        <v>699</v>
      </c>
      <c r="J108" s="229">
        <v>50</v>
      </c>
      <c r="K108" s="240"/>
    </row>
    <row r="109" spans="2:11" ht="15" customHeight="1">
      <c r="B109" s="249"/>
      <c r="C109" s="229" t="s">
        <v>724</v>
      </c>
      <c r="D109" s="229"/>
      <c r="E109" s="229"/>
      <c r="F109" s="248" t="s">
        <v>703</v>
      </c>
      <c r="G109" s="229"/>
      <c r="H109" s="229" t="s">
        <v>736</v>
      </c>
      <c r="I109" s="229" t="s">
        <v>699</v>
      </c>
      <c r="J109" s="229">
        <v>50</v>
      </c>
      <c r="K109" s="240"/>
    </row>
    <row r="110" spans="2:11" ht="15" customHeight="1">
      <c r="B110" s="249"/>
      <c r="C110" s="229" t="s">
        <v>722</v>
      </c>
      <c r="D110" s="229"/>
      <c r="E110" s="229"/>
      <c r="F110" s="248" t="s">
        <v>703</v>
      </c>
      <c r="G110" s="229"/>
      <c r="H110" s="229" t="s">
        <v>736</v>
      </c>
      <c r="I110" s="229" t="s">
        <v>699</v>
      </c>
      <c r="J110" s="229">
        <v>50</v>
      </c>
      <c r="K110" s="240"/>
    </row>
    <row r="111" spans="2:11" ht="15" customHeight="1">
      <c r="B111" s="249"/>
      <c r="C111" s="229" t="s">
        <v>56</v>
      </c>
      <c r="D111" s="229"/>
      <c r="E111" s="229"/>
      <c r="F111" s="248" t="s">
        <v>697</v>
      </c>
      <c r="G111" s="229"/>
      <c r="H111" s="229" t="s">
        <v>737</v>
      </c>
      <c r="I111" s="229" t="s">
        <v>699</v>
      </c>
      <c r="J111" s="229">
        <v>20</v>
      </c>
      <c r="K111" s="240"/>
    </row>
    <row r="112" spans="2:11" ht="15" customHeight="1">
      <c r="B112" s="249"/>
      <c r="C112" s="229" t="s">
        <v>738</v>
      </c>
      <c r="D112" s="229"/>
      <c r="E112" s="229"/>
      <c r="F112" s="248" t="s">
        <v>697</v>
      </c>
      <c r="G112" s="229"/>
      <c r="H112" s="229" t="s">
        <v>739</v>
      </c>
      <c r="I112" s="229" t="s">
        <v>699</v>
      </c>
      <c r="J112" s="229">
        <v>120</v>
      </c>
      <c r="K112" s="240"/>
    </row>
    <row r="113" spans="2:11" ht="15" customHeight="1">
      <c r="B113" s="249"/>
      <c r="C113" s="229" t="s">
        <v>41</v>
      </c>
      <c r="D113" s="229"/>
      <c r="E113" s="229"/>
      <c r="F113" s="248" t="s">
        <v>697</v>
      </c>
      <c r="G113" s="229"/>
      <c r="H113" s="229" t="s">
        <v>740</v>
      </c>
      <c r="I113" s="229" t="s">
        <v>731</v>
      </c>
      <c r="J113" s="229"/>
      <c r="K113" s="240"/>
    </row>
    <row r="114" spans="2:11" ht="15" customHeight="1">
      <c r="B114" s="249"/>
      <c r="C114" s="229" t="s">
        <v>51</v>
      </c>
      <c r="D114" s="229"/>
      <c r="E114" s="229"/>
      <c r="F114" s="248" t="s">
        <v>697</v>
      </c>
      <c r="G114" s="229"/>
      <c r="H114" s="229" t="s">
        <v>741</v>
      </c>
      <c r="I114" s="229" t="s">
        <v>731</v>
      </c>
      <c r="J114" s="229"/>
      <c r="K114" s="240"/>
    </row>
    <row r="115" spans="2:11" ht="15" customHeight="1">
      <c r="B115" s="249"/>
      <c r="C115" s="229" t="s">
        <v>60</v>
      </c>
      <c r="D115" s="229"/>
      <c r="E115" s="229"/>
      <c r="F115" s="248" t="s">
        <v>697</v>
      </c>
      <c r="G115" s="229"/>
      <c r="H115" s="229" t="s">
        <v>742</v>
      </c>
      <c r="I115" s="229" t="s">
        <v>743</v>
      </c>
      <c r="J115" s="229"/>
      <c r="K115" s="240"/>
    </row>
    <row r="116" spans="2:11" ht="15" customHeight="1">
      <c r="B116" s="252"/>
      <c r="C116" s="258"/>
      <c r="D116" s="258"/>
      <c r="E116" s="258"/>
      <c r="F116" s="258"/>
      <c r="G116" s="258"/>
      <c r="H116" s="258"/>
      <c r="I116" s="258"/>
      <c r="J116" s="258"/>
      <c r="K116" s="254"/>
    </row>
    <row r="117" spans="2:11" ht="18.75" customHeight="1">
      <c r="B117" s="259"/>
      <c r="C117" s="225"/>
      <c r="D117" s="225"/>
      <c r="E117" s="225"/>
      <c r="F117" s="260"/>
      <c r="G117" s="225"/>
      <c r="H117" s="225"/>
      <c r="I117" s="225"/>
      <c r="J117" s="225"/>
      <c r="K117" s="259"/>
    </row>
    <row r="118" spans="2:11" ht="18.75" customHeight="1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</row>
    <row r="119" spans="2:11" ht="7.5" customHeight="1">
      <c r="B119" s="261"/>
      <c r="C119" s="262"/>
      <c r="D119" s="262"/>
      <c r="E119" s="262"/>
      <c r="F119" s="262"/>
      <c r="G119" s="262"/>
      <c r="H119" s="262"/>
      <c r="I119" s="262"/>
      <c r="J119" s="262"/>
      <c r="K119" s="263"/>
    </row>
    <row r="120" spans="2:11" ht="45" customHeight="1">
      <c r="B120" s="264"/>
      <c r="C120" s="340" t="s">
        <v>744</v>
      </c>
      <c r="D120" s="340"/>
      <c r="E120" s="340"/>
      <c r="F120" s="340"/>
      <c r="G120" s="340"/>
      <c r="H120" s="340"/>
      <c r="I120" s="340"/>
      <c r="J120" s="340"/>
      <c r="K120" s="265"/>
    </row>
    <row r="121" spans="2:11" ht="17.25" customHeight="1">
      <c r="B121" s="266"/>
      <c r="C121" s="241" t="s">
        <v>691</v>
      </c>
      <c r="D121" s="241"/>
      <c r="E121" s="241"/>
      <c r="F121" s="241" t="s">
        <v>692</v>
      </c>
      <c r="G121" s="242"/>
      <c r="H121" s="241" t="s">
        <v>119</v>
      </c>
      <c r="I121" s="241" t="s">
        <v>60</v>
      </c>
      <c r="J121" s="241" t="s">
        <v>693</v>
      </c>
      <c r="K121" s="267"/>
    </row>
    <row r="122" spans="2:11" ht="17.25" customHeight="1">
      <c r="B122" s="266"/>
      <c r="C122" s="243" t="s">
        <v>694</v>
      </c>
      <c r="D122" s="243"/>
      <c r="E122" s="243"/>
      <c r="F122" s="244" t="s">
        <v>695</v>
      </c>
      <c r="G122" s="245"/>
      <c r="H122" s="243"/>
      <c r="I122" s="243"/>
      <c r="J122" s="243" t="s">
        <v>696</v>
      </c>
      <c r="K122" s="267"/>
    </row>
    <row r="123" spans="2:11" ht="5.25" customHeight="1">
      <c r="B123" s="268"/>
      <c r="C123" s="246"/>
      <c r="D123" s="246"/>
      <c r="E123" s="246"/>
      <c r="F123" s="246"/>
      <c r="G123" s="229"/>
      <c r="H123" s="246"/>
      <c r="I123" s="246"/>
      <c r="J123" s="246"/>
      <c r="K123" s="269"/>
    </row>
    <row r="124" spans="2:11" ht="15" customHeight="1">
      <c r="B124" s="268"/>
      <c r="C124" s="229" t="s">
        <v>700</v>
      </c>
      <c r="D124" s="246"/>
      <c r="E124" s="246"/>
      <c r="F124" s="248" t="s">
        <v>697</v>
      </c>
      <c r="G124" s="229"/>
      <c r="H124" s="229" t="s">
        <v>736</v>
      </c>
      <c r="I124" s="229" t="s">
        <v>699</v>
      </c>
      <c r="J124" s="229">
        <v>120</v>
      </c>
      <c r="K124" s="270"/>
    </row>
    <row r="125" spans="2:11" ht="15" customHeight="1">
      <c r="B125" s="268"/>
      <c r="C125" s="229" t="s">
        <v>745</v>
      </c>
      <c r="D125" s="229"/>
      <c r="E125" s="229"/>
      <c r="F125" s="248" t="s">
        <v>697</v>
      </c>
      <c r="G125" s="229"/>
      <c r="H125" s="229" t="s">
        <v>746</v>
      </c>
      <c r="I125" s="229" t="s">
        <v>699</v>
      </c>
      <c r="J125" s="229" t="s">
        <v>747</v>
      </c>
      <c r="K125" s="270"/>
    </row>
    <row r="126" spans="2:11" ht="15" customHeight="1">
      <c r="B126" s="268"/>
      <c r="C126" s="229" t="s">
        <v>646</v>
      </c>
      <c r="D126" s="229"/>
      <c r="E126" s="229"/>
      <c r="F126" s="248" t="s">
        <v>697</v>
      </c>
      <c r="G126" s="229"/>
      <c r="H126" s="229" t="s">
        <v>748</v>
      </c>
      <c r="I126" s="229" t="s">
        <v>699</v>
      </c>
      <c r="J126" s="229" t="s">
        <v>747</v>
      </c>
      <c r="K126" s="270"/>
    </row>
    <row r="127" spans="2:11" ht="15" customHeight="1">
      <c r="B127" s="268"/>
      <c r="C127" s="229" t="s">
        <v>708</v>
      </c>
      <c r="D127" s="229"/>
      <c r="E127" s="229"/>
      <c r="F127" s="248" t="s">
        <v>703</v>
      </c>
      <c r="G127" s="229"/>
      <c r="H127" s="229" t="s">
        <v>709</v>
      </c>
      <c r="I127" s="229" t="s">
        <v>699</v>
      </c>
      <c r="J127" s="229">
        <v>15</v>
      </c>
      <c r="K127" s="270"/>
    </row>
    <row r="128" spans="2:11" ht="15" customHeight="1">
      <c r="B128" s="268"/>
      <c r="C128" s="250" t="s">
        <v>710</v>
      </c>
      <c r="D128" s="250"/>
      <c r="E128" s="250"/>
      <c r="F128" s="251" t="s">
        <v>703</v>
      </c>
      <c r="G128" s="250"/>
      <c r="H128" s="250" t="s">
        <v>711</v>
      </c>
      <c r="I128" s="250" t="s">
        <v>699</v>
      </c>
      <c r="J128" s="250">
        <v>15</v>
      </c>
      <c r="K128" s="270"/>
    </row>
    <row r="129" spans="2:11" ht="15" customHeight="1">
      <c r="B129" s="268"/>
      <c r="C129" s="250" t="s">
        <v>712</v>
      </c>
      <c r="D129" s="250"/>
      <c r="E129" s="250"/>
      <c r="F129" s="251" t="s">
        <v>703</v>
      </c>
      <c r="G129" s="250"/>
      <c r="H129" s="250" t="s">
        <v>713</v>
      </c>
      <c r="I129" s="250" t="s">
        <v>699</v>
      </c>
      <c r="J129" s="250">
        <v>20</v>
      </c>
      <c r="K129" s="270"/>
    </row>
    <row r="130" spans="2:11" ht="15" customHeight="1">
      <c r="B130" s="268"/>
      <c r="C130" s="250" t="s">
        <v>714</v>
      </c>
      <c r="D130" s="250"/>
      <c r="E130" s="250"/>
      <c r="F130" s="251" t="s">
        <v>703</v>
      </c>
      <c r="G130" s="250"/>
      <c r="H130" s="250" t="s">
        <v>715</v>
      </c>
      <c r="I130" s="250" t="s">
        <v>699</v>
      </c>
      <c r="J130" s="250">
        <v>20</v>
      </c>
      <c r="K130" s="270"/>
    </row>
    <row r="131" spans="2:11" ht="15" customHeight="1">
      <c r="B131" s="268"/>
      <c r="C131" s="229" t="s">
        <v>702</v>
      </c>
      <c r="D131" s="229"/>
      <c r="E131" s="229"/>
      <c r="F131" s="248" t="s">
        <v>703</v>
      </c>
      <c r="G131" s="229"/>
      <c r="H131" s="229" t="s">
        <v>736</v>
      </c>
      <c r="I131" s="229" t="s">
        <v>699</v>
      </c>
      <c r="J131" s="229">
        <v>50</v>
      </c>
      <c r="K131" s="270"/>
    </row>
    <row r="132" spans="2:11" ht="15" customHeight="1">
      <c r="B132" s="268"/>
      <c r="C132" s="229" t="s">
        <v>716</v>
      </c>
      <c r="D132" s="229"/>
      <c r="E132" s="229"/>
      <c r="F132" s="248" t="s">
        <v>703</v>
      </c>
      <c r="G132" s="229"/>
      <c r="H132" s="229" t="s">
        <v>736</v>
      </c>
      <c r="I132" s="229" t="s">
        <v>699</v>
      </c>
      <c r="J132" s="229">
        <v>50</v>
      </c>
      <c r="K132" s="270"/>
    </row>
    <row r="133" spans="2:11" ht="15" customHeight="1">
      <c r="B133" s="268"/>
      <c r="C133" s="229" t="s">
        <v>722</v>
      </c>
      <c r="D133" s="229"/>
      <c r="E133" s="229"/>
      <c r="F133" s="248" t="s">
        <v>703</v>
      </c>
      <c r="G133" s="229"/>
      <c r="H133" s="229" t="s">
        <v>736</v>
      </c>
      <c r="I133" s="229" t="s">
        <v>699</v>
      </c>
      <c r="J133" s="229">
        <v>50</v>
      </c>
      <c r="K133" s="270"/>
    </row>
    <row r="134" spans="2:11" ht="15" customHeight="1">
      <c r="B134" s="268"/>
      <c r="C134" s="229" t="s">
        <v>724</v>
      </c>
      <c r="D134" s="229"/>
      <c r="E134" s="229"/>
      <c r="F134" s="248" t="s">
        <v>703</v>
      </c>
      <c r="G134" s="229"/>
      <c r="H134" s="229" t="s">
        <v>736</v>
      </c>
      <c r="I134" s="229" t="s">
        <v>699</v>
      </c>
      <c r="J134" s="229">
        <v>50</v>
      </c>
      <c r="K134" s="270"/>
    </row>
    <row r="135" spans="2:11" ht="15" customHeight="1">
      <c r="B135" s="268"/>
      <c r="C135" s="229" t="s">
        <v>124</v>
      </c>
      <c r="D135" s="229"/>
      <c r="E135" s="229"/>
      <c r="F135" s="248" t="s">
        <v>703</v>
      </c>
      <c r="G135" s="229"/>
      <c r="H135" s="229" t="s">
        <v>749</v>
      </c>
      <c r="I135" s="229" t="s">
        <v>699</v>
      </c>
      <c r="J135" s="229">
        <v>255</v>
      </c>
      <c r="K135" s="270"/>
    </row>
    <row r="136" spans="2:11" ht="15" customHeight="1">
      <c r="B136" s="268"/>
      <c r="C136" s="229" t="s">
        <v>726</v>
      </c>
      <c r="D136" s="229"/>
      <c r="E136" s="229"/>
      <c r="F136" s="248" t="s">
        <v>697</v>
      </c>
      <c r="G136" s="229"/>
      <c r="H136" s="229" t="s">
        <v>750</v>
      </c>
      <c r="I136" s="229" t="s">
        <v>728</v>
      </c>
      <c r="J136" s="229"/>
      <c r="K136" s="270"/>
    </row>
    <row r="137" spans="2:11" ht="15" customHeight="1">
      <c r="B137" s="268"/>
      <c r="C137" s="229" t="s">
        <v>729</v>
      </c>
      <c r="D137" s="229"/>
      <c r="E137" s="229"/>
      <c r="F137" s="248" t="s">
        <v>697</v>
      </c>
      <c r="G137" s="229"/>
      <c r="H137" s="229" t="s">
        <v>751</v>
      </c>
      <c r="I137" s="229" t="s">
        <v>731</v>
      </c>
      <c r="J137" s="229"/>
      <c r="K137" s="270"/>
    </row>
    <row r="138" spans="2:11" ht="15" customHeight="1">
      <c r="B138" s="268"/>
      <c r="C138" s="229" t="s">
        <v>732</v>
      </c>
      <c r="D138" s="229"/>
      <c r="E138" s="229"/>
      <c r="F138" s="248" t="s">
        <v>697</v>
      </c>
      <c r="G138" s="229"/>
      <c r="H138" s="229" t="s">
        <v>732</v>
      </c>
      <c r="I138" s="229" t="s">
        <v>731</v>
      </c>
      <c r="J138" s="229"/>
      <c r="K138" s="270"/>
    </row>
    <row r="139" spans="2:11" ht="15" customHeight="1">
      <c r="B139" s="268"/>
      <c r="C139" s="229" t="s">
        <v>41</v>
      </c>
      <c r="D139" s="229"/>
      <c r="E139" s="229"/>
      <c r="F139" s="248" t="s">
        <v>697</v>
      </c>
      <c r="G139" s="229"/>
      <c r="H139" s="229" t="s">
        <v>752</v>
      </c>
      <c r="I139" s="229" t="s">
        <v>731</v>
      </c>
      <c r="J139" s="229"/>
      <c r="K139" s="270"/>
    </row>
    <row r="140" spans="2:11" ht="15" customHeight="1">
      <c r="B140" s="268"/>
      <c r="C140" s="229" t="s">
        <v>753</v>
      </c>
      <c r="D140" s="229"/>
      <c r="E140" s="229"/>
      <c r="F140" s="248" t="s">
        <v>697</v>
      </c>
      <c r="G140" s="229"/>
      <c r="H140" s="229" t="s">
        <v>754</v>
      </c>
      <c r="I140" s="229" t="s">
        <v>731</v>
      </c>
      <c r="J140" s="229"/>
      <c r="K140" s="270"/>
    </row>
    <row r="141" spans="2:11" ht="15" customHeight="1">
      <c r="B141" s="271"/>
      <c r="C141" s="272"/>
      <c r="D141" s="272"/>
      <c r="E141" s="272"/>
      <c r="F141" s="272"/>
      <c r="G141" s="272"/>
      <c r="H141" s="272"/>
      <c r="I141" s="272"/>
      <c r="J141" s="272"/>
      <c r="K141" s="273"/>
    </row>
    <row r="142" spans="2:11" ht="18.75" customHeight="1">
      <c r="B142" s="225"/>
      <c r="C142" s="225"/>
      <c r="D142" s="225"/>
      <c r="E142" s="225"/>
      <c r="F142" s="260"/>
      <c r="G142" s="225"/>
      <c r="H142" s="225"/>
      <c r="I142" s="225"/>
      <c r="J142" s="225"/>
      <c r="K142" s="225"/>
    </row>
    <row r="143" spans="2:11" ht="18.75" customHeight="1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</row>
    <row r="144" spans="2:11" ht="7.5" customHeight="1">
      <c r="B144" s="236"/>
      <c r="C144" s="237"/>
      <c r="D144" s="237"/>
      <c r="E144" s="237"/>
      <c r="F144" s="237"/>
      <c r="G144" s="237"/>
      <c r="H144" s="237"/>
      <c r="I144" s="237"/>
      <c r="J144" s="237"/>
      <c r="K144" s="238"/>
    </row>
    <row r="145" spans="2:11" ht="45" customHeight="1">
      <c r="B145" s="239"/>
      <c r="C145" s="345" t="s">
        <v>755</v>
      </c>
      <c r="D145" s="345"/>
      <c r="E145" s="345"/>
      <c r="F145" s="345"/>
      <c r="G145" s="345"/>
      <c r="H145" s="345"/>
      <c r="I145" s="345"/>
      <c r="J145" s="345"/>
      <c r="K145" s="240"/>
    </row>
    <row r="146" spans="2:11" ht="17.25" customHeight="1">
      <c r="B146" s="239"/>
      <c r="C146" s="241" t="s">
        <v>691</v>
      </c>
      <c r="D146" s="241"/>
      <c r="E146" s="241"/>
      <c r="F146" s="241" t="s">
        <v>692</v>
      </c>
      <c r="G146" s="242"/>
      <c r="H146" s="241" t="s">
        <v>119</v>
      </c>
      <c r="I146" s="241" t="s">
        <v>60</v>
      </c>
      <c r="J146" s="241" t="s">
        <v>693</v>
      </c>
      <c r="K146" s="240"/>
    </row>
    <row r="147" spans="2:11" ht="17.25" customHeight="1">
      <c r="B147" s="239"/>
      <c r="C147" s="243" t="s">
        <v>694</v>
      </c>
      <c r="D147" s="243"/>
      <c r="E147" s="243"/>
      <c r="F147" s="244" t="s">
        <v>695</v>
      </c>
      <c r="G147" s="245"/>
      <c r="H147" s="243"/>
      <c r="I147" s="243"/>
      <c r="J147" s="243" t="s">
        <v>696</v>
      </c>
      <c r="K147" s="240"/>
    </row>
    <row r="148" spans="2:11" ht="5.25" customHeight="1">
      <c r="B148" s="249"/>
      <c r="C148" s="246"/>
      <c r="D148" s="246"/>
      <c r="E148" s="246"/>
      <c r="F148" s="246"/>
      <c r="G148" s="247"/>
      <c r="H148" s="246"/>
      <c r="I148" s="246"/>
      <c r="J148" s="246"/>
      <c r="K148" s="270"/>
    </row>
    <row r="149" spans="2:11" ht="15" customHeight="1">
      <c r="B149" s="249"/>
      <c r="C149" s="274" t="s">
        <v>700</v>
      </c>
      <c r="D149" s="229"/>
      <c r="E149" s="229"/>
      <c r="F149" s="275" t="s">
        <v>697</v>
      </c>
      <c r="G149" s="229"/>
      <c r="H149" s="274" t="s">
        <v>736</v>
      </c>
      <c r="I149" s="274" t="s">
        <v>699</v>
      </c>
      <c r="J149" s="274">
        <v>120</v>
      </c>
      <c r="K149" s="270"/>
    </row>
    <row r="150" spans="2:11" ht="15" customHeight="1">
      <c r="B150" s="249"/>
      <c r="C150" s="274" t="s">
        <v>745</v>
      </c>
      <c r="D150" s="229"/>
      <c r="E150" s="229"/>
      <c r="F150" s="275" t="s">
        <v>697</v>
      </c>
      <c r="G150" s="229"/>
      <c r="H150" s="274" t="s">
        <v>756</v>
      </c>
      <c r="I150" s="274" t="s">
        <v>699</v>
      </c>
      <c r="J150" s="274" t="s">
        <v>747</v>
      </c>
      <c r="K150" s="270"/>
    </row>
    <row r="151" spans="2:11" ht="15" customHeight="1">
      <c r="B151" s="249"/>
      <c r="C151" s="274" t="s">
        <v>646</v>
      </c>
      <c r="D151" s="229"/>
      <c r="E151" s="229"/>
      <c r="F151" s="275" t="s">
        <v>697</v>
      </c>
      <c r="G151" s="229"/>
      <c r="H151" s="274" t="s">
        <v>757</v>
      </c>
      <c r="I151" s="274" t="s">
        <v>699</v>
      </c>
      <c r="J151" s="274" t="s">
        <v>747</v>
      </c>
      <c r="K151" s="270"/>
    </row>
    <row r="152" spans="2:11" ht="15" customHeight="1">
      <c r="B152" s="249"/>
      <c r="C152" s="274" t="s">
        <v>702</v>
      </c>
      <c r="D152" s="229"/>
      <c r="E152" s="229"/>
      <c r="F152" s="275" t="s">
        <v>703</v>
      </c>
      <c r="G152" s="229"/>
      <c r="H152" s="274" t="s">
        <v>736</v>
      </c>
      <c r="I152" s="274" t="s">
        <v>699</v>
      </c>
      <c r="J152" s="274">
        <v>50</v>
      </c>
      <c r="K152" s="270"/>
    </row>
    <row r="153" spans="2:11" ht="15" customHeight="1">
      <c r="B153" s="249"/>
      <c r="C153" s="274" t="s">
        <v>705</v>
      </c>
      <c r="D153" s="229"/>
      <c r="E153" s="229"/>
      <c r="F153" s="275" t="s">
        <v>697</v>
      </c>
      <c r="G153" s="229"/>
      <c r="H153" s="274" t="s">
        <v>736</v>
      </c>
      <c r="I153" s="274" t="s">
        <v>707</v>
      </c>
      <c r="J153" s="274"/>
      <c r="K153" s="270"/>
    </row>
    <row r="154" spans="2:11" ht="15" customHeight="1">
      <c r="B154" s="249"/>
      <c r="C154" s="274" t="s">
        <v>716</v>
      </c>
      <c r="D154" s="229"/>
      <c r="E154" s="229"/>
      <c r="F154" s="275" t="s">
        <v>703</v>
      </c>
      <c r="G154" s="229"/>
      <c r="H154" s="274" t="s">
        <v>736</v>
      </c>
      <c r="I154" s="274" t="s">
        <v>699</v>
      </c>
      <c r="J154" s="274">
        <v>50</v>
      </c>
      <c r="K154" s="270"/>
    </row>
    <row r="155" spans="2:11" ht="15" customHeight="1">
      <c r="B155" s="249"/>
      <c r="C155" s="274" t="s">
        <v>724</v>
      </c>
      <c r="D155" s="229"/>
      <c r="E155" s="229"/>
      <c r="F155" s="275" t="s">
        <v>703</v>
      </c>
      <c r="G155" s="229"/>
      <c r="H155" s="274" t="s">
        <v>736</v>
      </c>
      <c r="I155" s="274" t="s">
        <v>699</v>
      </c>
      <c r="J155" s="274">
        <v>50</v>
      </c>
      <c r="K155" s="270"/>
    </row>
    <row r="156" spans="2:11" ht="15" customHeight="1">
      <c r="B156" s="249"/>
      <c r="C156" s="274" t="s">
        <v>722</v>
      </c>
      <c r="D156" s="229"/>
      <c r="E156" s="229"/>
      <c r="F156" s="275" t="s">
        <v>703</v>
      </c>
      <c r="G156" s="229"/>
      <c r="H156" s="274" t="s">
        <v>736</v>
      </c>
      <c r="I156" s="274" t="s">
        <v>699</v>
      </c>
      <c r="J156" s="274">
        <v>50</v>
      </c>
      <c r="K156" s="270"/>
    </row>
    <row r="157" spans="2:11" ht="15" customHeight="1">
      <c r="B157" s="249"/>
      <c r="C157" s="274" t="s">
        <v>97</v>
      </c>
      <c r="D157" s="229"/>
      <c r="E157" s="229"/>
      <c r="F157" s="275" t="s">
        <v>697</v>
      </c>
      <c r="G157" s="229"/>
      <c r="H157" s="274" t="s">
        <v>758</v>
      </c>
      <c r="I157" s="274" t="s">
        <v>699</v>
      </c>
      <c r="J157" s="274" t="s">
        <v>759</v>
      </c>
      <c r="K157" s="270"/>
    </row>
    <row r="158" spans="2:11" ht="15" customHeight="1">
      <c r="B158" s="249"/>
      <c r="C158" s="274" t="s">
        <v>760</v>
      </c>
      <c r="D158" s="229"/>
      <c r="E158" s="229"/>
      <c r="F158" s="275" t="s">
        <v>697</v>
      </c>
      <c r="G158" s="229"/>
      <c r="H158" s="274" t="s">
        <v>761</v>
      </c>
      <c r="I158" s="274" t="s">
        <v>731</v>
      </c>
      <c r="J158" s="274"/>
      <c r="K158" s="270"/>
    </row>
    <row r="159" spans="2:11" ht="15" customHeight="1">
      <c r="B159" s="276"/>
      <c r="C159" s="258"/>
      <c r="D159" s="258"/>
      <c r="E159" s="258"/>
      <c r="F159" s="258"/>
      <c r="G159" s="258"/>
      <c r="H159" s="258"/>
      <c r="I159" s="258"/>
      <c r="J159" s="258"/>
      <c r="K159" s="277"/>
    </row>
    <row r="160" spans="2:11" ht="18.75" customHeight="1">
      <c r="B160" s="225"/>
      <c r="C160" s="229"/>
      <c r="D160" s="229"/>
      <c r="E160" s="229"/>
      <c r="F160" s="248"/>
      <c r="G160" s="229"/>
      <c r="H160" s="229"/>
      <c r="I160" s="229"/>
      <c r="J160" s="229"/>
      <c r="K160" s="225"/>
    </row>
    <row r="161" spans="2:11" ht="18.75" customHeight="1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</row>
    <row r="162" spans="2:11" ht="7.5" customHeight="1">
      <c r="B162" s="217"/>
      <c r="C162" s="218"/>
      <c r="D162" s="218"/>
      <c r="E162" s="218"/>
      <c r="F162" s="218"/>
      <c r="G162" s="218"/>
      <c r="H162" s="218"/>
      <c r="I162" s="218"/>
      <c r="J162" s="218"/>
      <c r="K162" s="219"/>
    </row>
    <row r="163" spans="2:11" ht="45" customHeight="1">
      <c r="B163" s="220"/>
      <c r="C163" s="340" t="s">
        <v>762</v>
      </c>
      <c r="D163" s="340"/>
      <c r="E163" s="340"/>
      <c r="F163" s="340"/>
      <c r="G163" s="340"/>
      <c r="H163" s="340"/>
      <c r="I163" s="340"/>
      <c r="J163" s="340"/>
      <c r="K163" s="221"/>
    </row>
    <row r="164" spans="2:11" ht="17.25" customHeight="1">
      <c r="B164" s="220"/>
      <c r="C164" s="241" t="s">
        <v>691</v>
      </c>
      <c r="D164" s="241"/>
      <c r="E164" s="241"/>
      <c r="F164" s="241" t="s">
        <v>692</v>
      </c>
      <c r="G164" s="278"/>
      <c r="H164" s="279" t="s">
        <v>119</v>
      </c>
      <c r="I164" s="279" t="s">
        <v>60</v>
      </c>
      <c r="J164" s="241" t="s">
        <v>693</v>
      </c>
      <c r="K164" s="221"/>
    </row>
    <row r="165" spans="2:11" ht="17.25" customHeight="1">
      <c r="B165" s="222"/>
      <c r="C165" s="243" t="s">
        <v>694</v>
      </c>
      <c r="D165" s="243"/>
      <c r="E165" s="243"/>
      <c r="F165" s="244" t="s">
        <v>695</v>
      </c>
      <c r="G165" s="280"/>
      <c r="H165" s="281"/>
      <c r="I165" s="281"/>
      <c r="J165" s="243" t="s">
        <v>696</v>
      </c>
      <c r="K165" s="223"/>
    </row>
    <row r="166" spans="2:11" ht="5.25" customHeight="1">
      <c r="B166" s="249"/>
      <c r="C166" s="246"/>
      <c r="D166" s="246"/>
      <c r="E166" s="246"/>
      <c r="F166" s="246"/>
      <c r="G166" s="247"/>
      <c r="H166" s="246"/>
      <c r="I166" s="246"/>
      <c r="J166" s="246"/>
      <c r="K166" s="270"/>
    </row>
    <row r="167" spans="2:11" ht="15" customHeight="1">
      <c r="B167" s="249"/>
      <c r="C167" s="229" t="s">
        <v>700</v>
      </c>
      <c r="D167" s="229"/>
      <c r="E167" s="229"/>
      <c r="F167" s="248" t="s">
        <v>697</v>
      </c>
      <c r="G167" s="229"/>
      <c r="H167" s="229" t="s">
        <v>736</v>
      </c>
      <c r="I167" s="229" t="s">
        <v>699</v>
      </c>
      <c r="J167" s="229">
        <v>120</v>
      </c>
      <c r="K167" s="270"/>
    </row>
    <row r="168" spans="2:11" ht="15" customHeight="1">
      <c r="B168" s="249"/>
      <c r="C168" s="229" t="s">
        <v>745</v>
      </c>
      <c r="D168" s="229"/>
      <c r="E168" s="229"/>
      <c r="F168" s="248" t="s">
        <v>697</v>
      </c>
      <c r="G168" s="229"/>
      <c r="H168" s="229" t="s">
        <v>746</v>
      </c>
      <c r="I168" s="229" t="s">
        <v>699</v>
      </c>
      <c r="J168" s="229" t="s">
        <v>747</v>
      </c>
      <c r="K168" s="270"/>
    </row>
    <row r="169" spans="2:11" ht="15" customHeight="1">
      <c r="B169" s="249"/>
      <c r="C169" s="229" t="s">
        <v>646</v>
      </c>
      <c r="D169" s="229"/>
      <c r="E169" s="229"/>
      <c r="F169" s="248" t="s">
        <v>697</v>
      </c>
      <c r="G169" s="229"/>
      <c r="H169" s="229" t="s">
        <v>763</v>
      </c>
      <c r="I169" s="229" t="s">
        <v>699</v>
      </c>
      <c r="J169" s="229" t="s">
        <v>747</v>
      </c>
      <c r="K169" s="270"/>
    </row>
    <row r="170" spans="2:11" ht="15" customHeight="1">
      <c r="B170" s="249"/>
      <c r="C170" s="229" t="s">
        <v>702</v>
      </c>
      <c r="D170" s="229"/>
      <c r="E170" s="229"/>
      <c r="F170" s="248" t="s">
        <v>703</v>
      </c>
      <c r="G170" s="229"/>
      <c r="H170" s="229" t="s">
        <v>763</v>
      </c>
      <c r="I170" s="229" t="s">
        <v>699</v>
      </c>
      <c r="J170" s="229">
        <v>50</v>
      </c>
      <c r="K170" s="270"/>
    </row>
    <row r="171" spans="2:11" ht="15" customHeight="1">
      <c r="B171" s="249"/>
      <c r="C171" s="229" t="s">
        <v>705</v>
      </c>
      <c r="D171" s="229"/>
      <c r="E171" s="229"/>
      <c r="F171" s="248" t="s">
        <v>697</v>
      </c>
      <c r="G171" s="229"/>
      <c r="H171" s="229" t="s">
        <v>763</v>
      </c>
      <c r="I171" s="229" t="s">
        <v>707</v>
      </c>
      <c r="J171" s="229"/>
      <c r="K171" s="270"/>
    </row>
    <row r="172" spans="2:11" ht="15" customHeight="1">
      <c r="B172" s="249"/>
      <c r="C172" s="229" t="s">
        <v>716</v>
      </c>
      <c r="D172" s="229"/>
      <c r="E172" s="229"/>
      <c r="F172" s="248" t="s">
        <v>703</v>
      </c>
      <c r="G172" s="229"/>
      <c r="H172" s="229" t="s">
        <v>763</v>
      </c>
      <c r="I172" s="229" t="s">
        <v>699</v>
      </c>
      <c r="J172" s="229">
        <v>50</v>
      </c>
      <c r="K172" s="270"/>
    </row>
    <row r="173" spans="2:11" ht="15" customHeight="1">
      <c r="B173" s="249"/>
      <c r="C173" s="229" t="s">
        <v>724</v>
      </c>
      <c r="D173" s="229"/>
      <c r="E173" s="229"/>
      <c r="F173" s="248" t="s">
        <v>703</v>
      </c>
      <c r="G173" s="229"/>
      <c r="H173" s="229" t="s">
        <v>763</v>
      </c>
      <c r="I173" s="229" t="s">
        <v>699</v>
      </c>
      <c r="J173" s="229">
        <v>50</v>
      </c>
      <c r="K173" s="270"/>
    </row>
    <row r="174" spans="2:11" ht="15" customHeight="1">
      <c r="B174" s="249"/>
      <c r="C174" s="229" t="s">
        <v>722</v>
      </c>
      <c r="D174" s="229"/>
      <c r="E174" s="229"/>
      <c r="F174" s="248" t="s">
        <v>703</v>
      </c>
      <c r="G174" s="229"/>
      <c r="H174" s="229" t="s">
        <v>763</v>
      </c>
      <c r="I174" s="229" t="s">
        <v>699</v>
      </c>
      <c r="J174" s="229">
        <v>50</v>
      </c>
      <c r="K174" s="270"/>
    </row>
    <row r="175" spans="2:11" ht="15" customHeight="1">
      <c r="B175" s="249"/>
      <c r="C175" s="229" t="s">
        <v>118</v>
      </c>
      <c r="D175" s="229"/>
      <c r="E175" s="229"/>
      <c r="F175" s="248" t="s">
        <v>697</v>
      </c>
      <c r="G175" s="229"/>
      <c r="H175" s="229" t="s">
        <v>764</v>
      </c>
      <c r="I175" s="229" t="s">
        <v>765</v>
      </c>
      <c r="J175" s="229"/>
      <c r="K175" s="270"/>
    </row>
    <row r="176" spans="2:11" ht="15" customHeight="1">
      <c r="B176" s="249"/>
      <c r="C176" s="229" t="s">
        <v>60</v>
      </c>
      <c r="D176" s="229"/>
      <c r="E176" s="229"/>
      <c r="F176" s="248" t="s">
        <v>697</v>
      </c>
      <c r="G176" s="229"/>
      <c r="H176" s="229" t="s">
        <v>766</v>
      </c>
      <c r="I176" s="229" t="s">
        <v>767</v>
      </c>
      <c r="J176" s="229">
        <v>1</v>
      </c>
      <c r="K176" s="270"/>
    </row>
    <row r="177" spans="2:11" ht="15" customHeight="1">
      <c r="B177" s="249"/>
      <c r="C177" s="229" t="s">
        <v>56</v>
      </c>
      <c r="D177" s="229"/>
      <c r="E177" s="229"/>
      <c r="F177" s="248" t="s">
        <v>697</v>
      </c>
      <c r="G177" s="229"/>
      <c r="H177" s="229" t="s">
        <v>768</v>
      </c>
      <c r="I177" s="229" t="s">
        <v>699</v>
      </c>
      <c r="J177" s="229">
        <v>20</v>
      </c>
      <c r="K177" s="270"/>
    </row>
    <row r="178" spans="2:11" ht="15" customHeight="1">
      <c r="B178" s="249"/>
      <c r="C178" s="229" t="s">
        <v>119</v>
      </c>
      <c r="D178" s="229"/>
      <c r="E178" s="229"/>
      <c r="F178" s="248" t="s">
        <v>697</v>
      </c>
      <c r="G178" s="229"/>
      <c r="H178" s="229" t="s">
        <v>769</v>
      </c>
      <c r="I178" s="229" t="s">
        <v>699</v>
      </c>
      <c r="J178" s="229">
        <v>255</v>
      </c>
      <c r="K178" s="270"/>
    </row>
    <row r="179" spans="2:11" ht="15" customHeight="1">
      <c r="B179" s="249"/>
      <c r="C179" s="229" t="s">
        <v>120</v>
      </c>
      <c r="D179" s="229"/>
      <c r="E179" s="229"/>
      <c r="F179" s="248" t="s">
        <v>697</v>
      </c>
      <c r="G179" s="229"/>
      <c r="H179" s="229" t="s">
        <v>662</v>
      </c>
      <c r="I179" s="229" t="s">
        <v>699</v>
      </c>
      <c r="J179" s="229">
        <v>10</v>
      </c>
      <c r="K179" s="270"/>
    </row>
    <row r="180" spans="2:11" ht="15" customHeight="1">
      <c r="B180" s="249"/>
      <c r="C180" s="229" t="s">
        <v>121</v>
      </c>
      <c r="D180" s="229"/>
      <c r="E180" s="229"/>
      <c r="F180" s="248" t="s">
        <v>697</v>
      </c>
      <c r="G180" s="229"/>
      <c r="H180" s="229" t="s">
        <v>770</v>
      </c>
      <c r="I180" s="229" t="s">
        <v>731</v>
      </c>
      <c r="J180" s="229"/>
      <c r="K180" s="270"/>
    </row>
    <row r="181" spans="2:11" ht="15" customHeight="1">
      <c r="B181" s="249"/>
      <c r="C181" s="229" t="s">
        <v>771</v>
      </c>
      <c r="D181" s="229"/>
      <c r="E181" s="229"/>
      <c r="F181" s="248" t="s">
        <v>697</v>
      </c>
      <c r="G181" s="229"/>
      <c r="H181" s="229" t="s">
        <v>772</v>
      </c>
      <c r="I181" s="229" t="s">
        <v>731</v>
      </c>
      <c r="J181" s="229"/>
      <c r="K181" s="270"/>
    </row>
    <row r="182" spans="2:11" ht="15" customHeight="1">
      <c r="B182" s="249"/>
      <c r="C182" s="229" t="s">
        <v>760</v>
      </c>
      <c r="D182" s="229"/>
      <c r="E182" s="229"/>
      <c r="F182" s="248" t="s">
        <v>697</v>
      </c>
      <c r="G182" s="229"/>
      <c r="H182" s="229" t="s">
        <v>773</v>
      </c>
      <c r="I182" s="229" t="s">
        <v>731</v>
      </c>
      <c r="J182" s="229"/>
      <c r="K182" s="270"/>
    </row>
    <row r="183" spans="2:11" ht="15" customHeight="1">
      <c r="B183" s="249"/>
      <c r="C183" s="229" t="s">
        <v>123</v>
      </c>
      <c r="D183" s="229"/>
      <c r="E183" s="229"/>
      <c r="F183" s="248" t="s">
        <v>703</v>
      </c>
      <c r="G183" s="229"/>
      <c r="H183" s="229" t="s">
        <v>774</v>
      </c>
      <c r="I183" s="229" t="s">
        <v>699</v>
      </c>
      <c r="J183" s="229">
        <v>50</v>
      </c>
      <c r="K183" s="270"/>
    </row>
    <row r="184" spans="2:11" ht="15" customHeight="1">
      <c r="B184" s="249"/>
      <c r="C184" s="229" t="s">
        <v>775</v>
      </c>
      <c r="D184" s="229"/>
      <c r="E184" s="229"/>
      <c r="F184" s="248" t="s">
        <v>703</v>
      </c>
      <c r="G184" s="229"/>
      <c r="H184" s="229" t="s">
        <v>776</v>
      </c>
      <c r="I184" s="229" t="s">
        <v>777</v>
      </c>
      <c r="J184" s="229"/>
      <c r="K184" s="270"/>
    </row>
    <row r="185" spans="2:11" ht="15" customHeight="1">
      <c r="B185" s="249"/>
      <c r="C185" s="229" t="s">
        <v>778</v>
      </c>
      <c r="D185" s="229"/>
      <c r="E185" s="229"/>
      <c r="F185" s="248" t="s">
        <v>703</v>
      </c>
      <c r="G185" s="229"/>
      <c r="H185" s="229" t="s">
        <v>779</v>
      </c>
      <c r="I185" s="229" t="s">
        <v>777</v>
      </c>
      <c r="J185" s="229"/>
      <c r="K185" s="270"/>
    </row>
    <row r="186" spans="2:11" ht="15" customHeight="1">
      <c r="B186" s="249"/>
      <c r="C186" s="229" t="s">
        <v>780</v>
      </c>
      <c r="D186" s="229"/>
      <c r="E186" s="229"/>
      <c r="F186" s="248" t="s">
        <v>703</v>
      </c>
      <c r="G186" s="229"/>
      <c r="H186" s="229" t="s">
        <v>781</v>
      </c>
      <c r="I186" s="229" t="s">
        <v>777</v>
      </c>
      <c r="J186" s="229"/>
      <c r="K186" s="270"/>
    </row>
    <row r="187" spans="2:11" ht="15" customHeight="1">
      <c r="B187" s="249"/>
      <c r="C187" s="282" t="s">
        <v>782</v>
      </c>
      <c r="D187" s="229"/>
      <c r="E187" s="229"/>
      <c r="F187" s="248" t="s">
        <v>703</v>
      </c>
      <c r="G187" s="229"/>
      <c r="H187" s="229" t="s">
        <v>783</v>
      </c>
      <c r="I187" s="229" t="s">
        <v>784</v>
      </c>
      <c r="J187" s="283" t="s">
        <v>785</v>
      </c>
      <c r="K187" s="270"/>
    </row>
    <row r="188" spans="2:11" ht="15" customHeight="1">
      <c r="B188" s="249"/>
      <c r="C188" s="234" t="s">
        <v>45</v>
      </c>
      <c r="D188" s="229"/>
      <c r="E188" s="229"/>
      <c r="F188" s="248" t="s">
        <v>697</v>
      </c>
      <c r="G188" s="229"/>
      <c r="H188" s="225" t="s">
        <v>786</v>
      </c>
      <c r="I188" s="229" t="s">
        <v>787</v>
      </c>
      <c r="J188" s="229"/>
      <c r="K188" s="270"/>
    </row>
    <row r="189" spans="2:11" ht="15" customHeight="1">
      <c r="B189" s="249"/>
      <c r="C189" s="234" t="s">
        <v>788</v>
      </c>
      <c r="D189" s="229"/>
      <c r="E189" s="229"/>
      <c r="F189" s="248" t="s">
        <v>697</v>
      </c>
      <c r="G189" s="229"/>
      <c r="H189" s="229" t="s">
        <v>789</v>
      </c>
      <c r="I189" s="229" t="s">
        <v>731</v>
      </c>
      <c r="J189" s="229"/>
      <c r="K189" s="270"/>
    </row>
    <row r="190" spans="2:11" ht="15" customHeight="1">
      <c r="B190" s="249"/>
      <c r="C190" s="234" t="s">
        <v>790</v>
      </c>
      <c r="D190" s="229"/>
      <c r="E190" s="229"/>
      <c r="F190" s="248" t="s">
        <v>697</v>
      </c>
      <c r="G190" s="229"/>
      <c r="H190" s="229" t="s">
        <v>791</v>
      </c>
      <c r="I190" s="229" t="s">
        <v>731</v>
      </c>
      <c r="J190" s="229"/>
      <c r="K190" s="270"/>
    </row>
    <row r="191" spans="2:11" ht="15" customHeight="1">
      <c r="B191" s="249"/>
      <c r="C191" s="234" t="s">
        <v>792</v>
      </c>
      <c r="D191" s="229"/>
      <c r="E191" s="229"/>
      <c r="F191" s="248" t="s">
        <v>703</v>
      </c>
      <c r="G191" s="229"/>
      <c r="H191" s="229" t="s">
        <v>793</v>
      </c>
      <c r="I191" s="229" t="s">
        <v>731</v>
      </c>
      <c r="J191" s="229"/>
      <c r="K191" s="270"/>
    </row>
    <row r="192" spans="2:11" ht="15" customHeight="1">
      <c r="B192" s="276"/>
      <c r="C192" s="284"/>
      <c r="D192" s="258"/>
      <c r="E192" s="258"/>
      <c r="F192" s="258"/>
      <c r="G192" s="258"/>
      <c r="H192" s="258"/>
      <c r="I192" s="258"/>
      <c r="J192" s="258"/>
      <c r="K192" s="277"/>
    </row>
    <row r="193" spans="2:11" ht="18.75" customHeight="1">
      <c r="B193" s="225"/>
      <c r="C193" s="229"/>
      <c r="D193" s="229"/>
      <c r="E193" s="229"/>
      <c r="F193" s="248"/>
      <c r="G193" s="229"/>
      <c r="H193" s="229"/>
      <c r="I193" s="229"/>
      <c r="J193" s="229"/>
      <c r="K193" s="225"/>
    </row>
    <row r="194" spans="2:11" ht="18.75" customHeight="1">
      <c r="B194" s="225"/>
      <c r="C194" s="229"/>
      <c r="D194" s="229"/>
      <c r="E194" s="229"/>
      <c r="F194" s="248"/>
      <c r="G194" s="229"/>
      <c r="H194" s="229"/>
      <c r="I194" s="229"/>
      <c r="J194" s="229"/>
      <c r="K194" s="225"/>
    </row>
    <row r="195" spans="2:11" ht="18.75" customHeight="1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</row>
    <row r="196" spans="2:11">
      <c r="B196" s="217"/>
      <c r="C196" s="218"/>
      <c r="D196" s="218"/>
      <c r="E196" s="218"/>
      <c r="F196" s="218"/>
      <c r="G196" s="218"/>
      <c r="H196" s="218"/>
      <c r="I196" s="218"/>
      <c r="J196" s="218"/>
      <c r="K196" s="219"/>
    </row>
    <row r="197" spans="2:11" ht="21">
      <c r="B197" s="220"/>
      <c r="C197" s="340" t="s">
        <v>794</v>
      </c>
      <c r="D197" s="340"/>
      <c r="E197" s="340"/>
      <c r="F197" s="340"/>
      <c r="G197" s="340"/>
      <c r="H197" s="340"/>
      <c r="I197" s="340"/>
      <c r="J197" s="340"/>
      <c r="K197" s="221"/>
    </row>
    <row r="198" spans="2:11" ht="25.5" customHeight="1">
      <c r="B198" s="220"/>
      <c r="C198" s="285" t="s">
        <v>795</v>
      </c>
      <c r="D198" s="285"/>
      <c r="E198" s="285"/>
      <c r="F198" s="285" t="s">
        <v>796</v>
      </c>
      <c r="G198" s="286"/>
      <c r="H198" s="346" t="s">
        <v>797</v>
      </c>
      <c r="I198" s="346"/>
      <c r="J198" s="346"/>
      <c r="K198" s="221"/>
    </row>
    <row r="199" spans="2:11" ht="5.25" customHeight="1">
      <c r="B199" s="249"/>
      <c r="C199" s="246"/>
      <c r="D199" s="246"/>
      <c r="E199" s="246"/>
      <c r="F199" s="246"/>
      <c r="G199" s="229"/>
      <c r="H199" s="246"/>
      <c r="I199" s="246"/>
      <c r="J199" s="246"/>
      <c r="K199" s="270"/>
    </row>
    <row r="200" spans="2:11" ht="15" customHeight="1">
      <c r="B200" s="249"/>
      <c r="C200" s="229" t="s">
        <v>787</v>
      </c>
      <c r="D200" s="229"/>
      <c r="E200" s="229"/>
      <c r="F200" s="248" t="s">
        <v>46</v>
      </c>
      <c r="G200" s="229"/>
      <c r="H200" s="343" t="s">
        <v>798</v>
      </c>
      <c r="I200" s="343"/>
      <c r="J200" s="343"/>
      <c r="K200" s="270"/>
    </row>
    <row r="201" spans="2:11" ht="15" customHeight="1">
      <c r="B201" s="249"/>
      <c r="C201" s="255"/>
      <c r="D201" s="229"/>
      <c r="E201" s="229"/>
      <c r="F201" s="248" t="s">
        <v>47</v>
      </c>
      <c r="G201" s="229"/>
      <c r="H201" s="343" t="s">
        <v>799</v>
      </c>
      <c r="I201" s="343"/>
      <c r="J201" s="343"/>
      <c r="K201" s="270"/>
    </row>
    <row r="202" spans="2:11" ht="15" customHeight="1">
      <c r="B202" s="249"/>
      <c r="C202" s="255"/>
      <c r="D202" s="229"/>
      <c r="E202" s="229"/>
      <c r="F202" s="248" t="s">
        <v>50</v>
      </c>
      <c r="G202" s="229"/>
      <c r="H202" s="343" t="s">
        <v>800</v>
      </c>
      <c r="I202" s="343"/>
      <c r="J202" s="343"/>
      <c r="K202" s="270"/>
    </row>
    <row r="203" spans="2:11" ht="15" customHeight="1">
      <c r="B203" s="249"/>
      <c r="C203" s="229"/>
      <c r="D203" s="229"/>
      <c r="E203" s="229"/>
      <c r="F203" s="248" t="s">
        <v>48</v>
      </c>
      <c r="G203" s="229"/>
      <c r="H203" s="343" t="s">
        <v>801</v>
      </c>
      <c r="I203" s="343"/>
      <c r="J203" s="343"/>
      <c r="K203" s="270"/>
    </row>
    <row r="204" spans="2:11" ht="15" customHeight="1">
      <c r="B204" s="249"/>
      <c r="C204" s="229"/>
      <c r="D204" s="229"/>
      <c r="E204" s="229"/>
      <c r="F204" s="248" t="s">
        <v>49</v>
      </c>
      <c r="G204" s="229"/>
      <c r="H204" s="343" t="s">
        <v>802</v>
      </c>
      <c r="I204" s="343"/>
      <c r="J204" s="343"/>
      <c r="K204" s="270"/>
    </row>
    <row r="205" spans="2:11" ht="15" customHeight="1">
      <c r="B205" s="249"/>
      <c r="C205" s="229"/>
      <c r="D205" s="229"/>
      <c r="E205" s="229"/>
      <c r="F205" s="248"/>
      <c r="G205" s="229"/>
      <c r="H205" s="229"/>
      <c r="I205" s="229"/>
      <c r="J205" s="229"/>
      <c r="K205" s="270"/>
    </row>
    <row r="206" spans="2:11" ht="15" customHeight="1">
      <c r="B206" s="249"/>
      <c r="C206" s="229" t="s">
        <v>743</v>
      </c>
      <c r="D206" s="229"/>
      <c r="E206" s="229"/>
      <c r="F206" s="248" t="s">
        <v>81</v>
      </c>
      <c r="G206" s="229"/>
      <c r="H206" s="343" t="s">
        <v>803</v>
      </c>
      <c r="I206" s="343"/>
      <c r="J206" s="343"/>
      <c r="K206" s="270"/>
    </row>
    <row r="207" spans="2:11" ht="15" customHeight="1">
      <c r="B207" s="249"/>
      <c r="C207" s="255"/>
      <c r="D207" s="229"/>
      <c r="E207" s="229"/>
      <c r="F207" s="248" t="s">
        <v>640</v>
      </c>
      <c r="G207" s="229"/>
      <c r="H207" s="343" t="s">
        <v>641</v>
      </c>
      <c r="I207" s="343"/>
      <c r="J207" s="343"/>
      <c r="K207" s="270"/>
    </row>
    <row r="208" spans="2:11" ht="15" customHeight="1">
      <c r="B208" s="249"/>
      <c r="C208" s="229"/>
      <c r="D208" s="229"/>
      <c r="E208" s="229"/>
      <c r="F208" s="248" t="s">
        <v>638</v>
      </c>
      <c r="G208" s="229"/>
      <c r="H208" s="343" t="s">
        <v>804</v>
      </c>
      <c r="I208" s="343"/>
      <c r="J208" s="343"/>
      <c r="K208" s="270"/>
    </row>
    <row r="209" spans="2:11" ht="15" customHeight="1">
      <c r="B209" s="287"/>
      <c r="C209" s="255"/>
      <c r="D209" s="255"/>
      <c r="E209" s="255"/>
      <c r="F209" s="248" t="s">
        <v>642</v>
      </c>
      <c r="G209" s="234"/>
      <c r="H209" s="347" t="s">
        <v>643</v>
      </c>
      <c r="I209" s="347"/>
      <c r="J209" s="347"/>
      <c r="K209" s="288"/>
    </row>
    <row r="210" spans="2:11" ht="15" customHeight="1">
      <c r="B210" s="287"/>
      <c r="C210" s="255"/>
      <c r="D210" s="255"/>
      <c r="E210" s="255"/>
      <c r="F210" s="248" t="s">
        <v>644</v>
      </c>
      <c r="G210" s="234"/>
      <c r="H210" s="347" t="s">
        <v>805</v>
      </c>
      <c r="I210" s="347"/>
      <c r="J210" s="347"/>
      <c r="K210" s="288"/>
    </row>
    <row r="211" spans="2:11" ht="15" customHeight="1">
      <c r="B211" s="287"/>
      <c r="C211" s="255"/>
      <c r="D211" s="255"/>
      <c r="E211" s="255"/>
      <c r="F211" s="289"/>
      <c r="G211" s="234"/>
      <c r="H211" s="290"/>
      <c r="I211" s="290"/>
      <c r="J211" s="290"/>
      <c r="K211" s="288"/>
    </row>
    <row r="212" spans="2:11" ht="15" customHeight="1">
      <c r="B212" s="287"/>
      <c r="C212" s="229" t="s">
        <v>767</v>
      </c>
      <c r="D212" s="255"/>
      <c r="E212" s="255"/>
      <c r="F212" s="248">
        <v>1</v>
      </c>
      <c r="G212" s="234"/>
      <c r="H212" s="347" t="s">
        <v>806</v>
      </c>
      <c r="I212" s="347"/>
      <c r="J212" s="347"/>
      <c r="K212" s="288"/>
    </row>
    <row r="213" spans="2:11" ht="15" customHeight="1">
      <c r="B213" s="287"/>
      <c r="C213" s="255"/>
      <c r="D213" s="255"/>
      <c r="E213" s="255"/>
      <c r="F213" s="248">
        <v>2</v>
      </c>
      <c r="G213" s="234"/>
      <c r="H213" s="347" t="s">
        <v>807</v>
      </c>
      <c r="I213" s="347"/>
      <c r="J213" s="347"/>
      <c r="K213" s="288"/>
    </row>
    <row r="214" spans="2:11" ht="15" customHeight="1">
      <c r="B214" s="287"/>
      <c r="C214" s="255"/>
      <c r="D214" s="255"/>
      <c r="E214" s="255"/>
      <c r="F214" s="248">
        <v>3</v>
      </c>
      <c r="G214" s="234"/>
      <c r="H214" s="347" t="s">
        <v>808</v>
      </c>
      <c r="I214" s="347"/>
      <c r="J214" s="347"/>
      <c r="K214" s="288"/>
    </row>
    <row r="215" spans="2:11" ht="15" customHeight="1">
      <c r="B215" s="287"/>
      <c r="C215" s="255"/>
      <c r="D215" s="255"/>
      <c r="E215" s="255"/>
      <c r="F215" s="248">
        <v>4</v>
      </c>
      <c r="G215" s="234"/>
      <c r="H215" s="347" t="s">
        <v>809</v>
      </c>
      <c r="I215" s="347"/>
      <c r="J215" s="347"/>
      <c r="K215" s="288"/>
    </row>
    <row r="216" spans="2:11" ht="12.75" customHeight="1">
      <c r="B216" s="291"/>
      <c r="C216" s="292"/>
      <c r="D216" s="292"/>
      <c r="E216" s="292"/>
      <c r="F216" s="292"/>
      <c r="G216" s="292"/>
      <c r="H216" s="292"/>
      <c r="I216" s="292"/>
      <c r="J216" s="292"/>
      <c r="K216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ELEKTRO - SO.1   ...</vt:lpstr>
      <vt:lpstr>2 - SO.3  PŘÍPOJKA NN</vt:lpstr>
      <vt:lpstr>Pokyny pro vyplnění</vt:lpstr>
      <vt:lpstr>'1 - ELEKTRO - SO.1   ...'!Názvy_tisku</vt:lpstr>
      <vt:lpstr>'2 - SO.3  PŘÍPOJKA NN'!Názvy_tisku</vt:lpstr>
      <vt:lpstr>'Rekapitulace stavby'!Názvy_tisku</vt:lpstr>
      <vt:lpstr>'1 - ELEKTRO - SO.1   ...'!Oblast_tisku</vt:lpstr>
      <vt:lpstr>'2 - SO.3  PŘÍPOJKA NN'!Oblast_tisku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Uzivatel-HP\Uzivatel</dc:creator>
  <cp:lastModifiedBy>agk2</cp:lastModifiedBy>
  <dcterms:created xsi:type="dcterms:W3CDTF">2017-10-02T06:28:28Z</dcterms:created>
  <dcterms:modified xsi:type="dcterms:W3CDTF">2017-10-12T08:25:48Z</dcterms:modified>
</cp:coreProperties>
</file>