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7-12-13 - SOŠ NOVÉ MĚS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'2017-12-13 - SOŠ NOVÉ MĚS...'!$C$4:$Q$70,'2017-12-13 - SOŠ NOVÉ MĚS...'!$C$76:$Q$111,'2017-12-13 - SOŠ NOVÉ MĚS...'!$C$117:$Q$222</definedName>
    <definedName name="_xlnm.Print_Titles" localSheetId="1">'2017-12-13 - SOŠ NOVÉ MĚS...'!$126:$126</definedName>
  </definedNames>
  <calcPr/>
</workbook>
</file>

<file path=xl/calcChain.xml><?xml version="1.0" encoding="utf-8"?>
<calcChain xmlns="http://schemas.openxmlformats.org/spreadsheetml/2006/main">
  <c i="2" r="N222"/>
  <c i="1" r="AY88"/>
  <c r="AX88"/>
  <c i="2" r="BI221"/>
  <c r="BH221"/>
  <c r="BG221"/>
  <c r="BF221"/>
  <c r="AA221"/>
  <c r="AA220"/>
  <c r="AA219"/>
  <c r="Y221"/>
  <c r="Y220"/>
  <c r="Y219"/>
  <c r="W221"/>
  <c r="W220"/>
  <c r="W219"/>
  <c r="BK221"/>
  <c r="BK220"/>
  <c r="N220"/>
  <c r="BK219"/>
  <c r="N219"/>
  <c r="N221"/>
  <c r="BE221"/>
  <c r="N101"/>
  <c r="N100"/>
  <c r="BI217"/>
  <c r="BH217"/>
  <c r="BG217"/>
  <c r="BF217"/>
  <c r="AA217"/>
  <c r="AA216"/>
  <c r="Y217"/>
  <c r="Y216"/>
  <c r="W217"/>
  <c r="W216"/>
  <c r="BK217"/>
  <c r="BK216"/>
  <c r="N216"/>
  <c r="N217"/>
  <c r="BE217"/>
  <c r="N99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3"/>
  <c r="BH213"/>
  <c r="BG213"/>
  <c r="BF213"/>
  <c r="AA213"/>
  <c r="Y213"/>
  <c r="W213"/>
  <c r="BK213"/>
  <c r="N213"/>
  <c r="BE213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209"/>
  <c r="BH209"/>
  <c r="BG209"/>
  <c r="BF209"/>
  <c r="AA209"/>
  <c r="AA208"/>
  <c r="Y209"/>
  <c r="Y208"/>
  <c r="W209"/>
  <c r="W208"/>
  <c r="BK209"/>
  <c r="BK208"/>
  <c r="N208"/>
  <c r="N209"/>
  <c r="BE209"/>
  <c r="N98"/>
  <c r="BI207"/>
  <c r="BH207"/>
  <c r="BG207"/>
  <c r="BF207"/>
  <c r="AA207"/>
  <c r="Y207"/>
  <c r="W207"/>
  <c r="BK207"/>
  <c r="N207"/>
  <c r="BE207"/>
  <c r="BI206"/>
  <c r="BH206"/>
  <c r="BG206"/>
  <c r="BF206"/>
  <c r="AA206"/>
  <c r="Y206"/>
  <c r="W206"/>
  <c r="BK206"/>
  <c r="N206"/>
  <c r="BE206"/>
  <c r="BI203"/>
  <c r="BH203"/>
  <c r="BG203"/>
  <c r="BF203"/>
  <c r="AA203"/>
  <c r="AA202"/>
  <c r="AA201"/>
  <c r="Y203"/>
  <c r="Y202"/>
  <c r="Y201"/>
  <c r="W203"/>
  <c r="W202"/>
  <c r="W201"/>
  <c r="BK203"/>
  <c r="BK202"/>
  <c r="N202"/>
  <c r="BK201"/>
  <c r="N201"/>
  <c r="N203"/>
  <c r="BE203"/>
  <c r="N97"/>
  <c r="N96"/>
  <c r="BI200"/>
  <c r="BH200"/>
  <c r="BG200"/>
  <c r="BF200"/>
  <c r="AA200"/>
  <c r="AA199"/>
  <c r="Y200"/>
  <c r="Y199"/>
  <c r="W200"/>
  <c r="W199"/>
  <c r="BK200"/>
  <c r="BK199"/>
  <c r="N199"/>
  <c r="N200"/>
  <c r="BE200"/>
  <c r="N95"/>
  <c r="BI198"/>
  <c r="BH198"/>
  <c r="BG198"/>
  <c r="BF198"/>
  <c r="AA198"/>
  <c r="Y198"/>
  <c r="W198"/>
  <c r="BK198"/>
  <c r="N198"/>
  <c r="BE198"/>
  <c r="BI197"/>
  <c r="BH197"/>
  <c r="BG197"/>
  <c r="BF197"/>
  <c r="AA197"/>
  <c r="AA196"/>
  <c r="Y197"/>
  <c r="Y196"/>
  <c r="W197"/>
  <c r="W196"/>
  <c r="BK197"/>
  <c r="BK196"/>
  <c r="N196"/>
  <c r="N197"/>
  <c r="BE197"/>
  <c r="N94"/>
  <c r="BI195"/>
  <c r="BH195"/>
  <c r="BG195"/>
  <c r="BF195"/>
  <c r="AA195"/>
  <c r="Y195"/>
  <c r="W195"/>
  <c r="BK195"/>
  <c r="N195"/>
  <c r="BE195"/>
  <c r="BI192"/>
  <c r="BH192"/>
  <c r="BG192"/>
  <c r="BF192"/>
  <c r="AA192"/>
  <c r="Y192"/>
  <c r="W192"/>
  <c r="BK192"/>
  <c r="N192"/>
  <c r="BE192"/>
  <c r="BI185"/>
  <c r="BH185"/>
  <c r="BG185"/>
  <c r="BF185"/>
  <c r="AA185"/>
  <c r="Y185"/>
  <c r="W185"/>
  <c r="BK185"/>
  <c r="N185"/>
  <c r="BE185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6"/>
  <c r="BH176"/>
  <c r="BG176"/>
  <c r="BF176"/>
  <c r="AA176"/>
  <c r="Y176"/>
  <c r="W176"/>
  <c r="BK176"/>
  <c r="N176"/>
  <c r="BE176"/>
  <c r="BI174"/>
  <c r="BH174"/>
  <c r="BG174"/>
  <c r="BF174"/>
  <c r="AA174"/>
  <c r="AA173"/>
  <c r="Y174"/>
  <c r="Y173"/>
  <c r="W174"/>
  <c r="W173"/>
  <c r="BK174"/>
  <c r="BK173"/>
  <c r="N173"/>
  <c r="N174"/>
  <c r="BE174"/>
  <c r="N93"/>
  <c r="BI170"/>
  <c r="BH170"/>
  <c r="BG170"/>
  <c r="BF170"/>
  <c r="AA170"/>
  <c r="Y170"/>
  <c r="W170"/>
  <c r="BK170"/>
  <c r="N170"/>
  <c r="BE170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57"/>
  <c r="BH157"/>
  <c r="BG157"/>
  <c r="BF157"/>
  <c r="AA157"/>
  <c r="Y157"/>
  <c r="W157"/>
  <c r="BK157"/>
  <c r="N157"/>
  <c r="BE157"/>
  <c r="BI150"/>
  <c r="BH150"/>
  <c r="BG150"/>
  <c r="BF150"/>
  <c r="AA150"/>
  <c r="AA149"/>
  <c r="Y150"/>
  <c r="Y149"/>
  <c r="W150"/>
  <c r="W149"/>
  <c r="BK150"/>
  <c r="BK149"/>
  <c r="N149"/>
  <c r="N150"/>
  <c r="BE150"/>
  <c r="N92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AA143"/>
  <c r="Y144"/>
  <c r="Y143"/>
  <c r="W144"/>
  <c r="W143"/>
  <c r="BK144"/>
  <c r="BK143"/>
  <c r="N143"/>
  <c r="N144"/>
  <c r="BE144"/>
  <c r="N91"/>
  <c r="BI141"/>
  <c r="BH141"/>
  <c r="BG141"/>
  <c r="BF141"/>
  <c r="AA141"/>
  <c r="Y141"/>
  <c r="W141"/>
  <c r="BK141"/>
  <c r="N141"/>
  <c r="BE141"/>
  <c r="BI139"/>
  <c r="BH139"/>
  <c r="BG139"/>
  <c r="BF139"/>
  <c r="AA139"/>
  <c r="Y139"/>
  <c r="W139"/>
  <c r="BK139"/>
  <c r="N139"/>
  <c r="BE139"/>
  <c r="BI135"/>
  <c r="BH135"/>
  <c r="BG135"/>
  <c r="BF135"/>
  <c r="AA135"/>
  <c r="AA134"/>
  <c r="Y135"/>
  <c r="Y134"/>
  <c r="W135"/>
  <c r="W134"/>
  <c r="BK135"/>
  <c r="BK134"/>
  <c r="N134"/>
  <c r="N135"/>
  <c r="BE135"/>
  <c r="N90"/>
  <c r="BI133"/>
  <c r="BH133"/>
  <c r="BG133"/>
  <c r="BF133"/>
  <c r="AA133"/>
  <c r="Y133"/>
  <c r="W133"/>
  <c r="BK133"/>
  <c r="N133"/>
  <c r="BE133"/>
  <c r="BI130"/>
  <c r="BH130"/>
  <c r="BG130"/>
  <c r="BF130"/>
  <c r="AA130"/>
  <c r="AA129"/>
  <c r="AA128"/>
  <c r="AA127"/>
  <c r="Y130"/>
  <c r="Y129"/>
  <c r="Y128"/>
  <c r="Y127"/>
  <c r="W130"/>
  <c r="W129"/>
  <c r="W128"/>
  <c r="W127"/>
  <c i="1" r="AU88"/>
  <c i="2" r="BK130"/>
  <c r="BK129"/>
  <c r="N129"/>
  <c r="BK128"/>
  <c r="N128"/>
  <c r="BK127"/>
  <c r="N127"/>
  <c r="N87"/>
  <c r="N130"/>
  <c r="BE130"/>
  <c r="N89"/>
  <c r="N88"/>
  <c r="M123"/>
  <c r="F123"/>
  <c r="F121"/>
  <c r="F119"/>
  <c r="BI109"/>
  <c r="BH109"/>
  <c r="BG109"/>
  <c r="BF109"/>
  <c r="N109"/>
  <c r="BE109"/>
  <c r="BI108"/>
  <c r="BH108"/>
  <c r="BG108"/>
  <c r="BF108"/>
  <c r="N108"/>
  <c r="BE10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H35"/>
  <c i="1" r="BD88"/>
  <c i="2" r="BH104"/>
  <c r="H34"/>
  <c i="1" r="BC88"/>
  <c i="2" r="BG104"/>
  <c r="H33"/>
  <c i="1" r="BB88"/>
  <c i="2" r="BF104"/>
  <c r="M32"/>
  <c i="1" r="AW88"/>
  <c i="2" r="H32"/>
  <c i="1" r="BA88"/>
  <c i="2" r="N104"/>
  <c r="N103"/>
  <c r="L111"/>
  <c r="BE104"/>
  <c r="M31"/>
  <c i="1" r="AV88"/>
  <c i="2" r="H31"/>
  <c i="1" r="AZ88"/>
  <c i="2" r="M27"/>
  <c i="1" r="AS88"/>
  <c i="2" r="M26"/>
  <c r="M82"/>
  <c r="F82"/>
  <c r="F80"/>
  <c r="F78"/>
  <c r="M29"/>
  <c i="1" r="AG88"/>
  <c i="2" r="L37"/>
  <c r="O20"/>
  <c r="E20"/>
  <c r="M124"/>
  <c r="M83"/>
  <c r="O19"/>
  <c r="O14"/>
  <c r="E14"/>
  <c r="F124"/>
  <c r="F83"/>
  <c r="O13"/>
  <c r="O8"/>
  <c r="M121"/>
  <c r="M80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<sst xmlns="http://schemas.openxmlformats.org/spreadsheetml/2006/main">
  <si>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</si>
  <si>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</si>
  <si>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</si>
  <si>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</si>
  <si>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</si>
  <si>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</si>
  <si>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</si>
  <si>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</si>
  <si>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</si>
  <si>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</si>
  <si>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</si>
  <si>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</si>
  <si>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</si>
  <si>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</si>
  <si>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</si>
  <si>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</si>
  <si>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</si>
  <si>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2017/12/13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</si>
  <si>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</si>
  <si>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</si>
  <si>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SOŠ NOVÉ MĚSTO NA MORAVĚ - Modernizace technologie truhlářské a tesařské dílny</t>
  </si>
  <si>
    <t>JKSO:</t>
  </si>
  <si>
    <t/>
  </si>
  <si>
    <t>CC-CZ:</t>
  </si>
  <si>
    <t>Místo:</t>
  </si>
  <si>
    <t xml:space="preserve"> </t>
  </si>
  <si>
    <t>Datum:</t>
  </si>
  <si>
    <t>13. 12. 2017</t>
  </si>
  <si>
    <t>Objednatel:</t>
  </si>
  <si>
    <t>IČ:</t>
  </si>
  <si>
    <t>67009425</t>
  </si>
  <si>
    <t>SOŠ Nové Město na Moravě, Bělisko 295,</t>
  </si>
  <si>
    <t>DIČ:</t>
  </si>
  <si>
    <t>CZ67009425</t>
  </si>
  <si>
    <t>Zhotovitel:</t>
  </si>
  <si>
    <t>Vyplň údaj</t>
  </si>
  <si>
    <t>Projektant:</t>
  </si>
  <si>
    <t>46225749</t>
  </si>
  <si>
    <t>Ing. Karel Táborský, Brněnská 34, Žďár n. Sáz.</t>
  </si>
  <si>
    <t>CZ5505082726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</si>
  <si>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</si>
  <si>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</si>
  <si>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</si>
  <si>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</si>
  <si>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</si>
  <si>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</si>
  <si>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</si>
  <si>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</si>
  <si>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</si>
  <si>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</si>
  <si>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</si>
  <si>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</si>
  <si>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</si>
  <si>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</si>
  <si>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</si>
  <si>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</si>
  <si>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</si>
  <si>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</si>
  <si>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</si>
  <si>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</si>
  <si>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</si>
  <si>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</si>
  <si>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</si>
  <si>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</si>
  <si>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</si>
  <si>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</si>
  <si>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</si>
  <si>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</si>
  <si>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</si>
  <si>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</si>
  <si>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</si>
  <si>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</si>
  <si>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</si>
  <si>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</si>
  <si>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</si>
  <si>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</si>
  <si>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</si>
  <si>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</si>
  <si>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</si>
  <si>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</si>
  <si>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</si>
  <si>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</si>
  <si>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</si>
  <si>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</si>
  <si>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{d89f144f-f7c9-43e6-a995-e29b390ec2b6}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</si>
  <si>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</si>
  <si>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</si>
  <si>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</si>
  <si>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</si>
  <si>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</si>
  <si>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</si>
  <si>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</si>
  <si>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</si>
  <si>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</si>
  <si>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</si>
  <si>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</si>
  <si>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</si>
  <si>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</si>
  <si>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</si>
  <si>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</si>
  <si>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</si>
  <si>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</si>
  <si>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</si>
  <si>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</si>
  <si>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</si>
  <si>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</si>
  <si>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</si>
  <si>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</si>
  <si>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</si>
  <si>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</si>
  <si>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</si>
  <si>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</si>
  <si>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</si>
  <si>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</si>
  <si>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</si>
  <si>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</si>
  <si>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</si>
  <si>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</si>
  <si>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</si>
  <si>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</si>
  <si>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</si>
  <si>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</si>
  <si>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784 - Dokončovací práce - malby a tapety</t>
  </si>
  <si>
    <t>M - Práce a dodávky M</t>
  </si>
  <si>
    <t xml:space="preserve">    21-M - Elektromontáže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</si>
  <si>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</si>
  <si>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</si>
  <si>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</si>
  <si>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</si>
  <si>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</si>
  <si>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</si>
  <si>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</si>
  <si>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</si>
  <si>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</si>
  <si>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</si>
  <si>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</si>
  <si>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</si>
  <si>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</si>
  <si>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</si>
  <si>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</si>
  <si>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</si>
  <si>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</si>
  <si>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</si>
  <si>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</si>
  <si>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</si>
  <si>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</si>
  <si>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</si>
  <si>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</si>
  <si>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</si>
  <si>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</si>
  <si>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133202011</t>
  </si>
  <si>
    <t>Hloubení šachet ručním nebo pneum nářadím v soudržných horninách tř. 3, plocha výkopu do 4 m2</t>
  </si>
  <si>
    <t>m3</t>
  </si>
  <si>
    <t>4</t>
  </si>
  <si>
    <t>603768304</t>
  </si>
  <si>
    <t>Výkop zeminy pod VNC frézku:</t>
  </si>
  <si>
    <t>VV</t>
  </si>
  <si>
    <t>0,75*1,5*1,7</t>
  </si>
  <si>
    <t>133202019</t>
  </si>
  <si>
    <t>Příplatek za lepivost u hloubení šachet ručním nebo pneum nářadím v horninách tř. 3</t>
  </si>
  <si>
    <t>-861784167</t>
  </si>
  <si>
    <t>3</t>
  </si>
  <si>
    <t>317941123</t>
  </si>
  <si>
    <t>Osazování ocelových válcovaných nosníků na zdivu I, IE, U, UE nebo L do č 22</t>
  </si>
  <si>
    <t>t</t>
  </si>
  <si>
    <t>1374947647</t>
  </si>
  <si>
    <t>2,9*2*21,9/1000</t>
  </si>
  <si>
    <t>2,9*2*7,73/1000</t>
  </si>
  <si>
    <t>Součet</t>
  </si>
  <si>
    <t>M</t>
  </si>
  <si>
    <t>130107200</t>
  </si>
  <si>
    <t>ocel profilová IPN, v jakosti 11 375, h=180 mm</t>
  </si>
  <si>
    <t>8</t>
  </si>
  <si>
    <t>-1497149954</t>
  </si>
  <si>
    <t>5</t>
  </si>
  <si>
    <t>154111400</t>
  </si>
  <si>
    <t>profil ocel L ohýbaný rovnoramenný 60x60x5 mm</t>
  </si>
  <si>
    <t>-385815898</t>
  </si>
  <si>
    <t>6</t>
  </si>
  <si>
    <t>411161212</t>
  </si>
  <si>
    <t>Osazení stropních keramobetonových nosníků délky do 3 m</t>
  </si>
  <si>
    <t>kus</t>
  </si>
  <si>
    <t>491122986</t>
  </si>
  <si>
    <t>7</t>
  </si>
  <si>
    <t>593404590</t>
  </si>
  <si>
    <t>nosník stropní POT300/902 300x16x17,5 cm</t>
  </si>
  <si>
    <t>274175529</t>
  </si>
  <si>
    <t>451535111</t>
  </si>
  <si>
    <t>Podkladní vrstva tl do 250 mm ze štěrku</t>
  </si>
  <si>
    <t>96366263</t>
  </si>
  <si>
    <t>Podklad pod CNC frézku:</t>
  </si>
  <si>
    <t>9</t>
  </si>
  <si>
    <t>612325302</t>
  </si>
  <si>
    <t>Vápenocementová štuková omítka ostění nebo nadpraží</t>
  </si>
  <si>
    <t>m2</t>
  </si>
  <si>
    <t>1177380333</t>
  </si>
  <si>
    <t>0,25*3*2</t>
  </si>
  <si>
    <t>0,2*(2,5*3)*4</t>
  </si>
  <si>
    <t>0,375*2,5*3</t>
  </si>
  <si>
    <t>0,15*2,5*3</t>
  </si>
  <si>
    <t>0,2*3*2</t>
  </si>
  <si>
    <t>10</t>
  </si>
  <si>
    <t>615142012</t>
  </si>
  <si>
    <t>Potažení vnitřních nosníků rabicovým pletivem</t>
  </si>
  <si>
    <t>-264965847</t>
  </si>
  <si>
    <t>2,9*0,18*2</t>
  </si>
  <si>
    <t>2,9*0,08*2</t>
  </si>
  <si>
    <t>11</t>
  </si>
  <si>
    <t>6212730111</t>
  </si>
  <si>
    <t>Sjednocení vnější fasády</t>
  </si>
  <si>
    <t>kpl</t>
  </si>
  <si>
    <t>-1267132241</t>
  </si>
  <si>
    <t>12</t>
  </si>
  <si>
    <t>631311136</t>
  </si>
  <si>
    <t>Mazanina tl do 240 mm z betonu prostého bez zvýšených nároků na prostředí tř. C 25/30</t>
  </si>
  <si>
    <t>-1350541336</t>
  </si>
  <si>
    <t>Beton pod CNC frézku</t>
  </si>
  <si>
    <t>1,7*1,5*0,2</t>
  </si>
  <si>
    <t>13</t>
  </si>
  <si>
    <t>631319013</t>
  </si>
  <si>
    <t>Příplatek k mazanině tl do 240 mm za přehlazení povrchu</t>
  </si>
  <si>
    <t>-714565440</t>
  </si>
  <si>
    <t>14</t>
  </si>
  <si>
    <t>631319023</t>
  </si>
  <si>
    <t>Příplatek k mazanině tl do 240 mm za přehlazení s poprášením cementem</t>
  </si>
  <si>
    <t>1997597204</t>
  </si>
  <si>
    <t>631319175</t>
  </si>
  <si>
    <t>Příplatek k mazanině tl do 240 mm za stržení povrchu spodní vrstvy před vložením výztuže</t>
  </si>
  <si>
    <t>-2145696268</t>
  </si>
  <si>
    <t>16</t>
  </si>
  <si>
    <t>631362021</t>
  </si>
  <si>
    <t>Výztuž mazanin svařovanými sítěmi Kari</t>
  </si>
  <si>
    <t>154771199</t>
  </si>
  <si>
    <t>1,5*1,7*2*1,1*7,9/1000</t>
  </si>
  <si>
    <t>17</t>
  </si>
  <si>
    <t>634113115</t>
  </si>
  <si>
    <t>Výplň dilatačních spár mazanin včetně konečné úpravy</t>
  </si>
  <si>
    <t>m</t>
  </si>
  <si>
    <t>1944392887</t>
  </si>
  <si>
    <t>Výplň obvodové dilatace základu pro CNC frézku:</t>
  </si>
  <si>
    <t>2*(1,5*1,7)</t>
  </si>
  <si>
    <t>18</t>
  </si>
  <si>
    <t>919735114</t>
  </si>
  <si>
    <t>Řezání stávajícího betonového krytu hl do 200 mm</t>
  </si>
  <si>
    <t>4915096</t>
  </si>
  <si>
    <t>2*(1,7+1,5)</t>
  </si>
  <si>
    <t>19</t>
  </si>
  <si>
    <t>941111111</t>
  </si>
  <si>
    <t>Montáž lešení řadového trubkového lehkého s podlahami zatížení do 200 kg/m2 š do 0,9 m v do 10 m</t>
  </si>
  <si>
    <t>1064399951</t>
  </si>
  <si>
    <t>Lešení pro vybourání otvoru pro vrata a otvoru v příčce a zapravení omítek:</t>
  </si>
  <si>
    <t>3*2,5*4</t>
  </si>
  <si>
    <t>20</t>
  </si>
  <si>
    <t>941111211</t>
  </si>
  <si>
    <t>Příplatek k lešení řadovému trubkovému lehkému s podlahami š 0,9 m v 10 m za první a ZKD den použití</t>
  </si>
  <si>
    <t>155127588</t>
  </si>
  <si>
    <t>941111811</t>
  </si>
  <si>
    <t>Demontáž lešení řadového trubkového lehkého s podlahami zatížení do 200 kg/m2 š do 0,9 m v do 10 m</t>
  </si>
  <si>
    <t>-1228032111</t>
  </si>
  <si>
    <t>22</t>
  </si>
  <si>
    <t>952901221</t>
  </si>
  <si>
    <t>Vyčištění budov průmyslových objektů při jakékoliv výšce podlaží</t>
  </si>
  <si>
    <t>333464096</t>
  </si>
  <si>
    <t>6,6*17,56</t>
  </si>
  <si>
    <t>6,6*8,875</t>
  </si>
  <si>
    <t>23</t>
  </si>
  <si>
    <t>962032240</t>
  </si>
  <si>
    <t>Bourání zdiva z cihel pálených nebo vápenopískových na MC</t>
  </si>
  <si>
    <t>133010012</t>
  </si>
  <si>
    <t>Bourání otvoru pro vrata - obvodová zeď:</t>
  </si>
  <si>
    <t>0,385*0,2*3</t>
  </si>
  <si>
    <t>0,375*(2,5*2,5)</t>
  </si>
  <si>
    <t>Bourání otvoru v příčce:</t>
  </si>
  <si>
    <t>0,15*(2,5*2,5)</t>
  </si>
  <si>
    <t>24</t>
  </si>
  <si>
    <t>965043441</t>
  </si>
  <si>
    <t>Bourání podkladů pod betonových s potěrem nebo teracem tl do 150 mm pl přes 4 m2</t>
  </si>
  <si>
    <t>600989327</t>
  </si>
  <si>
    <t>Bourání podlahy pod základ pod CNC frézku.:</t>
  </si>
  <si>
    <t>25</t>
  </si>
  <si>
    <t>965049112</t>
  </si>
  <si>
    <t>Příplatek k bourání betonových mazanin za bourání mazanin se svařovanou sítí tl přes 100 mm</t>
  </si>
  <si>
    <t>1309415070</t>
  </si>
  <si>
    <t>26</t>
  </si>
  <si>
    <t>997013153</t>
  </si>
  <si>
    <t>Vnitrostaveništní doprava suti a vybouraných hmot pro budovy v do 12 m s omezením mechanizace</t>
  </si>
  <si>
    <t>1579212987</t>
  </si>
  <si>
    <t>27</t>
  </si>
  <si>
    <t>997211612</t>
  </si>
  <si>
    <t>Nakládání vybouraných hmot na dopravní prostředky pro vodorovnou dopravu</t>
  </si>
  <si>
    <t>1450433701</t>
  </si>
  <si>
    <t>28</t>
  </si>
  <si>
    <t>998011002</t>
  </si>
  <si>
    <t>Přesun hmot pro budovy zděné v do 12 m</t>
  </si>
  <si>
    <t>-485155096</t>
  </si>
  <si>
    <t>29</t>
  </si>
  <si>
    <t>711131230</t>
  </si>
  <si>
    <t>Izolace proti zemní vlhkosti na vodorovné ploše na sucho pásy</t>
  </si>
  <si>
    <t>-1784448995</t>
  </si>
  <si>
    <t>Izolace podlahy pro základ CNC frézky:</t>
  </si>
  <si>
    <t>1,5*1,7*1,2</t>
  </si>
  <si>
    <t>30</t>
  </si>
  <si>
    <t>628321340</t>
  </si>
  <si>
    <t>pás těžký asfaltovaný BITAGIT 40 MINERÁL (V60S40)</t>
  </si>
  <si>
    <t>32</t>
  </si>
  <si>
    <t>-1857712571</t>
  </si>
  <si>
    <t>31</t>
  </si>
  <si>
    <t>998711202</t>
  </si>
  <si>
    <t>Přesun hmot procentní pro izolace proti vodě, vlhkosti a plynům v objektech v do 12 m</t>
  </si>
  <si>
    <t>%</t>
  </si>
  <si>
    <t>-658675377</t>
  </si>
  <si>
    <t>767651112</t>
  </si>
  <si>
    <t>Montáž vrat garážových sekčních zajížděcích pod strop plochy do 9 m2</t>
  </si>
  <si>
    <t>619578066</t>
  </si>
  <si>
    <t>33</t>
  </si>
  <si>
    <t>553458700</t>
  </si>
  <si>
    <t>vrata garážová sekční zateplená rozměr 2500 x 250</t>
  </si>
  <si>
    <t>-1590219539</t>
  </si>
  <si>
    <t>34</t>
  </si>
  <si>
    <t>767651121</t>
  </si>
  <si>
    <t>Dodávka a montáž vrat garážových sekčních - kliky se zámkem</t>
  </si>
  <si>
    <t>-2023189237</t>
  </si>
  <si>
    <t>35</t>
  </si>
  <si>
    <t>767651126</t>
  </si>
  <si>
    <t>Montáž vrat garážových sekčních elektrického stropního pohonu</t>
  </si>
  <si>
    <t>-1503866868</t>
  </si>
  <si>
    <t>36</t>
  </si>
  <si>
    <t>553458770</t>
  </si>
  <si>
    <t xml:space="preserve">pohon garážových sekčních a výklopných vrat o síle 800 N  max. 25 cyklů denně</t>
  </si>
  <si>
    <t>-115881929</t>
  </si>
  <si>
    <t>37</t>
  </si>
  <si>
    <t>767651131</t>
  </si>
  <si>
    <t>Dodávka a montáž vrat garážových sekčních fotobuněk</t>
  </si>
  <si>
    <t>pár</t>
  </si>
  <si>
    <t>107307794</t>
  </si>
  <si>
    <t>38</t>
  </si>
  <si>
    <t>998767202</t>
  </si>
  <si>
    <t>Přesun hmot procentní pro zámečnické konstrukce v objektech v do 12 m</t>
  </si>
  <si>
    <t>746895835</t>
  </si>
  <si>
    <t>39</t>
  </si>
  <si>
    <t>784211003</t>
  </si>
  <si>
    <t>Jednonásobné bílé malby ze směsí za mokra výborně otěruvzdorných v místnostech výšky do 5,00 m</t>
  </si>
  <si>
    <t>1071153552</t>
  </si>
  <si>
    <t>6,6*5*3</t>
  </si>
  <si>
    <t>40</t>
  </si>
  <si>
    <t>2100208121</t>
  </si>
  <si>
    <t>Dodávka a montáž elektroinstalace</t>
  </si>
  <si>
    <t>64</t>
  </si>
  <si>
    <t>-1290773176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</si>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</sst>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4" fillId="2" borderId="0" xfId="1" applyFont="1" applyFill="1" applyAlignment="1" applyProtection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14" customWidth="1"/>
    <col min="5" max="5" width="2.14" customWidth="1"/>
    <col min="6" max="6" width="2.14" customWidth="1"/>
    <col min="7" max="7" width="2.14" customWidth="1"/>
    <col min="8" max="8" width="2.14" customWidth="1"/>
    <col min="9" max="9" width="2.14" customWidth="1"/>
    <col min="10" max="10" width="2.14" customWidth="1"/>
    <col min="11" max="11" width="2.14" customWidth="1"/>
    <col min="12" max="12" width="2.14" customWidth="1"/>
    <col min="13" max="13" width="2.14" customWidth="1"/>
    <col min="14" max="14" width="2.14" customWidth="1"/>
    <col min="15" max="15" width="2.14" customWidth="1"/>
    <col min="16" max="16" width="2.14" customWidth="1"/>
    <col min="17" max="17" width="2.14" customWidth="1"/>
    <col min="18" max="18" width="2.14" customWidth="1"/>
    <col min="19" max="19" width="2.14" customWidth="1"/>
    <col min="20" max="20" width="2.14" customWidth="1"/>
    <col min="21" max="21" width="2.14" customWidth="1"/>
    <col min="22" max="22" width="2.14" customWidth="1"/>
    <col min="23" max="23" width="2.14" customWidth="1"/>
    <col min="24" max="24" width="2.14" customWidth="1"/>
    <col min="25" max="25" width="2.14" customWidth="1"/>
    <col min="26" max="26" width="2.14" customWidth="1"/>
    <col min="27" max="27" width="2.14" customWidth="1"/>
    <col min="28" max="28" width="2.14" customWidth="1"/>
    <col min="29" max="29" width="2.14" customWidth="1"/>
    <col min="30" max="30" width="2.14" customWidth="1"/>
    <col min="31" max="31" width="2.14" customWidth="1"/>
    <col min="32" max="32" width="2.14" customWidth="1"/>
    <col min="33" max="33" width="2.14" customWidth="1"/>
    <col min="34" max="34" width="2.86" customWidth="1"/>
    <col min="35" max="35" width="2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.43" customWidth="1"/>
    <col min="44" max="44" width="11.71" customWidth="1"/>
    <col min="45" max="45" width="22.14" hidden="1" customWidth="1"/>
    <col min="46" max="46" width="22.14" hidden="1" customWidth="1"/>
    <col min="47" max="47" width="21.43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ht="36.96" customHeight="1">
      <c r="B4" s="27"/>
      <c r="C4" s="28" t="s">
        <v>12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  <c r="AS4" s="21" t="s">
        <v>13</v>
      </c>
      <c r="BE4" s="31" t="s">
        <v>14</v>
      </c>
      <c r="BS4" s="23" t="s">
        <v>15</v>
      </c>
    </row>
    <row r="5" ht="14.4" customHeight="1">
      <c r="B5" s="27"/>
      <c r="C5" s="32"/>
      <c r="D5" s="33" t="s">
        <v>16</v>
      </c>
      <c r="E5" s="32"/>
      <c r="F5" s="32"/>
      <c r="G5" s="32"/>
      <c r="H5" s="32"/>
      <c r="I5" s="32"/>
      <c r="J5" s="32"/>
      <c r="K5" s="34" t="s">
        <v>17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0"/>
      <c r="BE5" s="35" t="s">
        <v>18</v>
      </c>
      <c r="BS5" s="23" t="s">
        <v>9</v>
      </c>
    </row>
    <row r="6" ht="36.96" customHeight="1">
      <c r="B6" s="27"/>
      <c r="C6" s="32"/>
      <c r="D6" s="36" t="s">
        <v>19</v>
      </c>
      <c r="E6" s="32"/>
      <c r="F6" s="32"/>
      <c r="G6" s="32"/>
      <c r="H6" s="32"/>
      <c r="I6" s="32"/>
      <c r="J6" s="32"/>
      <c r="K6" s="37" t="s">
        <v>20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0"/>
      <c r="BE6" s="38"/>
      <c r="BS6" s="23" t="s">
        <v>9</v>
      </c>
    </row>
    <row r="7" ht="14.4" customHeight="1">
      <c r="B7" s="27"/>
      <c r="C7" s="32"/>
      <c r="D7" s="39" t="s">
        <v>21</v>
      </c>
      <c r="E7" s="32"/>
      <c r="F7" s="32"/>
      <c r="G7" s="32"/>
      <c r="H7" s="32"/>
      <c r="I7" s="32"/>
      <c r="J7" s="32"/>
      <c r="K7" s="34" t="s">
        <v>22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9" t="s">
        <v>23</v>
      </c>
      <c r="AL7" s="32"/>
      <c r="AM7" s="32"/>
      <c r="AN7" s="34" t="s">
        <v>22</v>
      </c>
      <c r="AO7" s="32"/>
      <c r="AP7" s="32"/>
      <c r="AQ7" s="30"/>
      <c r="BE7" s="38"/>
      <c r="BS7" s="23" t="s">
        <v>9</v>
      </c>
    </row>
    <row r="8" ht="14.4" customHeight="1">
      <c r="B8" s="27"/>
      <c r="C8" s="32"/>
      <c r="D8" s="39" t="s">
        <v>24</v>
      </c>
      <c r="E8" s="32"/>
      <c r="F8" s="32"/>
      <c r="G8" s="32"/>
      <c r="H8" s="32"/>
      <c r="I8" s="32"/>
      <c r="J8" s="32"/>
      <c r="K8" s="34" t="s">
        <v>25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9" t="s">
        <v>26</v>
      </c>
      <c r="AL8" s="32"/>
      <c r="AM8" s="32"/>
      <c r="AN8" s="40" t="s">
        <v>27</v>
      </c>
      <c r="AO8" s="32"/>
      <c r="AP8" s="32"/>
      <c r="AQ8" s="30"/>
      <c r="BE8" s="38"/>
      <c r="BS8" s="23" t="s">
        <v>9</v>
      </c>
    </row>
    <row r="9" ht="14.4" customHeight="1">
      <c r="B9" s="27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0"/>
      <c r="BE9" s="38"/>
      <c r="BS9" s="23" t="s">
        <v>9</v>
      </c>
    </row>
    <row r="10" ht="14.4" customHeight="1">
      <c r="B10" s="27"/>
      <c r="C10" s="32"/>
      <c r="D10" s="39" t="s">
        <v>28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9" t="s">
        <v>29</v>
      </c>
      <c r="AL10" s="32"/>
      <c r="AM10" s="32"/>
      <c r="AN10" s="34" t="s">
        <v>30</v>
      </c>
      <c r="AO10" s="32"/>
      <c r="AP10" s="32"/>
      <c r="AQ10" s="30"/>
      <c r="BE10" s="38"/>
      <c r="BS10" s="23" t="s">
        <v>9</v>
      </c>
    </row>
    <row r="11" ht="18.48" customHeight="1">
      <c r="B11" s="27"/>
      <c r="C11" s="32"/>
      <c r="D11" s="32"/>
      <c r="E11" s="34" t="s">
        <v>31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9" t="s">
        <v>32</v>
      </c>
      <c r="AL11" s="32"/>
      <c r="AM11" s="32"/>
      <c r="AN11" s="34" t="s">
        <v>33</v>
      </c>
      <c r="AO11" s="32"/>
      <c r="AP11" s="32"/>
      <c r="AQ11" s="30"/>
      <c r="BE11" s="38"/>
      <c r="BS11" s="23" t="s">
        <v>9</v>
      </c>
    </row>
    <row r="12" ht="6.96" customHeight="1">
      <c r="B12" s="27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0"/>
      <c r="BE12" s="38"/>
      <c r="BS12" s="23" t="s">
        <v>9</v>
      </c>
    </row>
    <row r="13" ht="14.4" customHeight="1">
      <c r="B13" s="27"/>
      <c r="C13" s="32"/>
      <c r="D13" s="39" t="s">
        <v>34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9" t="s">
        <v>29</v>
      </c>
      <c r="AL13" s="32"/>
      <c r="AM13" s="32"/>
      <c r="AN13" s="41" t="s">
        <v>35</v>
      </c>
      <c r="AO13" s="32"/>
      <c r="AP13" s="32"/>
      <c r="AQ13" s="30"/>
      <c r="BE13" s="38"/>
      <c r="BS13" s="23" t="s">
        <v>9</v>
      </c>
    </row>
    <row r="14">
      <c r="B14" s="27"/>
      <c r="C14" s="32"/>
      <c r="D14" s="32"/>
      <c r="E14" s="41" t="s">
        <v>35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32</v>
      </c>
      <c r="AL14" s="32"/>
      <c r="AM14" s="32"/>
      <c r="AN14" s="41" t="s">
        <v>35</v>
      </c>
      <c r="AO14" s="32"/>
      <c r="AP14" s="32"/>
      <c r="AQ14" s="30"/>
      <c r="BE14" s="38"/>
      <c r="BS14" s="23" t="s">
        <v>9</v>
      </c>
    </row>
    <row r="15" ht="6.96" customHeight="1">
      <c r="B15" s="2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0"/>
      <c r="BE15" s="38"/>
      <c r="BS15" s="23" t="s">
        <v>6</v>
      </c>
    </row>
    <row r="16" ht="14.4" customHeight="1">
      <c r="B16" s="27"/>
      <c r="C16" s="32"/>
      <c r="D16" s="39" t="s">
        <v>36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9" t="s">
        <v>29</v>
      </c>
      <c r="AL16" s="32"/>
      <c r="AM16" s="32"/>
      <c r="AN16" s="34" t="s">
        <v>37</v>
      </c>
      <c r="AO16" s="32"/>
      <c r="AP16" s="32"/>
      <c r="AQ16" s="30"/>
      <c r="BE16" s="38"/>
      <c r="BS16" s="23" t="s">
        <v>6</v>
      </c>
    </row>
    <row r="17" ht="18.48" customHeight="1">
      <c r="B17" s="27"/>
      <c r="C17" s="32"/>
      <c r="D17" s="32"/>
      <c r="E17" s="34" t="s">
        <v>38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9" t="s">
        <v>32</v>
      </c>
      <c r="AL17" s="32"/>
      <c r="AM17" s="32"/>
      <c r="AN17" s="34" t="s">
        <v>39</v>
      </c>
      <c r="AO17" s="32"/>
      <c r="AP17" s="32"/>
      <c r="AQ17" s="30"/>
      <c r="BE17" s="38"/>
      <c r="BS17" s="23" t="s">
        <v>40</v>
      </c>
    </row>
    <row r="18" ht="6.96" customHeight="1">
      <c r="B18" s="27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0"/>
      <c r="BE18" s="38"/>
      <c r="BS18" s="23" t="s">
        <v>9</v>
      </c>
    </row>
    <row r="19" ht="14.4" customHeight="1">
      <c r="B19" s="27"/>
      <c r="C19" s="32"/>
      <c r="D19" s="39" t="s">
        <v>41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9" t="s">
        <v>29</v>
      </c>
      <c r="AL19" s="32"/>
      <c r="AM19" s="32"/>
      <c r="AN19" s="34" t="s">
        <v>22</v>
      </c>
      <c r="AO19" s="32"/>
      <c r="AP19" s="32"/>
      <c r="AQ19" s="30"/>
      <c r="BE19" s="38"/>
      <c r="BS19" s="23" t="s">
        <v>9</v>
      </c>
    </row>
    <row r="20" ht="18.48" customHeight="1">
      <c r="B20" s="27"/>
      <c r="C20" s="32"/>
      <c r="D20" s="32"/>
      <c r="E20" s="34" t="s">
        <v>25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9" t="s">
        <v>32</v>
      </c>
      <c r="AL20" s="32"/>
      <c r="AM20" s="32"/>
      <c r="AN20" s="34" t="s">
        <v>22</v>
      </c>
      <c r="AO20" s="32"/>
      <c r="AP20" s="32"/>
      <c r="AQ20" s="30"/>
      <c r="BE20" s="38"/>
    </row>
    <row r="21" ht="6.96" customHeight="1">
      <c r="B21" s="27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0"/>
      <c r="BE21" s="38"/>
    </row>
    <row r="22">
      <c r="B22" s="27"/>
      <c r="C22" s="32"/>
      <c r="D22" s="39" t="s">
        <v>42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0"/>
      <c r="BE22" s="38"/>
    </row>
    <row r="23" ht="14.4" customHeight="1">
      <c r="B23" s="27"/>
      <c r="C23" s="32"/>
      <c r="D23" s="32"/>
      <c r="E23" s="43" t="s">
        <v>22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32"/>
      <c r="AP23" s="32"/>
      <c r="AQ23" s="30"/>
      <c r="BE23" s="38"/>
    </row>
    <row r="24" ht="6.96" customHeight="1">
      <c r="B24" s="27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0"/>
      <c r="BE24" s="38"/>
    </row>
    <row r="25" ht="6.96" customHeight="1">
      <c r="B25" s="27"/>
      <c r="C25" s="32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32"/>
      <c r="AQ25" s="30"/>
      <c r="BE25" s="38"/>
    </row>
    <row r="26" ht="14.4" customHeight="1">
      <c r="B26" s="27"/>
      <c r="C26" s="32"/>
      <c r="D26" s="45" t="s">
        <v>43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46">
        <f>ROUND(AG87,2)</f>
        <v>0</v>
      </c>
      <c r="AL26" s="32"/>
      <c r="AM26" s="32"/>
      <c r="AN26" s="32"/>
      <c r="AO26" s="32"/>
      <c r="AP26" s="32"/>
      <c r="AQ26" s="30"/>
      <c r="BE26" s="38"/>
    </row>
    <row r="27" ht="14.4" customHeight="1">
      <c r="B27" s="27"/>
      <c r="C27" s="32"/>
      <c r="D27" s="45" t="s">
        <v>44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46">
        <f>ROUND(AG90,2)</f>
        <v>0</v>
      </c>
      <c r="AL27" s="46"/>
      <c r="AM27" s="46"/>
      <c r="AN27" s="46"/>
      <c r="AO27" s="46"/>
      <c r="AP27" s="32"/>
      <c r="AQ27" s="30"/>
      <c r="BE27" s="38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9"/>
      <c r="BE28" s="38"/>
    </row>
    <row r="29" s="1" customFormat="1" ht="25.92" customHeight="1">
      <c r="B29" s="47"/>
      <c r="C29" s="48"/>
      <c r="D29" s="50" t="s">
        <v>45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ROUND(AK26+AK27,2)</f>
        <v>0</v>
      </c>
      <c r="AL29" s="51"/>
      <c r="AM29" s="51"/>
      <c r="AN29" s="51"/>
      <c r="AO29" s="51"/>
      <c r="AP29" s="48"/>
      <c r="AQ29" s="49"/>
      <c r="BE29" s="38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9"/>
      <c r="BE30" s="38"/>
    </row>
    <row r="31" s="2" customFormat="1" ht="14.4" customHeight="1">
      <c r="B31" s="53"/>
      <c r="C31" s="54"/>
      <c r="D31" s="55" t="s">
        <v>46</v>
      </c>
      <c r="E31" s="54"/>
      <c r="F31" s="55" t="s">
        <v>47</v>
      </c>
      <c r="G31" s="54"/>
      <c r="H31" s="54"/>
      <c r="I31" s="54"/>
      <c r="J31" s="54"/>
      <c r="K31" s="54"/>
      <c r="L31" s="56">
        <v>0.20999999999999999</v>
      </c>
      <c r="M31" s="54"/>
      <c r="N31" s="54"/>
      <c r="O31" s="54"/>
      <c r="P31" s="54"/>
      <c r="Q31" s="54"/>
      <c r="R31" s="54"/>
      <c r="S31" s="54"/>
      <c r="T31" s="57" t="s">
        <v>48</v>
      </c>
      <c r="U31" s="54"/>
      <c r="V31" s="54"/>
      <c r="W31" s="58">
        <f>ROUND(AZ87+SUM(CD91:CD95),2)</f>
        <v>0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8">
        <f>ROUND(AV87+SUM(BY91:BY95),2)</f>
        <v>0</v>
      </c>
      <c r="AL31" s="54"/>
      <c r="AM31" s="54"/>
      <c r="AN31" s="54"/>
      <c r="AO31" s="54"/>
      <c r="AP31" s="54"/>
      <c r="AQ31" s="59"/>
      <c r="BE31" s="38"/>
    </row>
    <row r="32" s="2" customFormat="1" ht="14.4" customHeight="1">
      <c r="B32" s="53"/>
      <c r="C32" s="54"/>
      <c r="D32" s="54"/>
      <c r="E32" s="54"/>
      <c r="F32" s="55" t="s">
        <v>49</v>
      </c>
      <c r="G32" s="54"/>
      <c r="H32" s="54"/>
      <c r="I32" s="54"/>
      <c r="J32" s="54"/>
      <c r="K32" s="54"/>
      <c r="L32" s="56">
        <v>0.14999999999999999</v>
      </c>
      <c r="M32" s="54"/>
      <c r="N32" s="54"/>
      <c r="O32" s="54"/>
      <c r="P32" s="54"/>
      <c r="Q32" s="54"/>
      <c r="R32" s="54"/>
      <c r="S32" s="54"/>
      <c r="T32" s="57" t="s">
        <v>48</v>
      </c>
      <c r="U32" s="54"/>
      <c r="V32" s="54"/>
      <c r="W32" s="58">
        <f>ROUND(BA87+SUM(CE91:CE95),2)</f>
        <v>0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8">
        <f>ROUND(AW87+SUM(BZ91:BZ95),2)</f>
        <v>0</v>
      </c>
      <c r="AL32" s="54"/>
      <c r="AM32" s="54"/>
      <c r="AN32" s="54"/>
      <c r="AO32" s="54"/>
      <c r="AP32" s="54"/>
      <c r="AQ32" s="59"/>
      <c r="BE32" s="38"/>
    </row>
    <row r="33" hidden="1" s="2" customFormat="1" ht="14.4" customHeight="1">
      <c r="B33" s="53"/>
      <c r="C33" s="54"/>
      <c r="D33" s="54"/>
      <c r="E33" s="54"/>
      <c r="F33" s="55" t="s">
        <v>50</v>
      </c>
      <c r="G33" s="54"/>
      <c r="H33" s="54"/>
      <c r="I33" s="54"/>
      <c r="J33" s="54"/>
      <c r="K33" s="54"/>
      <c r="L33" s="56">
        <v>0.20999999999999999</v>
      </c>
      <c r="M33" s="54"/>
      <c r="N33" s="54"/>
      <c r="O33" s="54"/>
      <c r="P33" s="54"/>
      <c r="Q33" s="54"/>
      <c r="R33" s="54"/>
      <c r="S33" s="54"/>
      <c r="T33" s="57" t="s">
        <v>48</v>
      </c>
      <c r="U33" s="54"/>
      <c r="V33" s="54"/>
      <c r="W33" s="58">
        <f>ROUND(BB87+SUM(CF91:CF95),2)</f>
        <v>0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8">
        <v>0</v>
      </c>
      <c r="AL33" s="54"/>
      <c r="AM33" s="54"/>
      <c r="AN33" s="54"/>
      <c r="AO33" s="54"/>
      <c r="AP33" s="54"/>
      <c r="AQ33" s="59"/>
      <c r="BE33" s="38"/>
    </row>
    <row r="34" hidden="1" s="2" customFormat="1" ht="14.4" customHeight="1">
      <c r="B34" s="53"/>
      <c r="C34" s="54"/>
      <c r="D34" s="54"/>
      <c r="E34" s="54"/>
      <c r="F34" s="55" t="s">
        <v>51</v>
      </c>
      <c r="G34" s="54"/>
      <c r="H34" s="54"/>
      <c r="I34" s="54"/>
      <c r="J34" s="54"/>
      <c r="K34" s="54"/>
      <c r="L34" s="56">
        <v>0.14999999999999999</v>
      </c>
      <c r="M34" s="54"/>
      <c r="N34" s="54"/>
      <c r="O34" s="54"/>
      <c r="P34" s="54"/>
      <c r="Q34" s="54"/>
      <c r="R34" s="54"/>
      <c r="S34" s="54"/>
      <c r="T34" s="57" t="s">
        <v>48</v>
      </c>
      <c r="U34" s="54"/>
      <c r="V34" s="54"/>
      <c r="W34" s="58">
        <f>ROUND(BC87+SUM(CG91:CG95),2)</f>
        <v>0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8">
        <v>0</v>
      </c>
      <c r="AL34" s="54"/>
      <c r="AM34" s="54"/>
      <c r="AN34" s="54"/>
      <c r="AO34" s="54"/>
      <c r="AP34" s="54"/>
      <c r="AQ34" s="59"/>
      <c r="BE34" s="38"/>
    </row>
    <row r="35" hidden="1" s="2" customFormat="1" ht="14.4" customHeight="1">
      <c r="B35" s="53"/>
      <c r="C35" s="54"/>
      <c r="D35" s="54"/>
      <c r="E35" s="54"/>
      <c r="F35" s="55" t="s">
        <v>52</v>
      </c>
      <c r="G35" s="54"/>
      <c r="H35" s="54"/>
      <c r="I35" s="54"/>
      <c r="J35" s="54"/>
      <c r="K35" s="54"/>
      <c r="L35" s="56">
        <v>0</v>
      </c>
      <c r="M35" s="54"/>
      <c r="N35" s="54"/>
      <c r="O35" s="54"/>
      <c r="P35" s="54"/>
      <c r="Q35" s="54"/>
      <c r="R35" s="54"/>
      <c r="S35" s="54"/>
      <c r="T35" s="57" t="s">
        <v>48</v>
      </c>
      <c r="U35" s="54"/>
      <c r="V35" s="54"/>
      <c r="W35" s="58">
        <f>ROUND(BD87+SUM(CH91:CH95),2)</f>
        <v>0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8">
        <v>0</v>
      </c>
      <c r="AL35" s="54"/>
      <c r="AM35" s="54"/>
      <c r="AN35" s="54"/>
      <c r="AO35" s="54"/>
      <c r="AP35" s="54"/>
      <c r="AQ35" s="5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9"/>
    </row>
    <row r="37" s="1" customFormat="1" ht="25.92" customHeight="1">
      <c r="B37" s="47"/>
      <c r="C37" s="60"/>
      <c r="D37" s="61" t="s">
        <v>53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 t="s">
        <v>54</v>
      </c>
      <c r="U37" s="62"/>
      <c r="V37" s="62"/>
      <c r="W37" s="62"/>
      <c r="X37" s="64" t="s">
        <v>55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5">
        <f>SUM(AK29:AK35)</f>
        <v>0</v>
      </c>
      <c r="AL37" s="62"/>
      <c r="AM37" s="62"/>
      <c r="AN37" s="62"/>
      <c r="AO37" s="66"/>
      <c r="AP37" s="60"/>
      <c r="AQ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9"/>
    </row>
    <row r="39">
      <c r="B39" s="27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0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0"/>
    </row>
    <row r="49" s="1" customFormat="1">
      <c r="B49" s="47"/>
      <c r="C49" s="48"/>
      <c r="D49" s="67" t="s">
        <v>56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9"/>
      <c r="AA49" s="48"/>
      <c r="AB49" s="48"/>
      <c r="AC49" s="67" t="s">
        <v>57</v>
      </c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9"/>
      <c r="AP49" s="48"/>
      <c r="AQ49" s="49"/>
    </row>
    <row r="50">
      <c r="B50" s="27"/>
      <c r="C50" s="32"/>
      <c r="D50" s="70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71"/>
      <c r="AA50" s="32"/>
      <c r="AB50" s="32"/>
      <c r="AC50" s="70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71"/>
      <c r="AP50" s="32"/>
      <c r="AQ50" s="30"/>
    </row>
    <row r="51">
      <c r="B51" s="27"/>
      <c r="C51" s="32"/>
      <c r="D51" s="70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71"/>
      <c r="AA51" s="32"/>
      <c r="AB51" s="32"/>
      <c r="AC51" s="70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71"/>
      <c r="AP51" s="32"/>
      <c r="AQ51" s="30"/>
    </row>
    <row r="52">
      <c r="B52" s="27"/>
      <c r="C52" s="32"/>
      <c r="D52" s="7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71"/>
      <c r="AA52" s="32"/>
      <c r="AB52" s="32"/>
      <c r="AC52" s="70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71"/>
      <c r="AP52" s="32"/>
      <c r="AQ52" s="30"/>
    </row>
    <row r="53">
      <c r="B53" s="27"/>
      <c r="C53" s="32"/>
      <c r="D53" s="70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71"/>
      <c r="AA53" s="32"/>
      <c r="AB53" s="32"/>
      <c r="AC53" s="70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71"/>
      <c r="AP53" s="32"/>
      <c r="AQ53" s="30"/>
    </row>
    <row r="54">
      <c r="B54" s="27"/>
      <c r="C54" s="32"/>
      <c r="D54" s="70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71"/>
      <c r="AA54" s="32"/>
      <c r="AB54" s="32"/>
      <c r="AC54" s="70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71"/>
      <c r="AP54" s="32"/>
      <c r="AQ54" s="30"/>
    </row>
    <row r="55">
      <c r="B55" s="27"/>
      <c r="C55" s="32"/>
      <c r="D55" s="70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71"/>
      <c r="AA55" s="32"/>
      <c r="AB55" s="32"/>
      <c r="AC55" s="70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71"/>
      <c r="AP55" s="32"/>
      <c r="AQ55" s="30"/>
    </row>
    <row r="56">
      <c r="B56" s="27"/>
      <c r="C56" s="32"/>
      <c r="D56" s="70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71"/>
      <c r="AA56" s="32"/>
      <c r="AB56" s="32"/>
      <c r="AC56" s="70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71"/>
      <c r="AP56" s="32"/>
      <c r="AQ56" s="30"/>
    </row>
    <row r="57">
      <c r="B57" s="27"/>
      <c r="C57" s="32"/>
      <c r="D57" s="70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71"/>
      <c r="AA57" s="32"/>
      <c r="AB57" s="32"/>
      <c r="AC57" s="70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71"/>
      <c r="AP57" s="32"/>
      <c r="AQ57" s="30"/>
    </row>
    <row r="58" s="1" customFormat="1">
      <c r="B58" s="47"/>
      <c r="C58" s="48"/>
      <c r="D58" s="72" t="s">
        <v>58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4" t="s">
        <v>59</v>
      </c>
      <c r="S58" s="73"/>
      <c r="T58" s="73"/>
      <c r="U58" s="73"/>
      <c r="V58" s="73"/>
      <c r="W58" s="73"/>
      <c r="X58" s="73"/>
      <c r="Y58" s="73"/>
      <c r="Z58" s="75"/>
      <c r="AA58" s="48"/>
      <c r="AB58" s="48"/>
      <c r="AC58" s="72" t="s">
        <v>58</v>
      </c>
      <c r="AD58" s="73"/>
      <c r="AE58" s="73"/>
      <c r="AF58" s="73"/>
      <c r="AG58" s="73"/>
      <c r="AH58" s="73"/>
      <c r="AI58" s="73"/>
      <c r="AJ58" s="73"/>
      <c r="AK58" s="73"/>
      <c r="AL58" s="73"/>
      <c r="AM58" s="74" t="s">
        <v>59</v>
      </c>
      <c r="AN58" s="73"/>
      <c r="AO58" s="75"/>
      <c r="AP58" s="48"/>
      <c r="AQ58" s="49"/>
    </row>
    <row r="59">
      <c r="B59" s="27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0"/>
    </row>
    <row r="60" s="1" customFormat="1">
      <c r="B60" s="47"/>
      <c r="C60" s="48"/>
      <c r="D60" s="67" t="s">
        <v>60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9"/>
      <c r="AA60" s="48"/>
      <c r="AB60" s="48"/>
      <c r="AC60" s="67" t="s">
        <v>61</v>
      </c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9"/>
      <c r="AP60" s="48"/>
      <c r="AQ60" s="49"/>
    </row>
    <row r="61">
      <c r="B61" s="27"/>
      <c r="C61" s="32"/>
      <c r="D61" s="70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71"/>
      <c r="AA61" s="32"/>
      <c r="AB61" s="32"/>
      <c r="AC61" s="70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71"/>
      <c r="AP61" s="32"/>
      <c r="AQ61" s="30"/>
    </row>
    <row r="62">
      <c r="B62" s="27"/>
      <c r="C62" s="32"/>
      <c r="D62" s="70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71"/>
      <c r="AA62" s="32"/>
      <c r="AB62" s="32"/>
      <c r="AC62" s="70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71"/>
      <c r="AP62" s="32"/>
      <c r="AQ62" s="30"/>
    </row>
    <row r="63">
      <c r="B63" s="27"/>
      <c r="C63" s="32"/>
      <c r="D63" s="70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71"/>
      <c r="AA63" s="32"/>
      <c r="AB63" s="32"/>
      <c r="AC63" s="70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71"/>
      <c r="AP63" s="32"/>
      <c r="AQ63" s="30"/>
    </row>
    <row r="64">
      <c r="B64" s="27"/>
      <c r="C64" s="32"/>
      <c r="D64" s="70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71"/>
      <c r="AA64" s="32"/>
      <c r="AB64" s="32"/>
      <c r="AC64" s="70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71"/>
      <c r="AP64" s="32"/>
      <c r="AQ64" s="30"/>
    </row>
    <row r="65">
      <c r="B65" s="27"/>
      <c r="C65" s="32"/>
      <c r="D65" s="70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71"/>
      <c r="AA65" s="32"/>
      <c r="AB65" s="32"/>
      <c r="AC65" s="70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71"/>
      <c r="AP65" s="32"/>
      <c r="AQ65" s="30"/>
    </row>
    <row r="66">
      <c r="B66" s="27"/>
      <c r="C66" s="32"/>
      <c r="D66" s="70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71"/>
      <c r="AA66" s="32"/>
      <c r="AB66" s="32"/>
      <c r="AC66" s="70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71"/>
      <c r="AP66" s="32"/>
      <c r="AQ66" s="30"/>
    </row>
    <row r="67">
      <c r="B67" s="27"/>
      <c r="C67" s="32"/>
      <c r="D67" s="70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71"/>
      <c r="AA67" s="32"/>
      <c r="AB67" s="32"/>
      <c r="AC67" s="70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71"/>
      <c r="AP67" s="32"/>
      <c r="AQ67" s="30"/>
    </row>
    <row r="68">
      <c r="B68" s="27"/>
      <c r="C68" s="32"/>
      <c r="D68" s="70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71"/>
      <c r="AA68" s="32"/>
      <c r="AB68" s="32"/>
      <c r="AC68" s="70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71"/>
      <c r="AP68" s="32"/>
      <c r="AQ68" s="30"/>
    </row>
    <row r="69" s="1" customFormat="1">
      <c r="B69" s="47"/>
      <c r="C69" s="48"/>
      <c r="D69" s="72" t="s">
        <v>58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4" t="s">
        <v>59</v>
      </c>
      <c r="S69" s="73"/>
      <c r="T69" s="73"/>
      <c r="U69" s="73"/>
      <c r="V69" s="73"/>
      <c r="W69" s="73"/>
      <c r="X69" s="73"/>
      <c r="Y69" s="73"/>
      <c r="Z69" s="75"/>
      <c r="AA69" s="48"/>
      <c r="AB69" s="48"/>
      <c r="AC69" s="72" t="s">
        <v>58</v>
      </c>
      <c r="AD69" s="73"/>
      <c r="AE69" s="73"/>
      <c r="AF69" s="73"/>
      <c r="AG69" s="73"/>
      <c r="AH69" s="73"/>
      <c r="AI69" s="73"/>
      <c r="AJ69" s="73"/>
      <c r="AK69" s="73"/>
      <c r="AL69" s="73"/>
      <c r="AM69" s="74" t="s">
        <v>59</v>
      </c>
      <c r="AN69" s="73"/>
      <c r="AO69" s="75"/>
      <c r="AP69" s="48"/>
      <c r="AQ69" s="49"/>
    </row>
    <row r="70" s="1" customFormat="1" ht="6.96" customHeight="1"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9"/>
    </row>
    <row r="71" s="1" customFormat="1" ht="6.96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1"/>
    </row>
    <row r="76" s="1" customFormat="1" ht="36.96" customHeight="1">
      <c r="B76" s="47"/>
      <c r="C76" s="28" t="s">
        <v>62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49"/>
    </row>
    <row r="77" s="3" customFormat="1" ht="14.4" customHeight="1">
      <c r="B77" s="82"/>
      <c r="C77" s="39" t="s">
        <v>16</v>
      </c>
      <c r="D77" s="83"/>
      <c r="E77" s="83"/>
      <c r="F77" s="83"/>
      <c r="G77" s="83"/>
      <c r="H77" s="83"/>
      <c r="I77" s="83"/>
      <c r="J77" s="83"/>
      <c r="K77" s="83"/>
      <c r="L77" s="83" t="str">
        <f>K5</f>
        <v>2017/12/13</v>
      </c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4"/>
    </row>
    <row r="78" s="4" customFormat="1" ht="36.96" customHeight="1">
      <c r="B78" s="85"/>
      <c r="C78" s="86" t="s">
        <v>19</v>
      </c>
      <c r="D78" s="87"/>
      <c r="E78" s="87"/>
      <c r="F78" s="87"/>
      <c r="G78" s="87"/>
      <c r="H78" s="87"/>
      <c r="I78" s="87"/>
      <c r="J78" s="87"/>
      <c r="K78" s="87"/>
      <c r="L78" s="88" t="str">
        <f>K6</f>
        <v>SOŠ NOVÉ MĚSTO NA MORAVĚ - Modernizace technologie truhlářské a tesařské dílny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9"/>
    </row>
    <row r="80" s="1" customFormat="1">
      <c r="B80" s="47"/>
      <c r="C80" s="39" t="s">
        <v>24</v>
      </c>
      <c r="D80" s="48"/>
      <c r="E80" s="48"/>
      <c r="F80" s="48"/>
      <c r="G80" s="48"/>
      <c r="H80" s="48"/>
      <c r="I80" s="48"/>
      <c r="J80" s="48"/>
      <c r="K80" s="48"/>
      <c r="L80" s="90" t="str">
        <f>IF(K8="","",K8)</f>
        <v xml:space="preserve"> </v>
      </c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39" t="s">
        <v>26</v>
      </c>
      <c r="AJ80" s="48"/>
      <c r="AK80" s="48"/>
      <c r="AL80" s="48"/>
      <c r="AM80" s="91" t="str">
        <f> IF(AN8= "","",AN8)</f>
        <v>13. 12. 2017</v>
      </c>
      <c r="AN80" s="48"/>
      <c r="AO80" s="48"/>
      <c r="AP80" s="48"/>
      <c r="AQ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9"/>
    </row>
    <row r="82" s="1" customFormat="1">
      <c r="B82" s="47"/>
      <c r="C82" s="39" t="s">
        <v>28</v>
      </c>
      <c r="D82" s="48"/>
      <c r="E82" s="48"/>
      <c r="F82" s="48"/>
      <c r="G82" s="48"/>
      <c r="H82" s="48"/>
      <c r="I82" s="48"/>
      <c r="J82" s="48"/>
      <c r="K82" s="48"/>
      <c r="L82" s="83" t="str">
        <f>IF(E11= "","",E11)</f>
        <v>SOŠ Nové Město na Moravě, Bělisko 295,</v>
      </c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39" t="s">
        <v>36</v>
      </c>
      <c r="AJ82" s="48"/>
      <c r="AK82" s="48"/>
      <c r="AL82" s="48"/>
      <c r="AM82" s="83" t="str">
        <f>IF(E17="","",E17)</f>
        <v>Ing. Karel Táborský, Brněnská 34, Žďár n. Sáz.</v>
      </c>
      <c r="AN82" s="83"/>
      <c r="AO82" s="83"/>
      <c r="AP82" s="83"/>
      <c r="AQ82" s="49"/>
      <c r="AS82" s="92" t="s">
        <v>63</v>
      </c>
      <c r="AT82" s="93"/>
      <c r="AU82" s="94"/>
      <c r="AV82" s="94"/>
      <c r="AW82" s="94"/>
      <c r="AX82" s="94"/>
      <c r="AY82" s="94"/>
      <c r="AZ82" s="94"/>
      <c r="BA82" s="94"/>
      <c r="BB82" s="94"/>
      <c r="BC82" s="94"/>
      <c r="BD82" s="95"/>
    </row>
    <row r="83" s="1" customFormat="1">
      <c r="B83" s="47"/>
      <c r="C83" s="39" t="s">
        <v>34</v>
      </c>
      <c r="D83" s="48"/>
      <c r="E83" s="48"/>
      <c r="F83" s="48"/>
      <c r="G83" s="48"/>
      <c r="H83" s="48"/>
      <c r="I83" s="48"/>
      <c r="J83" s="48"/>
      <c r="K83" s="48"/>
      <c r="L83" s="83" t="str">
        <f>IF(E14= "Vyplň údaj","",E14)</f>
        <v/>
      </c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39" t="s">
        <v>41</v>
      </c>
      <c r="AJ83" s="48"/>
      <c r="AK83" s="48"/>
      <c r="AL83" s="48"/>
      <c r="AM83" s="83" t="str">
        <f>IF(E20="","",E20)</f>
        <v xml:space="preserve"> </v>
      </c>
      <c r="AN83" s="83"/>
      <c r="AO83" s="83"/>
      <c r="AP83" s="83"/>
      <c r="AQ83" s="49"/>
      <c r="AS83" s="96"/>
      <c r="AT83" s="97"/>
      <c r="AU83" s="98"/>
      <c r="AV83" s="98"/>
      <c r="AW83" s="98"/>
      <c r="AX83" s="98"/>
      <c r="AY83" s="98"/>
      <c r="AZ83" s="98"/>
      <c r="BA83" s="98"/>
      <c r="BB83" s="98"/>
      <c r="BC83" s="98"/>
      <c r="BD83" s="99"/>
    </row>
    <row r="84" s="1" customFormat="1" ht="10.8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9"/>
      <c r="AS84" s="100"/>
      <c r="AT84" s="55"/>
      <c r="AU84" s="48"/>
      <c r="AV84" s="48"/>
      <c r="AW84" s="48"/>
      <c r="AX84" s="48"/>
      <c r="AY84" s="48"/>
      <c r="AZ84" s="48"/>
      <c r="BA84" s="48"/>
      <c r="BB84" s="48"/>
      <c r="BC84" s="48"/>
      <c r="BD84" s="101"/>
    </row>
    <row r="85" s="1" customFormat="1" ht="29.28" customHeight="1">
      <c r="B85" s="47"/>
      <c r="C85" s="102" t="s">
        <v>64</v>
      </c>
      <c r="D85" s="103"/>
      <c r="E85" s="103"/>
      <c r="F85" s="103"/>
      <c r="G85" s="103"/>
      <c r="H85" s="104"/>
      <c r="I85" s="105" t="s">
        <v>65</v>
      </c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5" t="s">
        <v>66</v>
      </c>
      <c r="AH85" s="103"/>
      <c r="AI85" s="103"/>
      <c r="AJ85" s="103"/>
      <c r="AK85" s="103"/>
      <c r="AL85" s="103"/>
      <c r="AM85" s="103"/>
      <c r="AN85" s="105" t="s">
        <v>67</v>
      </c>
      <c r="AO85" s="103"/>
      <c r="AP85" s="106"/>
      <c r="AQ85" s="49"/>
      <c r="AS85" s="107" t="s">
        <v>68</v>
      </c>
      <c r="AT85" s="108" t="s">
        <v>69</v>
      </c>
      <c r="AU85" s="108" t="s">
        <v>70</v>
      </c>
      <c r="AV85" s="108" t="s">
        <v>71</v>
      </c>
      <c r="AW85" s="108" t="s">
        <v>72</v>
      </c>
      <c r="AX85" s="108" t="s">
        <v>73</v>
      </c>
      <c r="AY85" s="108" t="s">
        <v>74</v>
      </c>
      <c r="AZ85" s="108" t="s">
        <v>75</v>
      </c>
      <c r="BA85" s="108" t="s">
        <v>76</v>
      </c>
      <c r="BB85" s="108" t="s">
        <v>77</v>
      </c>
      <c r="BC85" s="108" t="s">
        <v>78</v>
      </c>
      <c r="BD85" s="109" t="s">
        <v>79</v>
      </c>
    </row>
    <row r="86" s="1" customFormat="1" ht="10.8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9"/>
      <c r="AS86" s="110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9"/>
    </row>
    <row r="87" s="4" customFormat="1" ht="32.4" customHeight="1">
      <c r="B87" s="85"/>
      <c r="C87" s="111" t="s">
        <v>80</v>
      </c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3">
        <f>ROUND(AG88,2)</f>
        <v>0</v>
      </c>
      <c r="AH87" s="113"/>
      <c r="AI87" s="113"/>
      <c r="AJ87" s="113"/>
      <c r="AK87" s="113"/>
      <c r="AL87" s="113"/>
      <c r="AM87" s="113"/>
      <c r="AN87" s="114">
        <f>SUM(AG87,AT87)</f>
        <v>0</v>
      </c>
      <c r="AO87" s="114"/>
      <c r="AP87" s="114"/>
      <c r="AQ87" s="89"/>
      <c r="AS87" s="115">
        <f>ROUND(AS88,2)</f>
        <v>0</v>
      </c>
      <c r="AT87" s="116">
        <f>ROUND(SUM(AV87:AW87),2)</f>
        <v>0</v>
      </c>
      <c r="AU87" s="117">
        <f>ROUND(AU88,5)</f>
        <v>0</v>
      </c>
      <c r="AV87" s="116">
        <f>ROUND(AZ87*L31,2)</f>
        <v>0</v>
      </c>
      <c r="AW87" s="116">
        <f>ROUND(BA87*L32,2)</f>
        <v>0</v>
      </c>
      <c r="AX87" s="116">
        <f>ROUND(BB87*L31,2)</f>
        <v>0</v>
      </c>
      <c r="AY87" s="116">
        <f>ROUND(BC87*L32,2)</f>
        <v>0</v>
      </c>
      <c r="AZ87" s="116">
        <f>ROUND(AZ88,2)</f>
        <v>0</v>
      </c>
      <c r="BA87" s="116">
        <f>ROUND(BA88,2)</f>
        <v>0</v>
      </c>
      <c r="BB87" s="116">
        <f>ROUND(BB88,2)</f>
        <v>0</v>
      </c>
      <c r="BC87" s="116">
        <f>ROUND(BC88,2)</f>
        <v>0</v>
      </c>
      <c r="BD87" s="118">
        <f>ROUND(BD88,2)</f>
        <v>0</v>
      </c>
      <c r="BS87" s="119" t="s">
        <v>81</v>
      </c>
      <c r="BT87" s="119" t="s">
        <v>82</v>
      </c>
      <c r="BV87" s="119" t="s">
        <v>83</v>
      </c>
      <c r="BW87" s="119" t="s">
        <v>84</v>
      </c>
      <c r="BX87" s="119" t="s">
        <v>85</v>
      </c>
    </row>
    <row r="88" s="5" customFormat="1" ht="43.2" customHeight="1">
      <c r="A88" s="120" t="s">
        <v>86</v>
      </c>
      <c r="B88" s="121"/>
      <c r="C88" s="122"/>
      <c r="D88" s="123" t="s">
        <v>17</v>
      </c>
      <c r="E88" s="123"/>
      <c r="F88" s="123"/>
      <c r="G88" s="123"/>
      <c r="H88" s="123"/>
      <c r="I88" s="124"/>
      <c r="J88" s="123" t="s">
        <v>20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5">
        <f>'2017-12-13 - SOŠ NOVÉ MĚS...'!M29</f>
        <v>0</v>
      </c>
      <c r="AH88" s="124"/>
      <c r="AI88" s="124"/>
      <c r="AJ88" s="124"/>
      <c r="AK88" s="124"/>
      <c r="AL88" s="124"/>
      <c r="AM88" s="124"/>
      <c r="AN88" s="125">
        <f>SUM(AG88,AT88)</f>
        <v>0</v>
      </c>
      <c r="AO88" s="124"/>
      <c r="AP88" s="124"/>
      <c r="AQ88" s="126"/>
      <c r="AS88" s="127">
        <f>'2017-12-13 - SOŠ NOVÉ MĚS...'!M27</f>
        <v>0</v>
      </c>
      <c r="AT88" s="128">
        <f>ROUND(SUM(AV88:AW88),2)</f>
        <v>0</v>
      </c>
      <c r="AU88" s="129">
        <f>'2017-12-13 - SOŠ NOVÉ MĚS...'!W127</f>
        <v>0</v>
      </c>
      <c r="AV88" s="128">
        <f>'2017-12-13 - SOŠ NOVÉ MĚS...'!M31</f>
        <v>0</v>
      </c>
      <c r="AW88" s="128">
        <f>'2017-12-13 - SOŠ NOVÉ MĚS...'!M32</f>
        <v>0</v>
      </c>
      <c r="AX88" s="128">
        <f>'2017-12-13 - SOŠ NOVÉ MĚS...'!M33</f>
        <v>0</v>
      </c>
      <c r="AY88" s="128">
        <f>'2017-12-13 - SOŠ NOVÉ MĚS...'!M34</f>
        <v>0</v>
      </c>
      <c r="AZ88" s="128">
        <f>'2017-12-13 - SOŠ NOVÉ MĚS...'!H31</f>
        <v>0</v>
      </c>
      <c r="BA88" s="128">
        <f>'2017-12-13 - SOŠ NOVÉ MĚS...'!H32</f>
        <v>0</v>
      </c>
      <c r="BB88" s="128">
        <f>'2017-12-13 - SOŠ NOVÉ MĚS...'!H33</f>
        <v>0</v>
      </c>
      <c r="BC88" s="128">
        <f>'2017-12-13 - SOŠ NOVÉ MĚS...'!H34</f>
        <v>0</v>
      </c>
      <c r="BD88" s="130">
        <f>'2017-12-13 - SOŠ NOVÉ MĚS...'!H35</f>
        <v>0</v>
      </c>
      <c r="BT88" s="131" t="s">
        <v>87</v>
      </c>
      <c r="BU88" s="131" t="s">
        <v>88</v>
      </c>
      <c r="BV88" s="131" t="s">
        <v>83</v>
      </c>
      <c r="BW88" s="131" t="s">
        <v>84</v>
      </c>
      <c r="BX88" s="131" t="s">
        <v>85</v>
      </c>
    </row>
    <row r="89">
      <c r="B89" s="27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0"/>
    </row>
    <row r="90" s="1" customFormat="1" ht="30" customHeight="1">
      <c r="B90" s="47"/>
      <c r="C90" s="111" t="s">
        <v>89</v>
      </c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114">
        <f>ROUND(SUM(AG91:AG94),2)</f>
        <v>0</v>
      </c>
      <c r="AH90" s="114"/>
      <c r="AI90" s="114"/>
      <c r="AJ90" s="114"/>
      <c r="AK90" s="114"/>
      <c r="AL90" s="114"/>
      <c r="AM90" s="114"/>
      <c r="AN90" s="114">
        <f>ROUND(SUM(AN91:AN94),2)</f>
        <v>0</v>
      </c>
      <c r="AO90" s="114"/>
      <c r="AP90" s="114"/>
      <c r="AQ90" s="49"/>
      <c r="AS90" s="107" t="s">
        <v>90</v>
      </c>
      <c r="AT90" s="108" t="s">
        <v>91</v>
      </c>
      <c r="AU90" s="108" t="s">
        <v>46</v>
      </c>
      <c r="AV90" s="109" t="s">
        <v>69</v>
      </c>
    </row>
    <row r="91" s="1" customFormat="1" ht="19.92" customHeight="1">
      <c r="B91" s="47"/>
      <c r="C91" s="48"/>
      <c r="D91" s="132" t="s">
        <v>92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133">
        <f>ROUND(AG87*AS91,2)</f>
        <v>0</v>
      </c>
      <c r="AH91" s="134"/>
      <c r="AI91" s="134"/>
      <c r="AJ91" s="134"/>
      <c r="AK91" s="134"/>
      <c r="AL91" s="134"/>
      <c r="AM91" s="134"/>
      <c r="AN91" s="134">
        <f>ROUND(AG91+AV91,2)</f>
        <v>0</v>
      </c>
      <c r="AO91" s="134"/>
      <c r="AP91" s="134"/>
      <c r="AQ91" s="49"/>
      <c r="AS91" s="135">
        <v>0</v>
      </c>
      <c r="AT91" s="136" t="s">
        <v>93</v>
      </c>
      <c r="AU91" s="136" t="s">
        <v>47</v>
      </c>
      <c r="AV91" s="137">
        <f>ROUND(IF(AU91="základní",AG91*L31,IF(AU91="snížená",AG91*L32,0)),2)</f>
        <v>0</v>
      </c>
      <c r="BV91" s="23" t="s">
        <v>94</v>
      </c>
      <c r="BY91" s="138">
        <f>IF(AU91="základní",AV91,0)</f>
        <v>0</v>
      </c>
      <c r="BZ91" s="138">
        <f>IF(AU91="snížená",AV91,0)</f>
        <v>0</v>
      </c>
      <c r="CA91" s="138">
        <v>0</v>
      </c>
      <c r="CB91" s="138">
        <v>0</v>
      </c>
      <c r="CC91" s="138">
        <v>0</v>
      </c>
      <c r="CD91" s="138">
        <f>IF(AU91="základní",AG91,0)</f>
        <v>0</v>
      </c>
      <c r="CE91" s="138">
        <f>IF(AU91="snížená",AG91,0)</f>
        <v>0</v>
      </c>
      <c r="CF91" s="138">
        <f>IF(AU91="zákl. přenesená",AG91,0)</f>
        <v>0</v>
      </c>
      <c r="CG91" s="138">
        <f>IF(AU91="sníž. přenesená",AG91,0)</f>
        <v>0</v>
      </c>
      <c r="CH91" s="138">
        <f>IF(AU91="nulová",AG91,0)</f>
        <v>0</v>
      </c>
      <c r="CI91" s="23">
        <f>IF(AU91="základní",1,IF(AU91="snížená",2,IF(AU91="zákl. přenesená",4,IF(AU91="sníž. přenesená",5,3))))</f>
        <v>1</v>
      </c>
      <c r="CJ91" s="23">
        <f>IF(AT91="stavební čast",1,IF(8891="investiční čast",2,3))</f>
        <v>1</v>
      </c>
      <c r="CK91" s="23" t="str">
        <f>IF(D91="Vyplň vlastní","","x")</f>
        <v>x</v>
      </c>
    </row>
    <row r="92" s="1" customFormat="1" ht="19.92" customHeight="1">
      <c r="B92" s="47"/>
      <c r="C92" s="48"/>
      <c r="D92" s="139" t="s">
        <v>95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48"/>
      <c r="AD92" s="48"/>
      <c r="AE92" s="48"/>
      <c r="AF92" s="48"/>
      <c r="AG92" s="133">
        <f>AG87*AS92</f>
        <v>0</v>
      </c>
      <c r="AH92" s="134"/>
      <c r="AI92" s="134"/>
      <c r="AJ92" s="134"/>
      <c r="AK92" s="134"/>
      <c r="AL92" s="134"/>
      <c r="AM92" s="134"/>
      <c r="AN92" s="134">
        <f>AG92+AV92</f>
        <v>0</v>
      </c>
      <c r="AO92" s="134"/>
      <c r="AP92" s="134"/>
      <c r="AQ92" s="49"/>
      <c r="AS92" s="140">
        <v>0</v>
      </c>
      <c r="AT92" s="141" t="s">
        <v>93</v>
      </c>
      <c r="AU92" s="141" t="s">
        <v>47</v>
      </c>
      <c r="AV92" s="142">
        <f>ROUND(IF(AU92="nulová",0,IF(OR(AU92="základní",AU92="zákl. přenesená"),AG92*L31,AG92*L32)),2)</f>
        <v>0</v>
      </c>
      <c r="BV92" s="23" t="s">
        <v>96</v>
      </c>
      <c r="BY92" s="138">
        <f>IF(AU92="základní",AV92,0)</f>
        <v>0</v>
      </c>
      <c r="BZ92" s="138">
        <f>IF(AU92="snížená",AV92,0)</f>
        <v>0</v>
      </c>
      <c r="CA92" s="138">
        <f>IF(AU92="zákl. přenesená",AV92,0)</f>
        <v>0</v>
      </c>
      <c r="CB92" s="138">
        <f>IF(AU92="sníž. přenesená",AV92,0)</f>
        <v>0</v>
      </c>
      <c r="CC92" s="138">
        <f>IF(AU92="nulová",AV92,0)</f>
        <v>0</v>
      </c>
      <c r="CD92" s="138">
        <f>IF(AU92="základní",AG92,0)</f>
        <v>0</v>
      </c>
      <c r="CE92" s="138">
        <f>IF(AU92="snížená",AG92,0)</f>
        <v>0</v>
      </c>
      <c r="CF92" s="138">
        <f>IF(AU92="zákl. přenesená",AG92,0)</f>
        <v>0</v>
      </c>
      <c r="CG92" s="138">
        <f>IF(AU92="sníž. přenesená",AG92,0)</f>
        <v>0</v>
      </c>
      <c r="CH92" s="138">
        <f>IF(AU92="nulová",AG92,0)</f>
        <v>0</v>
      </c>
      <c r="CI92" s="23">
        <f>IF(AU92="základní",1,IF(AU92="snížená",2,IF(AU92="zákl. přenesená",4,IF(AU92="sníž. přenesená",5,3))))</f>
        <v>1</v>
      </c>
      <c r="CJ92" s="23">
        <f>IF(AT92="stavební čast",1,IF(8892="investiční čast",2,3))</f>
        <v>1</v>
      </c>
      <c r="CK92" s="23" t="str">
        <f>IF(D92="Vyplň vlastní","","x")</f>
        <v/>
      </c>
    </row>
    <row r="93" s="1" customFormat="1" ht="19.92" customHeight="1">
      <c r="B93" s="47"/>
      <c r="C93" s="48"/>
      <c r="D93" s="139" t="s">
        <v>95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48"/>
      <c r="AD93" s="48"/>
      <c r="AE93" s="48"/>
      <c r="AF93" s="48"/>
      <c r="AG93" s="133">
        <f>AG87*AS93</f>
        <v>0</v>
      </c>
      <c r="AH93" s="134"/>
      <c r="AI93" s="134"/>
      <c r="AJ93" s="134"/>
      <c r="AK93" s="134"/>
      <c r="AL93" s="134"/>
      <c r="AM93" s="134"/>
      <c r="AN93" s="134">
        <f>AG93+AV93</f>
        <v>0</v>
      </c>
      <c r="AO93" s="134"/>
      <c r="AP93" s="134"/>
      <c r="AQ93" s="49"/>
      <c r="AS93" s="140">
        <v>0</v>
      </c>
      <c r="AT93" s="141" t="s">
        <v>93</v>
      </c>
      <c r="AU93" s="141" t="s">
        <v>47</v>
      </c>
      <c r="AV93" s="142">
        <f>ROUND(IF(AU93="nulová",0,IF(OR(AU93="základní",AU93="zákl. přenesená"),AG93*L31,AG93*L32)),2)</f>
        <v>0</v>
      </c>
      <c r="BV93" s="23" t="s">
        <v>96</v>
      </c>
      <c r="BY93" s="138">
        <f>IF(AU93="základní",AV93,0)</f>
        <v>0</v>
      </c>
      <c r="BZ93" s="138">
        <f>IF(AU93="snížená",AV93,0)</f>
        <v>0</v>
      </c>
      <c r="CA93" s="138">
        <f>IF(AU93="zákl. přenesená",AV93,0)</f>
        <v>0</v>
      </c>
      <c r="CB93" s="138">
        <f>IF(AU93="sníž. přenesená",AV93,0)</f>
        <v>0</v>
      </c>
      <c r="CC93" s="138">
        <f>IF(AU93="nulová",AV93,0)</f>
        <v>0</v>
      </c>
      <c r="CD93" s="138">
        <f>IF(AU93="základní",AG93,0)</f>
        <v>0</v>
      </c>
      <c r="CE93" s="138">
        <f>IF(AU93="snížená",AG93,0)</f>
        <v>0</v>
      </c>
      <c r="CF93" s="138">
        <f>IF(AU93="zákl. přenesená",AG93,0)</f>
        <v>0</v>
      </c>
      <c r="CG93" s="138">
        <f>IF(AU93="sníž. přenesená",AG93,0)</f>
        <v>0</v>
      </c>
      <c r="CH93" s="138">
        <f>IF(AU93="nulová",AG93,0)</f>
        <v>0</v>
      </c>
      <c r="CI93" s="23">
        <f>IF(AU93="základní",1,IF(AU93="snížená",2,IF(AU93="zákl. přenesená",4,IF(AU93="sníž. přenesená",5,3))))</f>
        <v>1</v>
      </c>
      <c r="CJ93" s="23">
        <f>IF(AT93="stavební čast",1,IF(8893="investiční čast",2,3))</f>
        <v>1</v>
      </c>
      <c r="CK93" s="23" t="str">
        <f>IF(D93="Vyplň vlastní","","x")</f>
        <v/>
      </c>
    </row>
    <row r="94" s="1" customFormat="1" ht="19.92" customHeight="1">
      <c r="B94" s="47"/>
      <c r="C94" s="48"/>
      <c r="D94" s="139" t="s">
        <v>95</v>
      </c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48"/>
      <c r="AD94" s="48"/>
      <c r="AE94" s="48"/>
      <c r="AF94" s="48"/>
      <c r="AG94" s="133">
        <f>AG87*AS94</f>
        <v>0</v>
      </c>
      <c r="AH94" s="134"/>
      <c r="AI94" s="134"/>
      <c r="AJ94" s="134"/>
      <c r="AK94" s="134"/>
      <c r="AL94" s="134"/>
      <c r="AM94" s="134"/>
      <c r="AN94" s="134">
        <f>AG94+AV94</f>
        <v>0</v>
      </c>
      <c r="AO94" s="134"/>
      <c r="AP94" s="134"/>
      <c r="AQ94" s="49"/>
      <c r="AS94" s="143">
        <v>0</v>
      </c>
      <c r="AT94" s="144" t="s">
        <v>93</v>
      </c>
      <c r="AU94" s="144" t="s">
        <v>47</v>
      </c>
      <c r="AV94" s="145">
        <f>ROUND(IF(AU94="nulová",0,IF(OR(AU94="základní",AU94="zákl. přenesená"),AG94*L31,AG94*L32)),2)</f>
        <v>0</v>
      </c>
      <c r="BV94" s="23" t="s">
        <v>96</v>
      </c>
      <c r="BY94" s="138">
        <f>IF(AU94="základní",AV94,0)</f>
        <v>0</v>
      </c>
      <c r="BZ94" s="138">
        <f>IF(AU94="snížená",AV94,0)</f>
        <v>0</v>
      </c>
      <c r="CA94" s="138">
        <f>IF(AU94="zákl. přenesená",AV94,0)</f>
        <v>0</v>
      </c>
      <c r="CB94" s="138">
        <f>IF(AU94="sníž. přenesená",AV94,0)</f>
        <v>0</v>
      </c>
      <c r="CC94" s="138">
        <f>IF(AU94="nulová",AV94,0)</f>
        <v>0</v>
      </c>
      <c r="CD94" s="138">
        <f>IF(AU94="základní",AG94,0)</f>
        <v>0</v>
      </c>
      <c r="CE94" s="138">
        <f>IF(AU94="snížená",AG94,0)</f>
        <v>0</v>
      </c>
      <c r="CF94" s="138">
        <f>IF(AU94="zákl. přenesená",AG94,0)</f>
        <v>0</v>
      </c>
      <c r="CG94" s="138">
        <f>IF(AU94="sníž. přenesená",AG94,0)</f>
        <v>0</v>
      </c>
      <c r="CH94" s="138">
        <f>IF(AU94="nulová",AG94,0)</f>
        <v>0</v>
      </c>
      <c r="CI94" s="23">
        <f>IF(AU94="základní",1,IF(AU94="snížená",2,IF(AU94="zákl. přenesená",4,IF(AU94="sníž. přenesená",5,3))))</f>
        <v>1</v>
      </c>
      <c r="CJ94" s="23">
        <f>IF(AT94="stavební čast",1,IF(8894="investiční čast",2,3))</f>
        <v>1</v>
      </c>
      <c r="CK94" s="23" t="str">
        <f>IF(D94="Vyplň vlastní","","x")</f>
        <v/>
      </c>
    </row>
    <row r="95" s="1" customFormat="1" ht="10.8" customHeight="1"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9"/>
    </row>
    <row r="96" s="1" customFormat="1" ht="30" customHeight="1">
      <c r="B96" s="47"/>
      <c r="C96" s="146" t="s">
        <v>97</v>
      </c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8">
        <f>ROUND(AG87+AG90,2)</f>
        <v>0</v>
      </c>
      <c r="AH96" s="148"/>
      <c r="AI96" s="148"/>
      <c r="AJ96" s="148"/>
      <c r="AK96" s="148"/>
      <c r="AL96" s="148"/>
      <c r="AM96" s="148"/>
      <c r="AN96" s="148">
        <f>AN87+AN90</f>
        <v>0</v>
      </c>
      <c r="AO96" s="148"/>
      <c r="AP96" s="148"/>
      <c r="AQ96" s="49"/>
    </row>
    <row r="97" s="1" customFormat="1" ht="6.96" customHeight="1">
      <c r="B97" s="76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8"/>
    </row>
  </sheetData>
  <sheetProtection sheet="1" formatColumns="0" formatRows="0" objects="1" scenarios="1" spinCount="10" saltValue="BqJA832BoVSiKxJu0EZ/jPaR4Axn1NeicjQ41xp4iAaN39dr2buftQO+3tEaj4yIBPSlDxmV84lHBHRb2Y1BsQ==" hashValue="f6Oyhpb+NV9psOKO8waRM4kYxHo1CKBUusUdziUlJHLfcx1NSqcgMwZXA7rBTM5LeCY7S4i8HFq8XzIBhSsBDg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2017-12-13 - SOŠ NOVÉ MĚS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9.57" customWidth="1"/>
    <col min="7" max="7" width="9.57" customWidth="1"/>
    <col min="8" max="8" width="10.71" customWidth="1"/>
    <col min="9" max="9" width="6" customWidth="1"/>
    <col min="10" max="10" width="4.43" customWidth="1"/>
    <col min="11" max="11" width="9.86" customWidth="1"/>
    <col min="12" max="12" width="10.29" customWidth="1"/>
    <col min="13" max="13" width="5.14" customWidth="1"/>
    <col min="14" max="14" width="5.14" customWidth="1"/>
    <col min="15" max="15" width="1.71" customWidth="1"/>
    <col min="16" max="16" width="10.71" customWidth="1"/>
    <col min="17" max="17" width="3.57" customWidth="1"/>
    <col min="18" max="18" width="1.43" customWidth="1"/>
    <col min="19" max="19" width="7" customWidth="1"/>
    <col min="20" max="20" width="25.43" hidden="1" customWidth="1"/>
    <col min="21" max="21" width="14" hidden="1" customWidth="1"/>
    <col min="22" max="22" width="10.57" hidden="1" customWidth="1"/>
    <col min="23" max="23" width="14" hidden="1" customWidth="1"/>
    <col min="24" max="24" width="10.43" hidden="1" customWidth="1"/>
    <col min="25" max="25" width="12.86" hidden="1" customWidth="1"/>
    <col min="26" max="26" width="9.43" hidden="1" customWidth="1"/>
    <col min="27" max="27" width="12.86" hidden="1" customWidth="1"/>
    <col min="28" max="28" width="14" hidden="1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49"/>
      <c r="B1" s="14"/>
      <c r="C1" s="14"/>
      <c r="D1" s="15" t="s">
        <v>1</v>
      </c>
      <c r="E1" s="14"/>
      <c r="F1" s="16" t="s">
        <v>98</v>
      </c>
      <c r="G1" s="16"/>
      <c r="H1" s="150" t="s">
        <v>99</v>
      </c>
      <c r="I1" s="150"/>
      <c r="J1" s="150"/>
      <c r="K1" s="150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149"/>
      <c r="V1" s="149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84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103</v>
      </c>
    </row>
    <row r="4" ht="36.96" customHeight="1">
      <c r="B4" s="27"/>
      <c r="C4" s="28" t="s">
        <v>104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13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s="1" customFormat="1" ht="32.88" customHeight="1">
      <c r="B6" s="47"/>
      <c r="C6" s="48"/>
      <c r="D6" s="36" t="s">
        <v>19</v>
      </c>
      <c r="E6" s="48"/>
      <c r="F6" s="37" t="s">
        <v>20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9"/>
    </row>
    <row r="7" s="1" customFormat="1" ht="14.4" customHeight="1">
      <c r="B7" s="47"/>
      <c r="C7" s="48"/>
      <c r="D7" s="39" t="s">
        <v>21</v>
      </c>
      <c r="E7" s="48"/>
      <c r="F7" s="34" t="s">
        <v>22</v>
      </c>
      <c r="G7" s="48"/>
      <c r="H7" s="48"/>
      <c r="I7" s="48"/>
      <c r="J7" s="48"/>
      <c r="K7" s="48"/>
      <c r="L7" s="48"/>
      <c r="M7" s="39" t="s">
        <v>23</v>
      </c>
      <c r="N7" s="48"/>
      <c r="O7" s="34" t="s">
        <v>22</v>
      </c>
      <c r="P7" s="48"/>
      <c r="Q7" s="48"/>
      <c r="R7" s="49"/>
    </row>
    <row r="8" s="1" customFormat="1" ht="14.4" customHeight="1">
      <c r="B8" s="47"/>
      <c r="C8" s="48"/>
      <c r="D8" s="39" t="s">
        <v>24</v>
      </c>
      <c r="E8" s="48"/>
      <c r="F8" s="34" t="s">
        <v>25</v>
      </c>
      <c r="G8" s="48"/>
      <c r="H8" s="48"/>
      <c r="I8" s="48"/>
      <c r="J8" s="48"/>
      <c r="K8" s="48"/>
      <c r="L8" s="48"/>
      <c r="M8" s="39" t="s">
        <v>26</v>
      </c>
      <c r="N8" s="48"/>
      <c r="O8" s="151" t="str">
        <f>'Rekapitulace stavby'!AN8</f>
        <v>13. 12. 2017</v>
      </c>
      <c r="P8" s="91"/>
      <c r="Q8" s="48"/>
      <c r="R8" s="49"/>
    </row>
    <row r="9" s="1" customFormat="1" ht="10.8" customHeight="1">
      <c r="B9" s="47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9"/>
    </row>
    <row r="10" s="1" customFormat="1" ht="14.4" customHeight="1">
      <c r="B10" s="47"/>
      <c r="C10" s="48"/>
      <c r="D10" s="39" t="s">
        <v>28</v>
      </c>
      <c r="E10" s="48"/>
      <c r="F10" s="48"/>
      <c r="G10" s="48"/>
      <c r="H10" s="48"/>
      <c r="I10" s="48"/>
      <c r="J10" s="48"/>
      <c r="K10" s="48"/>
      <c r="L10" s="48"/>
      <c r="M10" s="39" t="s">
        <v>29</v>
      </c>
      <c r="N10" s="48"/>
      <c r="O10" s="34" t="s">
        <v>30</v>
      </c>
      <c r="P10" s="34"/>
      <c r="Q10" s="48"/>
      <c r="R10" s="49"/>
    </row>
    <row r="11" s="1" customFormat="1" ht="18" customHeight="1">
      <c r="B11" s="47"/>
      <c r="C11" s="48"/>
      <c r="D11" s="48"/>
      <c r="E11" s="34" t="s">
        <v>31</v>
      </c>
      <c r="F11" s="48"/>
      <c r="G11" s="48"/>
      <c r="H11" s="48"/>
      <c r="I11" s="48"/>
      <c r="J11" s="48"/>
      <c r="K11" s="48"/>
      <c r="L11" s="48"/>
      <c r="M11" s="39" t="s">
        <v>32</v>
      </c>
      <c r="N11" s="48"/>
      <c r="O11" s="34" t="s">
        <v>33</v>
      </c>
      <c r="P11" s="34"/>
      <c r="Q11" s="48"/>
      <c r="R11" s="49"/>
    </row>
    <row r="12" s="1" customFormat="1" ht="6.96" customHeight="1">
      <c r="B12" s="47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9"/>
    </row>
    <row r="13" s="1" customFormat="1" ht="14.4" customHeight="1">
      <c r="B13" s="47"/>
      <c r="C13" s="48"/>
      <c r="D13" s="39" t="s">
        <v>34</v>
      </c>
      <c r="E13" s="48"/>
      <c r="F13" s="48"/>
      <c r="G13" s="48"/>
      <c r="H13" s="48"/>
      <c r="I13" s="48"/>
      <c r="J13" s="48"/>
      <c r="K13" s="48"/>
      <c r="L13" s="48"/>
      <c r="M13" s="39" t="s">
        <v>29</v>
      </c>
      <c r="N13" s="48"/>
      <c r="O13" s="40" t="str">
        <f>IF('Rekapitulace stavby'!AN13="","",'Rekapitulace stavby'!AN13)</f>
        <v>Vyplň údaj</v>
      </c>
      <c r="P13" s="34"/>
      <c r="Q13" s="48"/>
      <c r="R13" s="49"/>
    </row>
    <row r="14" s="1" customFormat="1" ht="18" customHeight="1">
      <c r="B14" s="47"/>
      <c r="C14" s="48"/>
      <c r="D14" s="48"/>
      <c r="E14" s="40" t="str">
        <f>IF('Rekapitulace stavby'!E14="","",'Rekapitulace stavby'!E14)</f>
        <v>Vyplň údaj</v>
      </c>
      <c r="F14" s="152"/>
      <c r="G14" s="152"/>
      <c r="H14" s="152"/>
      <c r="I14" s="152"/>
      <c r="J14" s="152"/>
      <c r="K14" s="152"/>
      <c r="L14" s="152"/>
      <c r="M14" s="39" t="s">
        <v>32</v>
      </c>
      <c r="N14" s="48"/>
      <c r="O14" s="40" t="str">
        <f>IF('Rekapitulace stavby'!AN14="","",'Rekapitulace stavby'!AN14)</f>
        <v>Vyplň údaj</v>
      </c>
      <c r="P14" s="34"/>
      <c r="Q14" s="48"/>
      <c r="R14" s="49"/>
    </row>
    <row r="15" s="1" customFormat="1" ht="6.96" customHeight="1">
      <c r="B15" s="47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9"/>
    </row>
    <row r="16" s="1" customFormat="1" ht="14.4" customHeight="1">
      <c r="B16" s="47"/>
      <c r="C16" s="48"/>
      <c r="D16" s="39" t="s">
        <v>36</v>
      </c>
      <c r="E16" s="48"/>
      <c r="F16" s="48"/>
      <c r="G16" s="48"/>
      <c r="H16" s="48"/>
      <c r="I16" s="48"/>
      <c r="J16" s="48"/>
      <c r="K16" s="48"/>
      <c r="L16" s="48"/>
      <c r="M16" s="39" t="s">
        <v>29</v>
      </c>
      <c r="N16" s="48"/>
      <c r="O16" s="34" t="s">
        <v>37</v>
      </c>
      <c r="P16" s="34"/>
      <c r="Q16" s="48"/>
      <c r="R16" s="49"/>
    </row>
    <row r="17" s="1" customFormat="1" ht="18" customHeight="1">
      <c r="B17" s="47"/>
      <c r="C17" s="48"/>
      <c r="D17" s="48"/>
      <c r="E17" s="34" t="s">
        <v>38</v>
      </c>
      <c r="F17" s="48"/>
      <c r="G17" s="48"/>
      <c r="H17" s="48"/>
      <c r="I17" s="48"/>
      <c r="J17" s="48"/>
      <c r="K17" s="48"/>
      <c r="L17" s="48"/>
      <c r="M17" s="39" t="s">
        <v>32</v>
      </c>
      <c r="N17" s="48"/>
      <c r="O17" s="34" t="s">
        <v>39</v>
      </c>
      <c r="P17" s="34"/>
      <c r="Q17" s="48"/>
      <c r="R17" s="49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9"/>
    </row>
    <row r="19" s="1" customFormat="1" ht="14.4" customHeight="1">
      <c r="B19" s="47"/>
      <c r="C19" s="48"/>
      <c r="D19" s="39" t="s">
        <v>41</v>
      </c>
      <c r="E19" s="48"/>
      <c r="F19" s="48"/>
      <c r="G19" s="48"/>
      <c r="H19" s="48"/>
      <c r="I19" s="48"/>
      <c r="J19" s="48"/>
      <c r="K19" s="48"/>
      <c r="L19" s="48"/>
      <c r="M19" s="39" t="s">
        <v>29</v>
      </c>
      <c r="N19" s="48"/>
      <c r="O19" s="34" t="str">
        <f>IF('Rekapitulace stavby'!AN19="","",'Rekapitulace stavby'!AN19)</f>
        <v/>
      </c>
      <c r="P19" s="34"/>
      <c r="Q19" s="48"/>
      <c r="R19" s="49"/>
    </row>
    <row r="20" s="1" customFormat="1" ht="18" customHeight="1">
      <c r="B20" s="47"/>
      <c r="C20" s="48"/>
      <c r="D20" s="48"/>
      <c r="E20" s="34" t="str">
        <f>IF('Rekapitulace stavby'!E20="","",'Rekapitulace stavby'!E20)</f>
        <v xml:space="preserve"> </v>
      </c>
      <c r="F20" s="48"/>
      <c r="G20" s="48"/>
      <c r="H20" s="48"/>
      <c r="I20" s="48"/>
      <c r="J20" s="48"/>
      <c r="K20" s="48"/>
      <c r="L20" s="48"/>
      <c r="M20" s="39" t="s">
        <v>32</v>
      </c>
      <c r="N20" s="48"/>
      <c r="O20" s="34" t="str">
        <f>IF('Rekapitulace stavby'!AN20="","",'Rekapitulace stavby'!AN20)</f>
        <v/>
      </c>
      <c r="P20" s="34"/>
      <c r="Q20" s="48"/>
      <c r="R20" s="49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9"/>
    </row>
    <row r="22" s="1" customFormat="1" ht="14.4" customHeight="1">
      <c r="B22" s="47"/>
      <c r="C22" s="48"/>
      <c r="D22" s="39" t="s">
        <v>42</v>
      </c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4.4" customHeight="1">
      <c r="B23" s="47"/>
      <c r="C23" s="48"/>
      <c r="D23" s="48"/>
      <c r="E23" s="43" t="s">
        <v>22</v>
      </c>
      <c r="F23" s="43"/>
      <c r="G23" s="43"/>
      <c r="H23" s="43"/>
      <c r="I23" s="43"/>
      <c r="J23" s="43"/>
      <c r="K23" s="43"/>
      <c r="L23" s="43"/>
      <c r="M23" s="48"/>
      <c r="N23" s="48"/>
      <c r="O23" s="48"/>
      <c r="P23" s="48"/>
      <c r="Q23" s="48"/>
      <c r="R23" s="49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48"/>
      <c r="R25" s="49"/>
    </row>
    <row r="26" s="1" customFormat="1" ht="14.4" customHeight="1">
      <c r="B26" s="47"/>
      <c r="C26" s="48"/>
      <c r="D26" s="153" t="s">
        <v>105</v>
      </c>
      <c r="E26" s="48"/>
      <c r="F26" s="48"/>
      <c r="G26" s="48"/>
      <c r="H26" s="48"/>
      <c r="I26" s="48"/>
      <c r="J26" s="48"/>
      <c r="K26" s="48"/>
      <c r="L26" s="48"/>
      <c r="M26" s="46">
        <f>N87</f>
        <v>0</v>
      </c>
      <c r="N26" s="46"/>
      <c r="O26" s="46"/>
      <c r="P26" s="46"/>
      <c r="Q26" s="48"/>
      <c r="R26" s="49"/>
    </row>
    <row r="27" s="1" customFormat="1" ht="14.4" customHeight="1">
      <c r="B27" s="47"/>
      <c r="C27" s="48"/>
      <c r="D27" s="45" t="s">
        <v>92</v>
      </c>
      <c r="E27" s="48"/>
      <c r="F27" s="48"/>
      <c r="G27" s="48"/>
      <c r="H27" s="48"/>
      <c r="I27" s="48"/>
      <c r="J27" s="48"/>
      <c r="K27" s="48"/>
      <c r="L27" s="48"/>
      <c r="M27" s="46">
        <f>N103</f>
        <v>0</v>
      </c>
      <c r="N27" s="46"/>
      <c r="O27" s="46"/>
      <c r="P27" s="46"/>
      <c r="Q27" s="48"/>
      <c r="R27" s="49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9"/>
    </row>
    <row r="29" s="1" customFormat="1" ht="25.44" customHeight="1">
      <c r="B29" s="47"/>
      <c r="C29" s="48"/>
      <c r="D29" s="154" t="s">
        <v>45</v>
      </c>
      <c r="E29" s="48"/>
      <c r="F29" s="48"/>
      <c r="G29" s="48"/>
      <c r="H29" s="48"/>
      <c r="I29" s="48"/>
      <c r="J29" s="48"/>
      <c r="K29" s="48"/>
      <c r="L29" s="48"/>
      <c r="M29" s="155">
        <f>ROUND(M26+M27,2)</f>
        <v>0</v>
      </c>
      <c r="N29" s="48"/>
      <c r="O29" s="48"/>
      <c r="P29" s="48"/>
      <c r="Q29" s="48"/>
      <c r="R29" s="49"/>
    </row>
    <row r="30" s="1" customFormat="1" ht="6.96" customHeight="1">
      <c r="B30" s="47"/>
      <c r="C30" s="4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48"/>
      <c r="R30" s="49"/>
    </row>
    <row r="31" s="1" customFormat="1" ht="14.4" customHeight="1">
      <c r="B31" s="47"/>
      <c r="C31" s="48"/>
      <c r="D31" s="55" t="s">
        <v>46</v>
      </c>
      <c r="E31" s="55" t="s">
        <v>47</v>
      </c>
      <c r="F31" s="56">
        <v>0.20999999999999999</v>
      </c>
      <c r="G31" s="156" t="s">
        <v>48</v>
      </c>
      <c r="H31" s="157">
        <f>(SUM(BE103:BE110)+SUM(BE127:BE221))</f>
        <v>0</v>
      </c>
      <c r="I31" s="48"/>
      <c r="J31" s="48"/>
      <c r="K31" s="48"/>
      <c r="L31" s="48"/>
      <c r="M31" s="157">
        <f>ROUND((SUM(BE103:BE110)+SUM(BE127:BE221)), 2)*F31</f>
        <v>0</v>
      </c>
      <c r="N31" s="48"/>
      <c r="O31" s="48"/>
      <c r="P31" s="48"/>
      <c r="Q31" s="48"/>
      <c r="R31" s="49"/>
    </row>
    <row r="32" s="1" customFormat="1" ht="14.4" customHeight="1">
      <c r="B32" s="47"/>
      <c r="C32" s="48"/>
      <c r="D32" s="48"/>
      <c r="E32" s="55" t="s">
        <v>49</v>
      </c>
      <c r="F32" s="56">
        <v>0.14999999999999999</v>
      </c>
      <c r="G32" s="156" t="s">
        <v>48</v>
      </c>
      <c r="H32" s="157">
        <f>(SUM(BF103:BF110)+SUM(BF127:BF221))</f>
        <v>0</v>
      </c>
      <c r="I32" s="48"/>
      <c r="J32" s="48"/>
      <c r="K32" s="48"/>
      <c r="L32" s="48"/>
      <c r="M32" s="157">
        <f>ROUND((SUM(BF103:BF110)+SUM(BF127:BF221)), 2)*F32</f>
        <v>0</v>
      </c>
      <c r="N32" s="48"/>
      <c r="O32" s="48"/>
      <c r="P32" s="48"/>
      <c r="Q32" s="48"/>
      <c r="R32" s="49"/>
    </row>
    <row r="33" hidden="1" s="1" customFormat="1" ht="14.4" customHeight="1">
      <c r="B33" s="47"/>
      <c r="C33" s="48"/>
      <c r="D33" s="48"/>
      <c r="E33" s="55" t="s">
        <v>50</v>
      </c>
      <c r="F33" s="56">
        <v>0.20999999999999999</v>
      </c>
      <c r="G33" s="156" t="s">
        <v>48</v>
      </c>
      <c r="H33" s="157">
        <f>(SUM(BG103:BG110)+SUM(BG127:BG221))</f>
        <v>0</v>
      </c>
      <c r="I33" s="48"/>
      <c r="J33" s="48"/>
      <c r="K33" s="48"/>
      <c r="L33" s="48"/>
      <c r="M33" s="157"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51</v>
      </c>
      <c r="F34" s="56">
        <v>0.14999999999999999</v>
      </c>
      <c r="G34" s="156" t="s">
        <v>48</v>
      </c>
      <c r="H34" s="157">
        <f>(SUM(BH103:BH110)+SUM(BH127:BH221))</f>
        <v>0</v>
      </c>
      <c r="I34" s="48"/>
      <c r="J34" s="48"/>
      <c r="K34" s="48"/>
      <c r="L34" s="48"/>
      <c r="M34" s="157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52</v>
      </c>
      <c r="F35" s="56">
        <v>0</v>
      </c>
      <c r="G35" s="156" t="s">
        <v>48</v>
      </c>
      <c r="H35" s="157">
        <f>(SUM(BI103:BI110)+SUM(BI127:BI221))</f>
        <v>0</v>
      </c>
      <c r="I35" s="48"/>
      <c r="J35" s="48"/>
      <c r="K35" s="48"/>
      <c r="L35" s="48"/>
      <c r="M35" s="157">
        <v>0</v>
      </c>
      <c r="N35" s="48"/>
      <c r="O35" s="48"/>
      <c r="P35" s="48"/>
      <c r="Q35" s="48"/>
      <c r="R35" s="4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9"/>
    </row>
    <row r="37" s="1" customFormat="1" ht="25.44" customHeight="1">
      <c r="B37" s="47"/>
      <c r="C37" s="147"/>
      <c r="D37" s="158" t="s">
        <v>53</v>
      </c>
      <c r="E37" s="104"/>
      <c r="F37" s="104"/>
      <c r="G37" s="159" t="s">
        <v>54</v>
      </c>
      <c r="H37" s="160" t="s">
        <v>55</v>
      </c>
      <c r="I37" s="104"/>
      <c r="J37" s="104"/>
      <c r="K37" s="104"/>
      <c r="L37" s="161">
        <f>SUM(M29:M35)</f>
        <v>0</v>
      </c>
      <c r="M37" s="161"/>
      <c r="N37" s="161"/>
      <c r="O37" s="161"/>
      <c r="P37" s="162"/>
      <c r="Q37" s="147"/>
      <c r="R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56</v>
      </c>
      <c r="E50" s="68"/>
      <c r="F50" s="68"/>
      <c r="G50" s="68"/>
      <c r="H50" s="69"/>
      <c r="I50" s="48"/>
      <c r="J50" s="67" t="s">
        <v>57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58</v>
      </c>
      <c r="E59" s="73"/>
      <c r="F59" s="73"/>
      <c r="G59" s="74" t="s">
        <v>59</v>
      </c>
      <c r="H59" s="75"/>
      <c r="I59" s="48"/>
      <c r="J59" s="72" t="s">
        <v>58</v>
      </c>
      <c r="K59" s="73"/>
      <c r="L59" s="73"/>
      <c r="M59" s="73"/>
      <c r="N59" s="74" t="s">
        <v>59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60</v>
      </c>
      <c r="E61" s="68"/>
      <c r="F61" s="68"/>
      <c r="G61" s="68"/>
      <c r="H61" s="69"/>
      <c r="I61" s="48"/>
      <c r="J61" s="67" t="s">
        <v>61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58</v>
      </c>
      <c r="E70" s="73"/>
      <c r="F70" s="73"/>
      <c r="G70" s="74" t="s">
        <v>59</v>
      </c>
      <c r="H70" s="75"/>
      <c r="I70" s="48"/>
      <c r="J70" s="72" t="s">
        <v>58</v>
      </c>
      <c r="K70" s="73"/>
      <c r="L70" s="73"/>
      <c r="M70" s="73"/>
      <c r="N70" s="74" t="s">
        <v>59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163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5"/>
    </row>
    <row r="76" s="1" customFormat="1" ht="36.96" customHeight="1">
      <c r="B76" s="47"/>
      <c r="C76" s="28" t="s">
        <v>106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  <c r="T76" s="166"/>
      <c r="U76" s="166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  <c r="T77" s="166"/>
      <c r="U77" s="166"/>
    </row>
    <row r="78" s="1" customFormat="1" ht="36.96" customHeight="1">
      <c r="B78" s="47"/>
      <c r="C78" s="86" t="s">
        <v>19</v>
      </c>
      <c r="D78" s="48"/>
      <c r="E78" s="48"/>
      <c r="F78" s="88" t="str">
        <f>F6</f>
        <v>SOŠ NOVÉ MĚSTO NA MORAVĚ - Modernizace technologie truhlářské a tesařské dílny</v>
      </c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9"/>
      <c r="T78" s="166"/>
      <c r="U78" s="166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  <c r="T79" s="166"/>
      <c r="U79" s="166"/>
    </row>
    <row r="80" s="1" customFormat="1" ht="18" customHeight="1">
      <c r="B80" s="47"/>
      <c r="C80" s="39" t="s">
        <v>24</v>
      </c>
      <c r="D80" s="48"/>
      <c r="E80" s="48"/>
      <c r="F80" s="34" t="str">
        <f>F8</f>
        <v xml:space="preserve"> </v>
      </c>
      <c r="G80" s="48"/>
      <c r="H80" s="48"/>
      <c r="I80" s="48"/>
      <c r="J80" s="48"/>
      <c r="K80" s="39" t="s">
        <v>26</v>
      </c>
      <c r="L80" s="48"/>
      <c r="M80" s="91" t="str">
        <f>IF(O8="","",O8)</f>
        <v>13. 12. 2017</v>
      </c>
      <c r="N80" s="91"/>
      <c r="O80" s="91"/>
      <c r="P80" s="91"/>
      <c r="Q80" s="48"/>
      <c r="R80" s="49"/>
      <c r="T80" s="166"/>
      <c r="U80" s="166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9"/>
      <c r="T81" s="166"/>
      <c r="U81" s="166"/>
    </row>
    <row r="82" s="1" customFormat="1">
      <c r="B82" s="47"/>
      <c r="C82" s="39" t="s">
        <v>28</v>
      </c>
      <c r="D82" s="48"/>
      <c r="E82" s="48"/>
      <c r="F82" s="34" t="str">
        <f>E11</f>
        <v>SOŠ Nové Město na Moravě, Bělisko 295,</v>
      </c>
      <c r="G82" s="48"/>
      <c r="H82" s="48"/>
      <c r="I82" s="48"/>
      <c r="J82" s="48"/>
      <c r="K82" s="39" t="s">
        <v>36</v>
      </c>
      <c r="L82" s="48"/>
      <c r="M82" s="34" t="str">
        <f>E17</f>
        <v>Ing. Karel Táborský, Brněnská 34, Žďár n. Sáz.</v>
      </c>
      <c r="N82" s="34"/>
      <c r="O82" s="34"/>
      <c r="P82" s="34"/>
      <c r="Q82" s="34"/>
      <c r="R82" s="49"/>
      <c r="T82" s="166"/>
      <c r="U82" s="166"/>
    </row>
    <row r="83" s="1" customFormat="1" ht="14.4" customHeight="1">
      <c r="B83" s="47"/>
      <c r="C83" s="39" t="s">
        <v>34</v>
      </c>
      <c r="D83" s="48"/>
      <c r="E83" s="48"/>
      <c r="F83" s="34" t="str">
        <f>IF(E14="","",E14)</f>
        <v>Vyplň údaj</v>
      </c>
      <c r="G83" s="48"/>
      <c r="H83" s="48"/>
      <c r="I83" s="48"/>
      <c r="J83" s="48"/>
      <c r="K83" s="39" t="s">
        <v>41</v>
      </c>
      <c r="L83" s="48"/>
      <c r="M83" s="34" t="str">
        <f>E20</f>
        <v xml:space="preserve"> </v>
      </c>
      <c r="N83" s="34"/>
      <c r="O83" s="34"/>
      <c r="P83" s="34"/>
      <c r="Q83" s="34"/>
      <c r="R83" s="49"/>
      <c r="T83" s="166"/>
      <c r="U83" s="166"/>
    </row>
    <row r="84" s="1" customFormat="1" ht="10.32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9"/>
      <c r="T84" s="166"/>
      <c r="U84" s="166"/>
    </row>
    <row r="85" s="1" customFormat="1" ht="29.28" customHeight="1">
      <c r="B85" s="47"/>
      <c r="C85" s="167" t="s">
        <v>107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67" t="s">
        <v>108</v>
      </c>
      <c r="O85" s="147"/>
      <c r="P85" s="147"/>
      <c r="Q85" s="147"/>
      <c r="R85" s="49"/>
      <c r="T85" s="166"/>
      <c r="U85" s="166"/>
    </row>
    <row r="86" s="1" customFormat="1" ht="10.32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9"/>
      <c r="T86" s="166"/>
      <c r="U86" s="166"/>
    </row>
    <row r="87" s="1" customFormat="1" ht="29.28" customHeight="1">
      <c r="B87" s="47"/>
      <c r="C87" s="168" t="s">
        <v>109</v>
      </c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114">
        <f>N127</f>
        <v>0</v>
      </c>
      <c r="O87" s="169"/>
      <c r="P87" s="169"/>
      <c r="Q87" s="169"/>
      <c r="R87" s="49"/>
      <c r="T87" s="166"/>
      <c r="U87" s="166"/>
      <c r="AU87" s="23" t="s">
        <v>110</v>
      </c>
    </row>
    <row r="88" s="6" customFormat="1" ht="24.96" customHeight="1">
      <c r="B88" s="170"/>
      <c r="C88" s="171"/>
      <c r="D88" s="172" t="s">
        <v>111</v>
      </c>
      <c r="E88" s="171"/>
      <c r="F88" s="171"/>
      <c r="G88" s="171"/>
      <c r="H88" s="171"/>
      <c r="I88" s="171"/>
      <c r="J88" s="171"/>
      <c r="K88" s="171"/>
      <c r="L88" s="171"/>
      <c r="M88" s="171"/>
      <c r="N88" s="173">
        <f>N128</f>
        <v>0</v>
      </c>
      <c r="O88" s="171"/>
      <c r="P88" s="171"/>
      <c r="Q88" s="171"/>
      <c r="R88" s="174"/>
      <c r="T88" s="175"/>
      <c r="U88" s="175"/>
    </row>
    <row r="89" s="7" customFormat="1" ht="19.92" customHeight="1">
      <c r="B89" s="176"/>
      <c r="C89" s="177"/>
      <c r="D89" s="132" t="s">
        <v>112</v>
      </c>
      <c r="E89" s="177"/>
      <c r="F89" s="177"/>
      <c r="G89" s="177"/>
      <c r="H89" s="177"/>
      <c r="I89" s="177"/>
      <c r="J89" s="177"/>
      <c r="K89" s="177"/>
      <c r="L89" s="177"/>
      <c r="M89" s="177"/>
      <c r="N89" s="134">
        <f>N129</f>
        <v>0</v>
      </c>
      <c r="O89" s="177"/>
      <c r="P89" s="177"/>
      <c r="Q89" s="177"/>
      <c r="R89" s="178"/>
      <c r="T89" s="179"/>
      <c r="U89" s="179"/>
    </row>
    <row r="90" s="7" customFormat="1" ht="19.92" customHeight="1">
      <c r="B90" s="176"/>
      <c r="C90" s="177"/>
      <c r="D90" s="132" t="s">
        <v>113</v>
      </c>
      <c r="E90" s="177"/>
      <c r="F90" s="177"/>
      <c r="G90" s="177"/>
      <c r="H90" s="177"/>
      <c r="I90" s="177"/>
      <c r="J90" s="177"/>
      <c r="K90" s="177"/>
      <c r="L90" s="177"/>
      <c r="M90" s="177"/>
      <c r="N90" s="134">
        <f>N134</f>
        <v>0</v>
      </c>
      <c r="O90" s="177"/>
      <c r="P90" s="177"/>
      <c r="Q90" s="177"/>
      <c r="R90" s="178"/>
      <c r="T90" s="179"/>
      <c r="U90" s="179"/>
    </row>
    <row r="91" s="7" customFormat="1" ht="19.92" customHeight="1">
      <c r="B91" s="176"/>
      <c r="C91" s="177"/>
      <c r="D91" s="132" t="s">
        <v>114</v>
      </c>
      <c r="E91" s="177"/>
      <c r="F91" s="177"/>
      <c r="G91" s="177"/>
      <c r="H91" s="177"/>
      <c r="I91" s="177"/>
      <c r="J91" s="177"/>
      <c r="K91" s="177"/>
      <c r="L91" s="177"/>
      <c r="M91" s="177"/>
      <c r="N91" s="134">
        <f>N143</f>
        <v>0</v>
      </c>
      <c r="O91" s="177"/>
      <c r="P91" s="177"/>
      <c r="Q91" s="177"/>
      <c r="R91" s="178"/>
      <c r="T91" s="179"/>
      <c r="U91" s="179"/>
    </row>
    <row r="92" s="7" customFormat="1" ht="19.92" customHeight="1">
      <c r="B92" s="176"/>
      <c r="C92" s="177"/>
      <c r="D92" s="132" t="s">
        <v>115</v>
      </c>
      <c r="E92" s="177"/>
      <c r="F92" s="177"/>
      <c r="G92" s="177"/>
      <c r="H92" s="177"/>
      <c r="I92" s="177"/>
      <c r="J92" s="177"/>
      <c r="K92" s="177"/>
      <c r="L92" s="177"/>
      <c r="M92" s="177"/>
      <c r="N92" s="134">
        <f>N149</f>
        <v>0</v>
      </c>
      <c r="O92" s="177"/>
      <c r="P92" s="177"/>
      <c r="Q92" s="177"/>
      <c r="R92" s="178"/>
      <c r="T92" s="179"/>
      <c r="U92" s="179"/>
    </row>
    <row r="93" s="7" customFormat="1" ht="19.92" customHeight="1">
      <c r="B93" s="176"/>
      <c r="C93" s="177"/>
      <c r="D93" s="132" t="s">
        <v>116</v>
      </c>
      <c r="E93" s="177"/>
      <c r="F93" s="177"/>
      <c r="G93" s="177"/>
      <c r="H93" s="177"/>
      <c r="I93" s="177"/>
      <c r="J93" s="177"/>
      <c r="K93" s="177"/>
      <c r="L93" s="177"/>
      <c r="M93" s="177"/>
      <c r="N93" s="134">
        <f>N173</f>
        <v>0</v>
      </c>
      <c r="O93" s="177"/>
      <c r="P93" s="177"/>
      <c r="Q93" s="177"/>
      <c r="R93" s="178"/>
      <c r="T93" s="179"/>
      <c r="U93" s="179"/>
    </row>
    <row r="94" s="7" customFormat="1" ht="19.92" customHeight="1">
      <c r="B94" s="176"/>
      <c r="C94" s="177"/>
      <c r="D94" s="132" t="s">
        <v>117</v>
      </c>
      <c r="E94" s="177"/>
      <c r="F94" s="177"/>
      <c r="G94" s="177"/>
      <c r="H94" s="177"/>
      <c r="I94" s="177"/>
      <c r="J94" s="177"/>
      <c r="K94" s="177"/>
      <c r="L94" s="177"/>
      <c r="M94" s="177"/>
      <c r="N94" s="134">
        <f>N196</f>
        <v>0</v>
      </c>
      <c r="O94" s="177"/>
      <c r="P94" s="177"/>
      <c r="Q94" s="177"/>
      <c r="R94" s="178"/>
      <c r="T94" s="179"/>
      <c r="U94" s="179"/>
    </row>
    <row r="95" s="7" customFormat="1" ht="19.92" customHeight="1">
      <c r="B95" s="176"/>
      <c r="C95" s="177"/>
      <c r="D95" s="132" t="s">
        <v>118</v>
      </c>
      <c r="E95" s="177"/>
      <c r="F95" s="177"/>
      <c r="G95" s="177"/>
      <c r="H95" s="177"/>
      <c r="I95" s="177"/>
      <c r="J95" s="177"/>
      <c r="K95" s="177"/>
      <c r="L95" s="177"/>
      <c r="M95" s="177"/>
      <c r="N95" s="134">
        <f>N199</f>
        <v>0</v>
      </c>
      <c r="O95" s="177"/>
      <c r="P95" s="177"/>
      <c r="Q95" s="177"/>
      <c r="R95" s="178"/>
      <c r="T95" s="179"/>
      <c r="U95" s="179"/>
    </row>
    <row r="96" s="6" customFormat="1" ht="24.96" customHeight="1">
      <c r="B96" s="170"/>
      <c r="C96" s="171"/>
      <c r="D96" s="172" t="s">
        <v>119</v>
      </c>
      <c r="E96" s="171"/>
      <c r="F96" s="171"/>
      <c r="G96" s="171"/>
      <c r="H96" s="171"/>
      <c r="I96" s="171"/>
      <c r="J96" s="171"/>
      <c r="K96" s="171"/>
      <c r="L96" s="171"/>
      <c r="M96" s="171"/>
      <c r="N96" s="173">
        <f>N201</f>
        <v>0</v>
      </c>
      <c r="O96" s="171"/>
      <c r="P96" s="171"/>
      <c r="Q96" s="171"/>
      <c r="R96" s="174"/>
      <c r="T96" s="175"/>
      <c r="U96" s="175"/>
    </row>
    <row r="97" s="7" customFormat="1" ht="19.92" customHeight="1">
      <c r="B97" s="176"/>
      <c r="C97" s="177"/>
      <c r="D97" s="132" t="s">
        <v>120</v>
      </c>
      <c r="E97" s="177"/>
      <c r="F97" s="177"/>
      <c r="G97" s="177"/>
      <c r="H97" s="177"/>
      <c r="I97" s="177"/>
      <c r="J97" s="177"/>
      <c r="K97" s="177"/>
      <c r="L97" s="177"/>
      <c r="M97" s="177"/>
      <c r="N97" s="134">
        <f>N202</f>
        <v>0</v>
      </c>
      <c r="O97" s="177"/>
      <c r="P97" s="177"/>
      <c r="Q97" s="177"/>
      <c r="R97" s="178"/>
      <c r="T97" s="179"/>
      <c r="U97" s="179"/>
    </row>
    <row r="98" s="7" customFormat="1" ht="19.92" customHeight="1">
      <c r="B98" s="176"/>
      <c r="C98" s="177"/>
      <c r="D98" s="132" t="s">
        <v>121</v>
      </c>
      <c r="E98" s="177"/>
      <c r="F98" s="177"/>
      <c r="G98" s="177"/>
      <c r="H98" s="177"/>
      <c r="I98" s="177"/>
      <c r="J98" s="177"/>
      <c r="K98" s="177"/>
      <c r="L98" s="177"/>
      <c r="M98" s="177"/>
      <c r="N98" s="134">
        <f>N208</f>
        <v>0</v>
      </c>
      <c r="O98" s="177"/>
      <c r="P98" s="177"/>
      <c r="Q98" s="177"/>
      <c r="R98" s="178"/>
      <c r="T98" s="179"/>
      <c r="U98" s="179"/>
    </row>
    <row r="99" s="7" customFormat="1" ht="19.92" customHeight="1">
      <c r="B99" s="176"/>
      <c r="C99" s="177"/>
      <c r="D99" s="132" t="s">
        <v>122</v>
      </c>
      <c r="E99" s="177"/>
      <c r="F99" s="177"/>
      <c r="G99" s="177"/>
      <c r="H99" s="177"/>
      <c r="I99" s="177"/>
      <c r="J99" s="177"/>
      <c r="K99" s="177"/>
      <c r="L99" s="177"/>
      <c r="M99" s="177"/>
      <c r="N99" s="134">
        <f>N216</f>
        <v>0</v>
      </c>
      <c r="O99" s="177"/>
      <c r="P99" s="177"/>
      <c r="Q99" s="177"/>
      <c r="R99" s="178"/>
      <c r="T99" s="179"/>
      <c r="U99" s="179"/>
    </row>
    <row r="100" s="6" customFormat="1" ht="24.96" customHeight="1">
      <c r="B100" s="170"/>
      <c r="C100" s="171"/>
      <c r="D100" s="172" t="s">
        <v>123</v>
      </c>
      <c r="E100" s="171"/>
      <c r="F100" s="171"/>
      <c r="G100" s="171"/>
      <c r="H100" s="171"/>
      <c r="I100" s="171"/>
      <c r="J100" s="171"/>
      <c r="K100" s="171"/>
      <c r="L100" s="171"/>
      <c r="M100" s="171"/>
      <c r="N100" s="173">
        <f>N219</f>
        <v>0</v>
      </c>
      <c r="O100" s="171"/>
      <c r="P100" s="171"/>
      <c r="Q100" s="171"/>
      <c r="R100" s="174"/>
      <c r="T100" s="175"/>
      <c r="U100" s="175"/>
    </row>
    <row r="101" s="7" customFormat="1" ht="19.92" customHeight="1">
      <c r="B101" s="176"/>
      <c r="C101" s="177"/>
      <c r="D101" s="132" t="s">
        <v>124</v>
      </c>
      <c r="E101" s="177"/>
      <c r="F101" s="177"/>
      <c r="G101" s="177"/>
      <c r="H101" s="177"/>
      <c r="I101" s="177"/>
      <c r="J101" s="177"/>
      <c r="K101" s="177"/>
      <c r="L101" s="177"/>
      <c r="M101" s="177"/>
      <c r="N101" s="134">
        <f>N220</f>
        <v>0</v>
      </c>
      <c r="O101" s="177"/>
      <c r="P101" s="177"/>
      <c r="Q101" s="177"/>
      <c r="R101" s="178"/>
      <c r="T101" s="179"/>
      <c r="U101" s="179"/>
    </row>
    <row r="102" s="1" customFormat="1" ht="21.84" customHeight="1"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9"/>
      <c r="T102" s="166"/>
      <c r="U102" s="166"/>
    </row>
    <row r="103" s="1" customFormat="1" ht="29.28" customHeight="1">
      <c r="B103" s="47"/>
      <c r="C103" s="168" t="s">
        <v>125</v>
      </c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169">
        <f>ROUND(N104+N105+N106+N107+N108+N109,2)</f>
        <v>0</v>
      </c>
      <c r="O103" s="180"/>
      <c r="P103" s="180"/>
      <c r="Q103" s="180"/>
      <c r="R103" s="49"/>
      <c r="T103" s="181"/>
      <c r="U103" s="182" t="s">
        <v>46</v>
      </c>
    </row>
    <row r="104" s="1" customFormat="1" ht="18" customHeight="1">
      <c r="B104" s="47"/>
      <c r="C104" s="48"/>
      <c r="D104" s="139" t="s">
        <v>126</v>
      </c>
      <c r="E104" s="132"/>
      <c r="F104" s="132"/>
      <c r="G104" s="132"/>
      <c r="H104" s="132"/>
      <c r="I104" s="48"/>
      <c r="J104" s="48"/>
      <c r="K104" s="48"/>
      <c r="L104" s="48"/>
      <c r="M104" s="48"/>
      <c r="N104" s="133">
        <f>ROUND(N87*T104,2)</f>
        <v>0</v>
      </c>
      <c r="O104" s="134"/>
      <c r="P104" s="134"/>
      <c r="Q104" s="134"/>
      <c r="R104" s="49"/>
      <c r="S104" s="183"/>
      <c r="T104" s="184"/>
      <c r="U104" s="185" t="s">
        <v>47</v>
      </c>
      <c r="V104" s="183"/>
      <c r="W104" s="183"/>
      <c r="X104" s="183"/>
      <c r="Y104" s="183"/>
      <c r="Z104" s="183"/>
      <c r="AA104" s="183"/>
      <c r="AB104" s="183"/>
      <c r="AC104" s="183"/>
      <c r="AD104" s="183"/>
      <c r="AE104" s="183"/>
      <c r="AF104" s="183"/>
      <c r="AG104" s="183"/>
      <c r="AH104" s="183"/>
      <c r="AI104" s="183"/>
      <c r="AJ104" s="183"/>
      <c r="AK104" s="183"/>
      <c r="AL104" s="183"/>
      <c r="AM104" s="183"/>
      <c r="AN104" s="183"/>
      <c r="AO104" s="183"/>
      <c r="AP104" s="183"/>
      <c r="AQ104" s="183"/>
      <c r="AR104" s="183"/>
      <c r="AS104" s="183"/>
      <c r="AT104" s="183"/>
      <c r="AU104" s="183"/>
      <c r="AV104" s="183"/>
      <c r="AW104" s="183"/>
      <c r="AX104" s="183"/>
      <c r="AY104" s="186" t="s">
        <v>127</v>
      </c>
      <c r="AZ104" s="183"/>
      <c r="BA104" s="183"/>
      <c r="BB104" s="183"/>
      <c r="BC104" s="183"/>
      <c r="BD104" s="183"/>
      <c r="BE104" s="187">
        <f>IF(U104="základní",N104,0)</f>
        <v>0</v>
      </c>
      <c r="BF104" s="187">
        <f>IF(U104="snížená",N104,0)</f>
        <v>0</v>
      </c>
      <c r="BG104" s="187">
        <f>IF(U104="zákl. přenesená",N104,0)</f>
        <v>0</v>
      </c>
      <c r="BH104" s="187">
        <f>IF(U104="sníž. přenesená",N104,0)</f>
        <v>0</v>
      </c>
      <c r="BI104" s="187">
        <f>IF(U104="nulová",N104,0)</f>
        <v>0</v>
      </c>
      <c r="BJ104" s="186" t="s">
        <v>87</v>
      </c>
      <c r="BK104" s="183"/>
      <c r="BL104" s="183"/>
      <c r="BM104" s="183"/>
    </row>
    <row r="105" s="1" customFormat="1" ht="18" customHeight="1">
      <c r="B105" s="47"/>
      <c r="C105" s="48"/>
      <c r="D105" s="139" t="s">
        <v>128</v>
      </c>
      <c r="E105" s="132"/>
      <c r="F105" s="132"/>
      <c r="G105" s="132"/>
      <c r="H105" s="132"/>
      <c r="I105" s="48"/>
      <c r="J105" s="48"/>
      <c r="K105" s="48"/>
      <c r="L105" s="48"/>
      <c r="M105" s="48"/>
      <c r="N105" s="133">
        <f>ROUND(N87*T105,2)</f>
        <v>0</v>
      </c>
      <c r="O105" s="134"/>
      <c r="P105" s="134"/>
      <c r="Q105" s="134"/>
      <c r="R105" s="49"/>
      <c r="S105" s="183"/>
      <c r="T105" s="184"/>
      <c r="U105" s="185" t="s">
        <v>47</v>
      </c>
      <c r="V105" s="183"/>
      <c r="W105" s="183"/>
      <c r="X105" s="183"/>
      <c r="Y105" s="183"/>
      <c r="Z105" s="183"/>
      <c r="AA105" s="183"/>
      <c r="AB105" s="183"/>
      <c r="AC105" s="183"/>
      <c r="AD105" s="183"/>
      <c r="AE105" s="183"/>
      <c r="AF105" s="183"/>
      <c r="AG105" s="183"/>
      <c r="AH105" s="183"/>
      <c r="AI105" s="183"/>
      <c r="AJ105" s="183"/>
      <c r="AK105" s="183"/>
      <c r="AL105" s="183"/>
      <c r="AM105" s="183"/>
      <c r="AN105" s="183"/>
      <c r="AO105" s="183"/>
      <c r="AP105" s="183"/>
      <c r="AQ105" s="183"/>
      <c r="AR105" s="183"/>
      <c r="AS105" s="183"/>
      <c r="AT105" s="183"/>
      <c r="AU105" s="183"/>
      <c r="AV105" s="183"/>
      <c r="AW105" s="183"/>
      <c r="AX105" s="183"/>
      <c r="AY105" s="186" t="s">
        <v>127</v>
      </c>
      <c r="AZ105" s="183"/>
      <c r="BA105" s="183"/>
      <c r="BB105" s="183"/>
      <c r="BC105" s="183"/>
      <c r="BD105" s="183"/>
      <c r="BE105" s="187">
        <f>IF(U105="základní",N105,0)</f>
        <v>0</v>
      </c>
      <c r="BF105" s="187">
        <f>IF(U105="snížená",N105,0)</f>
        <v>0</v>
      </c>
      <c r="BG105" s="187">
        <f>IF(U105="zákl. přenesená",N105,0)</f>
        <v>0</v>
      </c>
      <c r="BH105" s="187">
        <f>IF(U105="sníž. přenesená",N105,0)</f>
        <v>0</v>
      </c>
      <c r="BI105" s="187">
        <f>IF(U105="nulová",N105,0)</f>
        <v>0</v>
      </c>
      <c r="BJ105" s="186" t="s">
        <v>87</v>
      </c>
      <c r="BK105" s="183"/>
      <c r="BL105" s="183"/>
      <c r="BM105" s="183"/>
    </row>
    <row r="106" s="1" customFormat="1" ht="18" customHeight="1">
      <c r="B106" s="47"/>
      <c r="C106" s="48"/>
      <c r="D106" s="139" t="s">
        <v>129</v>
      </c>
      <c r="E106" s="132"/>
      <c r="F106" s="132"/>
      <c r="G106" s="132"/>
      <c r="H106" s="132"/>
      <c r="I106" s="48"/>
      <c r="J106" s="48"/>
      <c r="K106" s="48"/>
      <c r="L106" s="48"/>
      <c r="M106" s="48"/>
      <c r="N106" s="133">
        <f>ROUND(N87*T106,2)</f>
        <v>0</v>
      </c>
      <c r="O106" s="134"/>
      <c r="P106" s="134"/>
      <c r="Q106" s="134"/>
      <c r="R106" s="49"/>
      <c r="S106" s="183"/>
      <c r="T106" s="184"/>
      <c r="U106" s="185" t="s">
        <v>47</v>
      </c>
      <c r="V106" s="183"/>
      <c r="W106" s="183"/>
      <c r="X106" s="183"/>
      <c r="Y106" s="183"/>
      <c r="Z106" s="183"/>
      <c r="AA106" s="183"/>
      <c r="AB106" s="183"/>
      <c r="AC106" s="183"/>
      <c r="AD106" s="183"/>
      <c r="AE106" s="183"/>
      <c r="AF106" s="183"/>
      <c r="AG106" s="183"/>
      <c r="AH106" s="183"/>
      <c r="AI106" s="183"/>
      <c r="AJ106" s="183"/>
      <c r="AK106" s="183"/>
      <c r="AL106" s="183"/>
      <c r="AM106" s="183"/>
      <c r="AN106" s="183"/>
      <c r="AO106" s="183"/>
      <c r="AP106" s="183"/>
      <c r="AQ106" s="183"/>
      <c r="AR106" s="183"/>
      <c r="AS106" s="183"/>
      <c r="AT106" s="183"/>
      <c r="AU106" s="183"/>
      <c r="AV106" s="183"/>
      <c r="AW106" s="183"/>
      <c r="AX106" s="183"/>
      <c r="AY106" s="186" t="s">
        <v>127</v>
      </c>
      <c r="AZ106" s="183"/>
      <c r="BA106" s="183"/>
      <c r="BB106" s="183"/>
      <c r="BC106" s="183"/>
      <c r="BD106" s="183"/>
      <c r="BE106" s="187">
        <f>IF(U106="základní",N106,0)</f>
        <v>0</v>
      </c>
      <c r="BF106" s="187">
        <f>IF(U106="snížená",N106,0)</f>
        <v>0</v>
      </c>
      <c r="BG106" s="187">
        <f>IF(U106="zákl. přenesená",N106,0)</f>
        <v>0</v>
      </c>
      <c r="BH106" s="187">
        <f>IF(U106="sníž. přenesená",N106,0)</f>
        <v>0</v>
      </c>
      <c r="BI106" s="187">
        <f>IF(U106="nulová",N106,0)</f>
        <v>0</v>
      </c>
      <c r="BJ106" s="186" t="s">
        <v>87</v>
      </c>
      <c r="BK106" s="183"/>
      <c r="BL106" s="183"/>
      <c r="BM106" s="183"/>
    </row>
    <row r="107" s="1" customFormat="1" ht="18" customHeight="1">
      <c r="B107" s="47"/>
      <c r="C107" s="48"/>
      <c r="D107" s="139" t="s">
        <v>130</v>
      </c>
      <c r="E107" s="132"/>
      <c r="F107" s="132"/>
      <c r="G107" s="132"/>
      <c r="H107" s="132"/>
      <c r="I107" s="48"/>
      <c r="J107" s="48"/>
      <c r="K107" s="48"/>
      <c r="L107" s="48"/>
      <c r="M107" s="48"/>
      <c r="N107" s="133">
        <f>ROUND(N87*T107,2)</f>
        <v>0</v>
      </c>
      <c r="O107" s="134"/>
      <c r="P107" s="134"/>
      <c r="Q107" s="134"/>
      <c r="R107" s="49"/>
      <c r="S107" s="183"/>
      <c r="T107" s="184"/>
      <c r="U107" s="185" t="s">
        <v>47</v>
      </c>
      <c r="V107" s="183"/>
      <c r="W107" s="183"/>
      <c r="X107" s="183"/>
      <c r="Y107" s="183"/>
      <c r="Z107" s="183"/>
      <c r="AA107" s="183"/>
      <c r="AB107" s="183"/>
      <c r="AC107" s="183"/>
      <c r="AD107" s="183"/>
      <c r="AE107" s="183"/>
      <c r="AF107" s="183"/>
      <c r="AG107" s="183"/>
      <c r="AH107" s="183"/>
      <c r="AI107" s="183"/>
      <c r="AJ107" s="183"/>
      <c r="AK107" s="183"/>
      <c r="AL107" s="183"/>
      <c r="AM107" s="183"/>
      <c r="AN107" s="183"/>
      <c r="AO107" s="183"/>
      <c r="AP107" s="183"/>
      <c r="AQ107" s="183"/>
      <c r="AR107" s="183"/>
      <c r="AS107" s="183"/>
      <c r="AT107" s="183"/>
      <c r="AU107" s="183"/>
      <c r="AV107" s="183"/>
      <c r="AW107" s="183"/>
      <c r="AX107" s="183"/>
      <c r="AY107" s="186" t="s">
        <v>127</v>
      </c>
      <c r="AZ107" s="183"/>
      <c r="BA107" s="183"/>
      <c r="BB107" s="183"/>
      <c r="BC107" s="183"/>
      <c r="BD107" s="183"/>
      <c r="BE107" s="187">
        <f>IF(U107="základní",N107,0)</f>
        <v>0</v>
      </c>
      <c r="BF107" s="187">
        <f>IF(U107="snížená",N107,0)</f>
        <v>0</v>
      </c>
      <c r="BG107" s="187">
        <f>IF(U107="zákl. přenesená",N107,0)</f>
        <v>0</v>
      </c>
      <c r="BH107" s="187">
        <f>IF(U107="sníž. přenesená",N107,0)</f>
        <v>0</v>
      </c>
      <c r="BI107" s="187">
        <f>IF(U107="nulová",N107,0)</f>
        <v>0</v>
      </c>
      <c r="BJ107" s="186" t="s">
        <v>87</v>
      </c>
      <c r="BK107" s="183"/>
      <c r="BL107" s="183"/>
      <c r="BM107" s="183"/>
    </row>
    <row r="108" s="1" customFormat="1" ht="18" customHeight="1">
      <c r="B108" s="47"/>
      <c r="C108" s="48"/>
      <c r="D108" s="139" t="s">
        <v>131</v>
      </c>
      <c r="E108" s="132"/>
      <c r="F108" s="132"/>
      <c r="G108" s="132"/>
      <c r="H108" s="132"/>
      <c r="I108" s="48"/>
      <c r="J108" s="48"/>
      <c r="K108" s="48"/>
      <c r="L108" s="48"/>
      <c r="M108" s="48"/>
      <c r="N108" s="133">
        <f>ROUND(N87*T108,2)</f>
        <v>0</v>
      </c>
      <c r="O108" s="134"/>
      <c r="P108" s="134"/>
      <c r="Q108" s="134"/>
      <c r="R108" s="49"/>
      <c r="S108" s="183"/>
      <c r="T108" s="184"/>
      <c r="U108" s="185" t="s">
        <v>47</v>
      </c>
      <c r="V108" s="183"/>
      <c r="W108" s="183"/>
      <c r="X108" s="183"/>
      <c r="Y108" s="183"/>
      <c r="Z108" s="183"/>
      <c r="AA108" s="183"/>
      <c r="AB108" s="183"/>
      <c r="AC108" s="183"/>
      <c r="AD108" s="183"/>
      <c r="AE108" s="183"/>
      <c r="AF108" s="183"/>
      <c r="AG108" s="183"/>
      <c r="AH108" s="183"/>
      <c r="AI108" s="183"/>
      <c r="AJ108" s="183"/>
      <c r="AK108" s="183"/>
      <c r="AL108" s="183"/>
      <c r="AM108" s="183"/>
      <c r="AN108" s="183"/>
      <c r="AO108" s="183"/>
      <c r="AP108" s="183"/>
      <c r="AQ108" s="183"/>
      <c r="AR108" s="183"/>
      <c r="AS108" s="183"/>
      <c r="AT108" s="183"/>
      <c r="AU108" s="183"/>
      <c r="AV108" s="183"/>
      <c r="AW108" s="183"/>
      <c r="AX108" s="183"/>
      <c r="AY108" s="186" t="s">
        <v>127</v>
      </c>
      <c r="AZ108" s="183"/>
      <c r="BA108" s="183"/>
      <c r="BB108" s="183"/>
      <c r="BC108" s="183"/>
      <c r="BD108" s="183"/>
      <c r="BE108" s="187">
        <f>IF(U108="základní",N108,0)</f>
        <v>0</v>
      </c>
      <c r="BF108" s="187">
        <f>IF(U108="snížená",N108,0)</f>
        <v>0</v>
      </c>
      <c r="BG108" s="187">
        <f>IF(U108="zákl. přenesená",N108,0)</f>
        <v>0</v>
      </c>
      <c r="BH108" s="187">
        <f>IF(U108="sníž. přenesená",N108,0)</f>
        <v>0</v>
      </c>
      <c r="BI108" s="187">
        <f>IF(U108="nulová",N108,0)</f>
        <v>0</v>
      </c>
      <c r="BJ108" s="186" t="s">
        <v>87</v>
      </c>
      <c r="BK108" s="183"/>
      <c r="BL108" s="183"/>
      <c r="BM108" s="183"/>
    </row>
    <row r="109" s="1" customFormat="1" ht="18" customHeight="1">
      <c r="B109" s="47"/>
      <c r="C109" s="48"/>
      <c r="D109" s="132" t="s">
        <v>132</v>
      </c>
      <c r="E109" s="48"/>
      <c r="F109" s="48"/>
      <c r="G109" s="48"/>
      <c r="H109" s="48"/>
      <c r="I109" s="48"/>
      <c r="J109" s="48"/>
      <c r="K109" s="48"/>
      <c r="L109" s="48"/>
      <c r="M109" s="48"/>
      <c r="N109" s="133">
        <f>ROUND(N87*T109,2)</f>
        <v>0</v>
      </c>
      <c r="O109" s="134"/>
      <c r="P109" s="134"/>
      <c r="Q109" s="134"/>
      <c r="R109" s="49"/>
      <c r="S109" s="183"/>
      <c r="T109" s="188"/>
      <c r="U109" s="189" t="s">
        <v>47</v>
      </c>
      <c r="V109" s="183"/>
      <c r="W109" s="183"/>
      <c r="X109" s="183"/>
      <c r="Y109" s="183"/>
      <c r="Z109" s="183"/>
      <c r="AA109" s="183"/>
      <c r="AB109" s="183"/>
      <c r="AC109" s="183"/>
      <c r="AD109" s="183"/>
      <c r="AE109" s="183"/>
      <c r="AF109" s="183"/>
      <c r="AG109" s="183"/>
      <c r="AH109" s="183"/>
      <c r="AI109" s="183"/>
      <c r="AJ109" s="183"/>
      <c r="AK109" s="183"/>
      <c r="AL109" s="183"/>
      <c r="AM109" s="183"/>
      <c r="AN109" s="183"/>
      <c r="AO109" s="183"/>
      <c r="AP109" s="183"/>
      <c r="AQ109" s="183"/>
      <c r="AR109" s="183"/>
      <c r="AS109" s="183"/>
      <c r="AT109" s="183"/>
      <c r="AU109" s="183"/>
      <c r="AV109" s="183"/>
      <c r="AW109" s="183"/>
      <c r="AX109" s="183"/>
      <c r="AY109" s="186" t="s">
        <v>133</v>
      </c>
      <c r="AZ109" s="183"/>
      <c r="BA109" s="183"/>
      <c r="BB109" s="183"/>
      <c r="BC109" s="183"/>
      <c r="BD109" s="183"/>
      <c r="BE109" s="187">
        <f>IF(U109="základní",N109,0)</f>
        <v>0</v>
      </c>
      <c r="BF109" s="187">
        <f>IF(U109="snížená",N109,0)</f>
        <v>0</v>
      </c>
      <c r="BG109" s="187">
        <f>IF(U109="zákl. přenesená",N109,0)</f>
        <v>0</v>
      </c>
      <c r="BH109" s="187">
        <f>IF(U109="sníž. přenesená",N109,0)</f>
        <v>0</v>
      </c>
      <c r="BI109" s="187">
        <f>IF(U109="nulová",N109,0)</f>
        <v>0</v>
      </c>
      <c r="BJ109" s="186" t="s">
        <v>87</v>
      </c>
      <c r="BK109" s="183"/>
      <c r="BL109" s="183"/>
      <c r="BM109" s="183"/>
    </row>
    <row r="110" s="1" customForma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9"/>
      <c r="T110" s="166"/>
      <c r="U110" s="166"/>
    </row>
    <row r="111" s="1" customFormat="1" ht="29.28" customHeight="1">
      <c r="B111" s="47"/>
      <c r="C111" s="146" t="s">
        <v>97</v>
      </c>
      <c r="D111" s="147"/>
      <c r="E111" s="147"/>
      <c r="F111" s="147"/>
      <c r="G111" s="147"/>
      <c r="H111" s="147"/>
      <c r="I111" s="147"/>
      <c r="J111" s="147"/>
      <c r="K111" s="147"/>
      <c r="L111" s="148">
        <f>ROUND(SUM(N87+N103),2)</f>
        <v>0</v>
      </c>
      <c r="M111" s="148"/>
      <c r="N111" s="148"/>
      <c r="O111" s="148"/>
      <c r="P111" s="148"/>
      <c r="Q111" s="148"/>
      <c r="R111" s="49"/>
      <c r="T111" s="166"/>
      <c r="U111" s="166"/>
    </row>
    <row r="112" s="1" customFormat="1" ht="6.96" customHeight="1">
      <c r="B112" s="76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8"/>
      <c r="T112" s="166"/>
      <c r="U112" s="166"/>
    </row>
    <row r="116" s="1" customFormat="1" ht="6.96" customHeight="1">
      <c r="B116" s="79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1"/>
    </row>
    <row r="117" s="1" customFormat="1" ht="36.96" customHeight="1">
      <c r="B117" s="47"/>
      <c r="C117" s="28" t="s">
        <v>134</v>
      </c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6.96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9"/>
    </row>
    <row r="119" s="1" customFormat="1" ht="36.96" customHeight="1">
      <c r="B119" s="47"/>
      <c r="C119" s="86" t="s">
        <v>19</v>
      </c>
      <c r="D119" s="48"/>
      <c r="E119" s="48"/>
      <c r="F119" s="88" t="str">
        <f>F6</f>
        <v>SOŠ NOVÉ MĚSTO NA MORAVĚ - Modernizace technologie truhlářské a tesařské dílny</v>
      </c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9"/>
    </row>
    <row r="120" s="1" customFormat="1" ht="6.96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9"/>
    </row>
    <row r="121" s="1" customFormat="1" ht="18" customHeight="1">
      <c r="B121" s="47"/>
      <c r="C121" s="39" t="s">
        <v>24</v>
      </c>
      <c r="D121" s="48"/>
      <c r="E121" s="48"/>
      <c r="F121" s="34" t="str">
        <f>F8</f>
        <v xml:space="preserve"> </v>
      </c>
      <c r="G121" s="48"/>
      <c r="H121" s="48"/>
      <c r="I121" s="48"/>
      <c r="J121" s="48"/>
      <c r="K121" s="39" t="s">
        <v>26</v>
      </c>
      <c r="L121" s="48"/>
      <c r="M121" s="91" t="str">
        <f>IF(O8="","",O8)</f>
        <v>13. 12. 2017</v>
      </c>
      <c r="N121" s="91"/>
      <c r="O121" s="91"/>
      <c r="P121" s="91"/>
      <c r="Q121" s="48"/>
      <c r="R121" s="49"/>
    </row>
    <row r="122" s="1" customFormat="1" ht="6.96" customHeight="1"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9"/>
    </row>
    <row r="123" s="1" customFormat="1">
      <c r="B123" s="47"/>
      <c r="C123" s="39" t="s">
        <v>28</v>
      </c>
      <c r="D123" s="48"/>
      <c r="E123" s="48"/>
      <c r="F123" s="34" t="str">
        <f>E11</f>
        <v>SOŠ Nové Město na Moravě, Bělisko 295,</v>
      </c>
      <c r="G123" s="48"/>
      <c r="H123" s="48"/>
      <c r="I123" s="48"/>
      <c r="J123" s="48"/>
      <c r="K123" s="39" t="s">
        <v>36</v>
      </c>
      <c r="L123" s="48"/>
      <c r="M123" s="34" t="str">
        <f>E17</f>
        <v>Ing. Karel Táborský, Brněnská 34, Žďár n. Sáz.</v>
      </c>
      <c r="N123" s="34"/>
      <c r="O123" s="34"/>
      <c r="P123" s="34"/>
      <c r="Q123" s="34"/>
      <c r="R123" s="49"/>
    </row>
    <row r="124" s="1" customFormat="1" ht="14.4" customHeight="1">
      <c r="B124" s="47"/>
      <c r="C124" s="39" t="s">
        <v>34</v>
      </c>
      <c r="D124" s="48"/>
      <c r="E124" s="48"/>
      <c r="F124" s="34" t="str">
        <f>IF(E14="","",E14)</f>
        <v>Vyplň údaj</v>
      </c>
      <c r="G124" s="48"/>
      <c r="H124" s="48"/>
      <c r="I124" s="48"/>
      <c r="J124" s="48"/>
      <c r="K124" s="39" t="s">
        <v>41</v>
      </c>
      <c r="L124" s="48"/>
      <c r="M124" s="34" t="str">
        <f>E20</f>
        <v xml:space="preserve"> </v>
      </c>
      <c r="N124" s="34"/>
      <c r="O124" s="34"/>
      <c r="P124" s="34"/>
      <c r="Q124" s="34"/>
      <c r="R124" s="49"/>
    </row>
    <row r="125" s="1" customFormat="1" ht="10.32" customHeight="1"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9"/>
    </row>
    <row r="126" s="8" customFormat="1" ht="29.28" customHeight="1">
      <c r="B126" s="190"/>
      <c r="C126" s="191" t="s">
        <v>135</v>
      </c>
      <c r="D126" s="192" t="s">
        <v>136</v>
      </c>
      <c r="E126" s="192" t="s">
        <v>64</v>
      </c>
      <c r="F126" s="192" t="s">
        <v>137</v>
      </c>
      <c r="G126" s="192"/>
      <c r="H126" s="192"/>
      <c r="I126" s="192"/>
      <c r="J126" s="192" t="s">
        <v>138</v>
      </c>
      <c r="K126" s="192" t="s">
        <v>139</v>
      </c>
      <c r="L126" s="192" t="s">
        <v>140</v>
      </c>
      <c r="M126" s="192"/>
      <c r="N126" s="192" t="s">
        <v>108</v>
      </c>
      <c r="O126" s="192"/>
      <c r="P126" s="192"/>
      <c r="Q126" s="193"/>
      <c r="R126" s="194"/>
      <c r="T126" s="107" t="s">
        <v>141</v>
      </c>
      <c r="U126" s="108" t="s">
        <v>46</v>
      </c>
      <c r="V126" s="108" t="s">
        <v>142</v>
      </c>
      <c r="W126" s="108" t="s">
        <v>143</v>
      </c>
      <c r="X126" s="108" t="s">
        <v>144</v>
      </c>
      <c r="Y126" s="108" t="s">
        <v>145</v>
      </c>
      <c r="Z126" s="108" t="s">
        <v>146</v>
      </c>
      <c r="AA126" s="109" t="s">
        <v>147</v>
      </c>
    </row>
    <row r="127" s="1" customFormat="1" ht="29.28" customHeight="1">
      <c r="B127" s="47"/>
      <c r="C127" s="111" t="s">
        <v>105</v>
      </c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195">
        <f>BK127</f>
        <v>0</v>
      </c>
      <c r="O127" s="196"/>
      <c r="P127" s="196"/>
      <c r="Q127" s="196"/>
      <c r="R127" s="49"/>
      <c r="T127" s="110"/>
      <c r="U127" s="68"/>
      <c r="V127" s="68"/>
      <c r="W127" s="197">
        <f>W128+W201+W219+W222</f>
        <v>0</v>
      </c>
      <c r="X127" s="68"/>
      <c r="Y127" s="197">
        <f>Y128+Y201+Y219+Y222</f>
        <v>5.5794845200000012</v>
      </c>
      <c r="Z127" s="68"/>
      <c r="AA127" s="198">
        <f>AA128+AA201+AA219+AA222</f>
        <v>11.430539999999999</v>
      </c>
      <c r="AT127" s="23" t="s">
        <v>81</v>
      </c>
      <c r="AU127" s="23" t="s">
        <v>110</v>
      </c>
      <c r="BK127" s="199">
        <f>BK128+BK201+BK219+BK222</f>
        <v>0</v>
      </c>
    </row>
    <row r="128" s="9" customFormat="1" ht="37.44" customHeight="1">
      <c r="B128" s="200"/>
      <c r="C128" s="201"/>
      <c r="D128" s="202" t="s">
        <v>111</v>
      </c>
      <c r="E128" s="202"/>
      <c r="F128" s="202"/>
      <c r="G128" s="202"/>
      <c r="H128" s="202"/>
      <c r="I128" s="202"/>
      <c r="J128" s="202"/>
      <c r="K128" s="202"/>
      <c r="L128" s="202"/>
      <c r="M128" s="202"/>
      <c r="N128" s="203">
        <f>BK128</f>
        <v>0</v>
      </c>
      <c r="O128" s="173"/>
      <c r="P128" s="173"/>
      <c r="Q128" s="173"/>
      <c r="R128" s="204"/>
      <c r="T128" s="205"/>
      <c r="U128" s="201"/>
      <c r="V128" s="201"/>
      <c r="W128" s="206">
        <f>W129+W134+W143+W149+W173+W196+W199</f>
        <v>0</v>
      </c>
      <c r="X128" s="201"/>
      <c r="Y128" s="206">
        <f>Y129+Y134+Y143+Y149+Y173+Y196+Y199</f>
        <v>5.405238520000001</v>
      </c>
      <c r="Z128" s="201"/>
      <c r="AA128" s="207">
        <f>AA129+AA134+AA143+AA149+AA173+AA196+AA199</f>
        <v>11.430539999999999</v>
      </c>
      <c r="AR128" s="208" t="s">
        <v>87</v>
      </c>
      <c r="AT128" s="209" t="s">
        <v>81</v>
      </c>
      <c r="AU128" s="209" t="s">
        <v>82</v>
      </c>
      <c r="AY128" s="208" t="s">
        <v>148</v>
      </c>
      <c r="BK128" s="210">
        <f>BK129+BK134+BK143+BK149+BK173+BK196+BK199</f>
        <v>0</v>
      </c>
    </row>
    <row r="129" s="9" customFormat="1" ht="19.92" customHeight="1">
      <c r="B129" s="200"/>
      <c r="C129" s="201"/>
      <c r="D129" s="211" t="s">
        <v>112</v>
      </c>
      <c r="E129" s="211"/>
      <c r="F129" s="211"/>
      <c r="G129" s="211"/>
      <c r="H129" s="211"/>
      <c r="I129" s="211"/>
      <c r="J129" s="211"/>
      <c r="K129" s="211"/>
      <c r="L129" s="211"/>
      <c r="M129" s="211"/>
      <c r="N129" s="212">
        <f>BK129</f>
        <v>0</v>
      </c>
      <c r="O129" s="213"/>
      <c r="P129" s="213"/>
      <c r="Q129" s="213"/>
      <c r="R129" s="204"/>
      <c r="T129" s="205"/>
      <c r="U129" s="201"/>
      <c r="V129" s="201"/>
      <c r="W129" s="206">
        <f>SUM(W130:W133)</f>
        <v>0</v>
      </c>
      <c r="X129" s="201"/>
      <c r="Y129" s="206">
        <f>SUM(Y130:Y133)</f>
        <v>0</v>
      </c>
      <c r="Z129" s="201"/>
      <c r="AA129" s="207">
        <f>SUM(AA130:AA133)</f>
        <v>3.4434</v>
      </c>
      <c r="AR129" s="208" t="s">
        <v>87</v>
      </c>
      <c r="AT129" s="209" t="s">
        <v>81</v>
      </c>
      <c r="AU129" s="209" t="s">
        <v>87</v>
      </c>
      <c r="AY129" s="208" t="s">
        <v>148</v>
      </c>
      <c r="BK129" s="210">
        <f>SUM(BK130:BK133)</f>
        <v>0</v>
      </c>
    </row>
    <row r="130" s="1" customFormat="1" ht="34.2" customHeight="1">
      <c r="B130" s="47"/>
      <c r="C130" s="214" t="s">
        <v>87</v>
      </c>
      <c r="D130" s="214" t="s">
        <v>149</v>
      </c>
      <c r="E130" s="215" t="s">
        <v>150</v>
      </c>
      <c r="F130" s="216" t="s">
        <v>151</v>
      </c>
      <c r="G130" s="216"/>
      <c r="H130" s="216"/>
      <c r="I130" s="216"/>
      <c r="J130" s="217" t="s">
        <v>152</v>
      </c>
      <c r="K130" s="218">
        <v>1.913</v>
      </c>
      <c r="L130" s="219">
        <v>0</v>
      </c>
      <c r="M130" s="220"/>
      <c r="N130" s="221">
        <f>ROUND(L130*K130,2)</f>
        <v>0</v>
      </c>
      <c r="O130" s="221"/>
      <c r="P130" s="221"/>
      <c r="Q130" s="221"/>
      <c r="R130" s="49"/>
      <c r="T130" s="222" t="s">
        <v>22</v>
      </c>
      <c r="U130" s="57" t="s">
        <v>47</v>
      </c>
      <c r="V130" s="48"/>
      <c r="W130" s="223">
        <f>V130*K130</f>
        <v>0</v>
      </c>
      <c r="X130" s="223">
        <v>0</v>
      </c>
      <c r="Y130" s="223">
        <f>X130*K130</f>
        <v>0</v>
      </c>
      <c r="Z130" s="223">
        <v>1.8</v>
      </c>
      <c r="AA130" s="224">
        <f>Z130*K130</f>
        <v>3.4434</v>
      </c>
      <c r="AR130" s="23" t="s">
        <v>153</v>
      </c>
      <c r="AT130" s="23" t="s">
        <v>149</v>
      </c>
      <c r="AU130" s="23" t="s">
        <v>103</v>
      </c>
      <c r="AY130" s="23" t="s">
        <v>148</v>
      </c>
      <c r="BE130" s="138">
        <f>IF(U130="základní",N130,0)</f>
        <v>0</v>
      </c>
      <c r="BF130" s="138">
        <f>IF(U130="snížená",N130,0)</f>
        <v>0</v>
      </c>
      <c r="BG130" s="138">
        <f>IF(U130="zákl. přenesená",N130,0)</f>
        <v>0</v>
      </c>
      <c r="BH130" s="138">
        <f>IF(U130="sníž. přenesená",N130,0)</f>
        <v>0</v>
      </c>
      <c r="BI130" s="138">
        <f>IF(U130="nulová",N130,0)</f>
        <v>0</v>
      </c>
      <c r="BJ130" s="23" t="s">
        <v>87</v>
      </c>
      <c r="BK130" s="138">
        <f>ROUND(L130*K130,2)</f>
        <v>0</v>
      </c>
      <c r="BL130" s="23" t="s">
        <v>153</v>
      </c>
      <c r="BM130" s="23" t="s">
        <v>154</v>
      </c>
    </row>
    <row r="131" s="10" customFormat="1" ht="14.4" customHeight="1">
      <c r="B131" s="225"/>
      <c r="C131" s="226"/>
      <c r="D131" s="226"/>
      <c r="E131" s="227" t="s">
        <v>22</v>
      </c>
      <c r="F131" s="228" t="s">
        <v>155</v>
      </c>
      <c r="G131" s="229"/>
      <c r="H131" s="229"/>
      <c r="I131" s="229"/>
      <c r="J131" s="226"/>
      <c r="K131" s="227" t="s">
        <v>22</v>
      </c>
      <c r="L131" s="226"/>
      <c r="M131" s="226"/>
      <c r="N131" s="226"/>
      <c r="O131" s="226"/>
      <c r="P131" s="226"/>
      <c r="Q131" s="226"/>
      <c r="R131" s="230"/>
      <c r="T131" s="231"/>
      <c r="U131" s="226"/>
      <c r="V131" s="226"/>
      <c r="W131" s="226"/>
      <c r="X131" s="226"/>
      <c r="Y131" s="226"/>
      <c r="Z131" s="226"/>
      <c r="AA131" s="232"/>
      <c r="AT131" s="233" t="s">
        <v>156</v>
      </c>
      <c r="AU131" s="233" t="s">
        <v>103</v>
      </c>
      <c r="AV131" s="10" t="s">
        <v>87</v>
      </c>
      <c r="AW131" s="10" t="s">
        <v>40</v>
      </c>
      <c r="AX131" s="10" t="s">
        <v>82</v>
      </c>
      <c r="AY131" s="233" t="s">
        <v>148</v>
      </c>
    </row>
    <row r="132" s="11" customFormat="1" ht="14.4" customHeight="1">
      <c r="B132" s="234"/>
      <c r="C132" s="235"/>
      <c r="D132" s="235"/>
      <c r="E132" s="236" t="s">
        <v>22</v>
      </c>
      <c r="F132" s="237" t="s">
        <v>157</v>
      </c>
      <c r="G132" s="235"/>
      <c r="H132" s="235"/>
      <c r="I132" s="235"/>
      <c r="J132" s="235"/>
      <c r="K132" s="238">
        <v>1.913</v>
      </c>
      <c r="L132" s="235"/>
      <c r="M132" s="235"/>
      <c r="N132" s="235"/>
      <c r="O132" s="235"/>
      <c r="P132" s="235"/>
      <c r="Q132" s="235"/>
      <c r="R132" s="239"/>
      <c r="T132" s="240"/>
      <c r="U132" s="235"/>
      <c r="V132" s="235"/>
      <c r="W132" s="235"/>
      <c r="X132" s="235"/>
      <c r="Y132" s="235"/>
      <c r="Z132" s="235"/>
      <c r="AA132" s="241"/>
      <c r="AT132" s="242" t="s">
        <v>156</v>
      </c>
      <c r="AU132" s="242" t="s">
        <v>103</v>
      </c>
      <c r="AV132" s="11" t="s">
        <v>103</v>
      </c>
      <c r="AW132" s="11" t="s">
        <v>40</v>
      </c>
      <c r="AX132" s="11" t="s">
        <v>87</v>
      </c>
      <c r="AY132" s="242" t="s">
        <v>148</v>
      </c>
    </row>
    <row r="133" s="1" customFormat="1" ht="34.2" customHeight="1">
      <c r="B133" s="47"/>
      <c r="C133" s="214" t="s">
        <v>103</v>
      </c>
      <c r="D133" s="214" t="s">
        <v>149</v>
      </c>
      <c r="E133" s="215" t="s">
        <v>158</v>
      </c>
      <c r="F133" s="216" t="s">
        <v>159</v>
      </c>
      <c r="G133" s="216"/>
      <c r="H133" s="216"/>
      <c r="I133" s="216"/>
      <c r="J133" s="217" t="s">
        <v>152</v>
      </c>
      <c r="K133" s="218">
        <v>1.913</v>
      </c>
      <c r="L133" s="219">
        <v>0</v>
      </c>
      <c r="M133" s="220"/>
      <c r="N133" s="221">
        <f>ROUND(L133*K133,2)</f>
        <v>0</v>
      </c>
      <c r="O133" s="221"/>
      <c r="P133" s="221"/>
      <c r="Q133" s="221"/>
      <c r="R133" s="49"/>
      <c r="T133" s="222" t="s">
        <v>22</v>
      </c>
      <c r="U133" s="57" t="s">
        <v>47</v>
      </c>
      <c r="V133" s="48"/>
      <c r="W133" s="223">
        <f>V133*K133</f>
        <v>0</v>
      </c>
      <c r="X133" s="223">
        <v>0</v>
      </c>
      <c r="Y133" s="223">
        <f>X133*K133</f>
        <v>0</v>
      </c>
      <c r="Z133" s="223">
        <v>0</v>
      </c>
      <c r="AA133" s="224">
        <f>Z133*K133</f>
        <v>0</v>
      </c>
      <c r="AR133" s="23" t="s">
        <v>153</v>
      </c>
      <c r="AT133" s="23" t="s">
        <v>149</v>
      </c>
      <c r="AU133" s="23" t="s">
        <v>103</v>
      </c>
      <c r="AY133" s="23" t="s">
        <v>148</v>
      </c>
      <c r="BE133" s="138">
        <f>IF(U133="základní",N133,0)</f>
        <v>0</v>
      </c>
      <c r="BF133" s="138">
        <f>IF(U133="snížená",N133,0)</f>
        <v>0</v>
      </c>
      <c r="BG133" s="138">
        <f>IF(U133="zákl. přenesená",N133,0)</f>
        <v>0</v>
      </c>
      <c r="BH133" s="138">
        <f>IF(U133="sníž. přenesená",N133,0)</f>
        <v>0</v>
      </c>
      <c r="BI133" s="138">
        <f>IF(U133="nulová",N133,0)</f>
        <v>0</v>
      </c>
      <c r="BJ133" s="23" t="s">
        <v>87</v>
      </c>
      <c r="BK133" s="138">
        <f>ROUND(L133*K133,2)</f>
        <v>0</v>
      </c>
      <c r="BL133" s="23" t="s">
        <v>153</v>
      </c>
      <c r="BM133" s="23" t="s">
        <v>160</v>
      </c>
    </row>
    <row r="134" s="9" customFormat="1" ht="29.88" customHeight="1">
      <c r="B134" s="200"/>
      <c r="C134" s="201"/>
      <c r="D134" s="211" t="s">
        <v>113</v>
      </c>
      <c r="E134" s="211"/>
      <c r="F134" s="211"/>
      <c r="G134" s="211"/>
      <c r="H134" s="211"/>
      <c r="I134" s="211"/>
      <c r="J134" s="211"/>
      <c r="K134" s="211"/>
      <c r="L134" s="211"/>
      <c r="M134" s="211"/>
      <c r="N134" s="243">
        <f>BK134</f>
        <v>0</v>
      </c>
      <c r="O134" s="244"/>
      <c r="P134" s="244"/>
      <c r="Q134" s="244"/>
      <c r="R134" s="204"/>
      <c r="T134" s="205"/>
      <c r="U134" s="201"/>
      <c r="V134" s="201"/>
      <c r="W134" s="206">
        <f>SUM(W135:W142)</f>
        <v>0</v>
      </c>
      <c r="X134" s="201"/>
      <c r="Y134" s="206">
        <f>SUM(Y135:Y142)</f>
        <v>0.17493947999999998</v>
      </c>
      <c r="Z134" s="201"/>
      <c r="AA134" s="207">
        <f>SUM(AA135:AA142)</f>
        <v>0</v>
      </c>
      <c r="AR134" s="208" t="s">
        <v>87</v>
      </c>
      <c r="AT134" s="209" t="s">
        <v>81</v>
      </c>
      <c r="AU134" s="209" t="s">
        <v>87</v>
      </c>
      <c r="AY134" s="208" t="s">
        <v>148</v>
      </c>
      <c r="BK134" s="210">
        <f>SUM(BK135:BK142)</f>
        <v>0</v>
      </c>
    </row>
    <row r="135" s="1" customFormat="1" ht="34.2" customHeight="1">
      <c r="B135" s="47"/>
      <c r="C135" s="214" t="s">
        <v>161</v>
      </c>
      <c r="D135" s="214" t="s">
        <v>149</v>
      </c>
      <c r="E135" s="215" t="s">
        <v>162</v>
      </c>
      <c r="F135" s="216" t="s">
        <v>163</v>
      </c>
      <c r="G135" s="216"/>
      <c r="H135" s="216"/>
      <c r="I135" s="216"/>
      <c r="J135" s="217" t="s">
        <v>164</v>
      </c>
      <c r="K135" s="218">
        <v>0.17199999999999999</v>
      </c>
      <c r="L135" s="219">
        <v>0</v>
      </c>
      <c r="M135" s="220"/>
      <c r="N135" s="221">
        <f>ROUND(L135*K135,2)</f>
        <v>0</v>
      </c>
      <c r="O135" s="221"/>
      <c r="P135" s="221"/>
      <c r="Q135" s="221"/>
      <c r="R135" s="49"/>
      <c r="T135" s="222" t="s">
        <v>22</v>
      </c>
      <c r="U135" s="57" t="s">
        <v>47</v>
      </c>
      <c r="V135" s="48"/>
      <c r="W135" s="223">
        <f>V135*K135</f>
        <v>0</v>
      </c>
      <c r="X135" s="223">
        <v>0.017090000000000001</v>
      </c>
      <c r="Y135" s="223">
        <f>X135*K135</f>
        <v>0.00293948</v>
      </c>
      <c r="Z135" s="223">
        <v>0</v>
      </c>
      <c r="AA135" s="224">
        <f>Z135*K135</f>
        <v>0</v>
      </c>
      <c r="AR135" s="23" t="s">
        <v>153</v>
      </c>
      <c r="AT135" s="23" t="s">
        <v>149</v>
      </c>
      <c r="AU135" s="23" t="s">
        <v>103</v>
      </c>
      <c r="AY135" s="23" t="s">
        <v>148</v>
      </c>
      <c r="BE135" s="138">
        <f>IF(U135="základní",N135,0)</f>
        <v>0</v>
      </c>
      <c r="BF135" s="138">
        <f>IF(U135="snížená",N135,0)</f>
        <v>0</v>
      </c>
      <c r="BG135" s="138">
        <f>IF(U135="zákl. přenesená",N135,0)</f>
        <v>0</v>
      </c>
      <c r="BH135" s="138">
        <f>IF(U135="sníž. přenesená",N135,0)</f>
        <v>0</v>
      </c>
      <c r="BI135" s="138">
        <f>IF(U135="nulová",N135,0)</f>
        <v>0</v>
      </c>
      <c r="BJ135" s="23" t="s">
        <v>87</v>
      </c>
      <c r="BK135" s="138">
        <f>ROUND(L135*K135,2)</f>
        <v>0</v>
      </c>
      <c r="BL135" s="23" t="s">
        <v>153</v>
      </c>
      <c r="BM135" s="23" t="s">
        <v>165</v>
      </c>
    </row>
    <row r="136" s="11" customFormat="1" ht="14.4" customHeight="1">
      <c r="B136" s="234"/>
      <c r="C136" s="235"/>
      <c r="D136" s="235"/>
      <c r="E136" s="236" t="s">
        <v>22</v>
      </c>
      <c r="F136" s="245" t="s">
        <v>166</v>
      </c>
      <c r="G136" s="246"/>
      <c r="H136" s="246"/>
      <c r="I136" s="246"/>
      <c r="J136" s="235"/>
      <c r="K136" s="238">
        <v>0.127</v>
      </c>
      <c r="L136" s="235"/>
      <c r="M136" s="235"/>
      <c r="N136" s="235"/>
      <c r="O136" s="235"/>
      <c r="P136" s="235"/>
      <c r="Q136" s="235"/>
      <c r="R136" s="239"/>
      <c r="T136" s="240"/>
      <c r="U136" s="235"/>
      <c r="V136" s="235"/>
      <c r="W136" s="235"/>
      <c r="X136" s="235"/>
      <c r="Y136" s="235"/>
      <c r="Z136" s="235"/>
      <c r="AA136" s="241"/>
      <c r="AT136" s="242" t="s">
        <v>156</v>
      </c>
      <c r="AU136" s="242" t="s">
        <v>103</v>
      </c>
      <c r="AV136" s="11" t="s">
        <v>103</v>
      </c>
      <c r="AW136" s="11" t="s">
        <v>40</v>
      </c>
      <c r="AX136" s="11" t="s">
        <v>82</v>
      </c>
      <c r="AY136" s="242" t="s">
        <v>148</v>
      </c>
    </row>
    <row r="137" s="11" customFormat="1" ht="14.4" customHeight="1">
      <c r="B137" s="234"/>
      <c r="C137" s="235"/>
      <c r="D137" s="235"/>
      <c r="E137" s="236" t="s">
        <v>22</v>
      </c>
      <c r="F137" s="237" t="s">
        <v>167</v>
      </c>
      <c r="G137" s="235"/>
      <c r="H137" s="235"/>
      <c r="I137" s="235"/>
      <c r="J137" s="235"/>
      <c r="K137" s="238">
        <v>0.044999999999999998</v>
      </c>
      <c r="L137" s="235"/>
      <c r="M137" s="235"/>
      <c r="N137" s="235"/>
      <c r="O137" s="235"/>
      <c r="P137" s="235"/>
      <c r="Q137" s="235"/>
      <c r="R137" s="239"/>
      <c r="T137" s="240"/>
      <c r="U137" s="235"/>
      <c r="V137" s="235"/>
      <c r="W137" s="235"/>
      <c r="X137" s="235"/>
      <c r="Y137" s="235"/>
      <c r="Z137" s="235"/>
      <c r="AA137" s="241"/>
      <c r="AT137" s="242" t="s">
        <v>156</v>
      </c>
      <c r="AU137" s="242" t="s">
        <v>103</v>
      </c>
      <c r="AV137" s="11" t="s">
        <v>103</v>
      </c>
      <c r="AW137" s="11" t="s">
        <v>40</v>
      </c>
      <c r="AX137" s="11" t="s">
        <v>82</v>
      </c>
      <c r="AY137" s="242" t="s">
        <v>148</v>
      </c>
    </row>
    <row r="138" s="12" customFormat="1" ht="14.4" customHeight="1">
      <c r="B138" s="247"/>
      <c r="C138" s="248"/>
      <c r="D138" s="248"/>
      <c r="E138" s="249" t="s">
        <v>22</v>
      </c>
      <c r="F138" s="250" t="s">
        <v>168</v>
      </c>
      <c r="G138" s="248"/>
      <c r="H138" s="248"/>
      <c r="I138" s="248"/>
      <c r="J138" s="248"/>
      <c r="K138" s="251">
        <v>0.17199999999999999</v>
      </c>
      <c r="L138" s="248"/>
      <c r="M138" s="248"/>
      <c r="N138" s="248"/>
      <c r="O138" s="248"/>
      <c r="P138" s="248"/>
      <c r="Q138" s="248"/>
      <c r="R138" s="252"/>
      <c r="T138" s="253"/>
      <c r="U138" s="248"/>
      <c r="V138" s="248"/>
      <c r="W138" s="248"/>
      <c r="X138" s="248"/>
      <c r="Y138" s="248"/>
      <c r="Z138" s="248"/>
      <c r="AA138" s="254"/>
      <c r="AT138" s="255" t="s">
        <v>156</v>
      </c>
      <c r="AU138" s="255" t="s">
        <v>103</v>
      </c>
      <c r="AV138" s="12" t="s">
        <v>153</v>
      </c>
      <c r="AW138" s="12" t="s">
        <v>40</v>
      </c>
      <c r="AX138" s="12" t="s">
        <v>87</v>
      </c>
      <c r="AY138" s="255" t="s">
        <v>148</v>
      </c>
    </row>
    <row r="139" s="1" customFormat="1" ht="22.8" customHeight="1">
      <c r="B139" s="47"/>
      <c r="C139" s="256" t="s">
        <v>153</v>
      </c>
      <c r="D139" s="256" t="s">
        <v>169</v>
      </c>
      <c r="E139" s="257" t="s">
        <v>170</v>
      </c>
      <c r="F139" s="258" t="s">
        <v>171</v>
      </c>
      <c r="G139" s="258"/>
      <c r="H139" s="258"/>
      <c r="I139" s="258"/>
      <c r="J139" s="259" t="s">
        <v>164</v>
      </c>
      <c r="K139" s="260">
        <v>0.127</v>
      </c>
      <c r="L139" s="261">
        <v>0</v>
      </c>
      <c r="M139" s="262"/>
      <c r="N139" s="263">
        <f>ROUND(L139*K139,2)</f>
        <v>0</v>
      </c>
      <c r="O139" s="221"/>
      <c r="P139" s="221"/>
      <c r="Q139" s="221"/>
      <c r="R139" s="49"/>
      <c r="T139" s="222" t="s">
        <v>22</v>
      </c>
      <c r="U139" s="57" t="s">
        <v>47</v>
      </c>
      <c r="V139" s="48"/>
      <c r="W139" s="223">
        <f>V139*K139</f>
        <v>0</v>
      </c>
      <c r="X139" s="223">
        <v>1</v>
      </c>
      <c r="Y139" s="223">
        <f>X139*K139</f>
        <v>0.127</v>
      </c>
      <c r="Z139" s="223">
        <v>0</v>
      </c>
      <c r="AA139" s="224">
        <f>Z139*K139</f>
        <v>0</v>
      </c>
      <c r="AR139" s="23" t="s">
        <v>172</v>
      </c>
      <c r="AT139" s="23" t="s">
        <v>169</v>
      </c>
      <c r="AU139" s="23" t="s">
        <v>103</v>
      </c>
      <c r="AY139" s="23" t="s">
        <v>148</v>
      </c>
      <c r="BE139" s="138">
        <f>IF(U139="základní",N139,0)</f>
        <v>0</v>
      </c>
      <c r="BF139" s="138">
        <f>IF(U139="snížená",N139,0)</f>
        <v>0</v>
      </c>
      <c r="BG139" s="138">
        <f>IF(U139="zákl. přenesená",N139,0)</f>
        <v>0</v>
      </c>
      <c r="BH139" s="138">
        <f>IF(U139="sníž. přenesená",N139,0)</f>
        <v>0</v>
      </c>
      <c r="BI139" s="138">
        <f>IF(U139="nulová",N139,0)</f>
        <v>0</v>
      </c>
      <c r="BJ139" s="23" t="s">
        <v>87</v>
      </c>
      <c r="BK139" s="138">
        <f>ROUND(L139*K139,2)</f>
        <v>0</v>
      </c>
      <c r="BL139" s="23" t="s">
        <v>153</v>
      </c>
      <c r="BM139" s="23" t="s">
        <v>173</v>
      </c>
    </row>
    <row r="140" s="11" customFormat="1" ht="14.4" customHeight="1">
      <c r="B140" s="234"/>
      <c r="C140" s="235"/>
      <c r="D140" s="235"/>
      <c r="E140" s="236" t="s">
        <v>22</v>
      </c>
      <c r="F140" s="245" t="s">
        <v>166</v>
      </c>
      <c r="G140" s="246"/>
      <c r="H140" s="246"/>
      <c r="I140" s="246"/>
      <c r="J140" s="235"/>
      <c r="K140" s="238">
        <v>0.127</v>
      </c>
      <c r="L140" s="235"/>
      <c r="M140" s="235"/>
      <c r="N140" s="235"/>
      <c r="O140" s="235"/>
      <c r="P140" s="235"/>
      <c r="Q140" s="235"/>
      <c r="R140" s="239"/>
      <c r="T140" s="240"/>
      <c r="U140" s="235"/>
      <c r="V140" s="235"/>
      <c r="W140" s="235"/>
      <c r="X140" s="235"/>
      <c r="Y140" s="235"/>
      <c r="Z140" s="235"/>
      <c r="AA140" s="241"/>
      <c r="AT140" s="242" t="s">
        <v>156</v>
      </c>
      <c r="AU140" s="242" t="s">
        <v>103</v>
      </c>
      <c r="AV140" s="11" t="s">
        <v>103</v>
      </c>
      <c r="AW140" s="11" t="s">
        <v>40</v>
      </c>
      <c r="AX140" s="11" t="s">
        <v>87</v>
      </c>
      <c r="AY140" s="242" t="s">
        <v>148</v>
      </c>
    </row>
    <row r="141" s="1" customFormat="1" ht="22.8" customHeight="1">
      <c r="B141" s="47"/>
      <c r="C141" s="256" t="s">
        <v>174</v>
      </c>
      <c r="D141" s="256" t="s">
        <v>169</v>
      </c>
      <c r="E141" s="257" t="s">
        <v>175</v>
      </c>
      <c r="F141" s="258" t="s">
        <v>176</v>
      </c>
      <c r="G141" s="258"/>
      <c r="H141" s="258"/>
      <c r="I141" s="258"/>
      <c r="J141" s="259" t="s">
        <v>164</v>
      </c>
      <c r="K141" s="260">
        <v>0.044999999999999998</v>
      </c>
      <c r="L141" s="261">
        <v>0</v>
      </c>
      <c r="M141" s="262"/>
      <c r="N141" s="263">
        <f>ROUND(L141*K141,2)</f>
        <v>0</v>
      </c>
      <c r="O141" s="221"/>
      <c r="P141" s="221"/>
      <c r="Q141" s="221"/>
      <c r="R141" s="49"/>
      <c r="T141" s="222" t="s">
        <v>22</v>
      </c>
      <c r="U141" s="57" t="s">
        <v>47</v>
      </c>
      <c r="V141" s="48"/>
      <c r="W141" s="223">
        <f>V141*K141</f>
        <v>0</v>
      </c>
      <c r="X141" s="223">
        <v>1</v>
      </c>
      <c r="Y141" s="223">
        <f>X141*K141</f>
        <v>0.044999999999999998</v>
      </c>
      <c r="Z141" s="223">
        <v>0</v>
      </c>
      <c r="AA141" s="224">
        <f>Z141*K141</f>
        <v>0</v>
      </c>
      <c r="AR141" s="23" t="s">
        <v>172</v>
      </c>
      <c r="AT141" s="23" t="s">
        <v>169</v>
      </c>
      <c r="AU141" s="23" t="s">
        <v>103</v>
      </c>
      <c r="AY141" s="23" t="s">
        <v>148</v>
      </c>
      <c r="BE141" s="138">
        <f>IF(U141="základní",N141,0)</f>
        <v>0</v>
      </c>
      <c r="BF141" s="138">
        <f>IF(U141="snížená",N141,0)</f>
        <v>0</v>
      </c>
      <c r="BG141" s="138">
        <f>IF(U141="zákl. přenesená",N141,0)</f>
        <v>0</v>
      </c>
      <c r="BH141" s="138">
        <f>IF(U141="sníž. přenesená",N141,0)</f>
        <v>0</v>
      </c>
      <c r="BI141" s="138">
        <f>IF(U141="nulová",N141,0)</f>
        <v>0</v>
      </c>
      <c r="BJ141" s="23" t="s">
        <v>87</v>
      </c>
      <c r="BK141" s="138">
        <f>ROUND(L141*K141,2)</f>
        <v>0</v>
      </c>
      <c r="BL141" s="23" t="s">
        <v>153</v>
      </c>
      <c r="BM141" s="23" t="s">
        <v>177</v>
      </c>
    </row>
    <row r="142" s="11" customFormat="1" ht="14.4" customHeight="1">
      <c r="B142" s="234"/>
      <c r="C142" s="235"/>
      <c r="D142" s="235"/>
      <c r="E142" s="236" t="s">
        <v>22</v>
      </c>
      <c r="F142" s="245" t="s">
        <v>167</v>
      </c>
      <c r="G142" s="246"/>
      <c r="H142" s="246"/>
      <c r="I142" s="246"/>
      <c r="J142" s="235"/>
      <c r="K142" s="238">
        <v>0.044999999999999998</v>
      </c>
      <c r="L142" s="235"/>
      <c r="M142" s="235"/>
      <c r="N142" s="235"/>
      <c r="O142" s="235"/>
      <c r="P142" s="235"/>
      <c r="Q142" s="235"/>
      <c r="R142" s="239"/>
      <c r="T142" s="240"/>
      <c r="U142" s="235"/>
      <c r="V142" s="235"/>
      <c r="W142" s="235"/>
      <c r="X142" s="235"/>
      <c r="Y142" s="235"/>
      <c r="Z142" s="235"/>
      <c r="AA142" s="241"/>
      <c r="AT142" s="242" t="s">
        <v>156</v>
      </c>
      <c r="AU142" s="242" t="s">
        <v>103</v>
      </c>
      <c r="AV142" s="11" t="s">
        <v>103</v>
      </c>
      <c r="AW142" s="11" t="s">
        <v>40</v>
      </c>
      <c r="AX142" s="11" t="s">
        <v>87</v>
      </c>
      <c r="AY142" s="242" t="s">
        <v>148</v>
      </c>
    </row>
    <row r="143" s="9" customFormat="1" ht="29.88" customHeight="1">
      <c r="B143" s="200"/>
      <c r="C143" s="201"/>
      <c r="D143" s="211" t="s">
        <v>114</v>
      </c>
      <c r="E143" s="211"/>
      <c r="F143" s="211"/>
      <c r="G143" s="211"/>
      <c r="H143" s="211"/>
      <c r="I143" s="211"/>
      <c r="J143" s="211"/>
      <c r="K143" s="211"/>
      <c r="L143" s="211"/>
      <c r="M143" s="211"/>
      <c r="N143" s="212">
        <f>BK143</f>
        <v>0</v>
      </c>
      <c r="O143" s="213"/>
      <c r="P143" s="213"/>
      <c r="Q143" s="213"/>
      <c r="R143" s="204"/>
      <c r="T143" s="205"/>
      <c r="U143" s="201"/>
      <c r="V143" s="201"/>
      <c r="W143" s="206">
        <f>SUM(W144:W148)</f>
        <v>0</v>
      </c>
      <c r="X143" s="201"/>
      <c r="Y143" s="206">
        <f>SUM(Y144:Y148)</f>
        <v>3.4878175000000002</v>
      </c>
      <c r="Z143" s="201"/>
      <c r="AA143" s="207">
        <f>SUM(AA144:AA148)</f>
        <v>0</v>
      </c>
      <c r="AR143" s="208" t="s">
        <v>87</v>
      </c>
      <c r="AT143" s="209" t="s">
        <v>81</v>
      </c>
      <c r="AU143" s="209" t="s">
        <v>87</v>
      </c>
      <c r="AY143" s="208" t="s">
        <v>148</v>
      </c>
      <c r="BK143" s="210">
        <f>SUM(BK144:BK148)</f>
        <v>0</v>
      </c>
    </row>
    <row r="144" s="1" customFormat="1" ht="22.8" customHeight="1">
      <c r="B144" s="47"/>
      <c r="C144" s="214" t="s">
        <v>178</v>
      </c>
      <c r="D144" s="214" t="s">
        <v>149</v>
      </c>
      <c r="E144" s="215" t="s">
        <v>179</v>
      </c>
      <c r="F144" s="216" t="s">
        <v>180</v>
      </c>
      <c r="G144" s="216"/>
      <c r="H144" s="216"/>
      <c r="I144" s="216"/>
      <c r="J144" s="217" t="s">
        <v>181</v>
      </c>
      <c r="K144" s="218">
        <v>1</v>
      </c>
      <c r="L144" s="219">
        <v>0</v>
      </c>
      <c r="M144" s="220"/>
      <c r="N144" s="221">
        <f>ROUND(L144*K144,2)</f>
        <v>0</v>
      </c>
      <c r="O144" s="221"/>
      <c r="P144" s="221"/>
      <c r="Q144" s="221"/>
      <c r="R144" s="49"/>
      <c r="T144" s="222" t="s">
        <v>22</v>
      </c>
      <c r="U144" s="57" t="s">
        <v>47</v>
      </c>
      <c r="V144" s="48"/>
      <c r="W144" s="223">
        <f>V144*K144</f>
        <v>0</v>
      </c>
      <c r="X144" s="223">
        <v>0.00133</v>
      </c>
      <c r="Y144" s="223">
        <f>X144*K144</f>
        <v>0.00133</v>
      </c>
      <c r="Z144" s="223">
        <v>0</v>
      </c>
      <c r="AA144" s="224">
        <f>Z144*K144</f>
        <v>0</v>
      </c>
      <c r="AR144" s="23" t="s">
        <v>153</v>
      </c>
      <c r="AT144" s="23" t="s">
        <v>149</v>
      </c>
      <c r="AU144" s="23" t="s">
        <v>103</v>
      </c>
      <c r="AY144" s="23" t="s">
        <v>148</v>
      </c>
      <c r="BE144" s="138">
        <f>IF(U144="základní",N144,0)</f>
        <v>0</v>
      </c>
      <c r="BF144" s="138">
        <f>IF(U144="snížená",N144,0)</f>
        <v>0</v>
      </c>
      <c r="BG144" s="138">
        <f>IF(U144="zákl. přenesená",N144,0)</f>
        <v>0</v>
      </c>
      <c r="BH144" s="138">
        <f>IF(U144="sníž. přenesená",N144,0)</f>
        <v>0</v>
      </c>
      <c r="BI144" s="138">
        <f>IF(U144="nulová",N144,0)</f>
        <v>0</v>
      </c>
      <c r="BJ144" s="23" t="s">
        <v>87</v>
      </c>
      <c r="BK144" s="138">
        <f>ROUND(L144*K144,2)</f>
        <v>0</v>
      </c>
      <c r="BL144" s="23" t="s">
        <v>153</v>
      </c>
      <c r="BM144" s="23" t="s">
        <v>182</v>
      </c>
    </row>
    <row r="145" s="1" customFormat="1" ht="22.8" customHeight="1">
      <c r="B145" s="47"/>
      <c r="C145" s="256" t="s">
        <v>183</v>
      </c>
      <c r="D145" s="256" t="s">
        <v>169</v>
      </c>
      <c r="E145" s="257" t="s">
        <v>184</v>
      </c>
      <c r="F145" s="258" t="s">
        <v>185</v>
      </c>
      <c r="G145" s="258"/>
      <c r="H145" s="258"/>
      <c r="I145" s="258"/>
      <c r="J145" s="259" t="s">
        <v>181</v>
      </c>
      <c r="K145" s="260">
        <v>1</v>
      </c>
      <c r="L145" s="261">
        <v>0</v>
      </c>
      <c r="M145" s="262"/>
      <c r="N145" s="263">
        <f>ROUND(L145*K145,2)</f>
        <v>0</v>
      </c>
      <c r="O145" s="221"/>
      <c r="P145" s="221"/>
      <c r="Q145" s="221"/>
      <c r="R145" s="49"/>
      <c r="T145" s="222" t="s">
        <v>22</v>
      </c>
      <c r="U145" s="57" t="s">
        <v>47</v>
      </c>
      <c r="V145" s="48"/>
      <c r="W145" s="223">
        <f>V145*K145</f>
        <v>0</v>
      </c>
      <c r="X145" s="223">
        <v>0.067000000000000004</v>
      </c>
      <c r="Y145" s="223">
        <f>X145*K145</f>
        <v>0.067000000000000004</v>
      </c>
      <c r="Z145" s="223">
        <v>0</v>
      </c>
      <c r="AA145" s="224">
        <f>Z145*K145</f>
        <v>0</v>
      </c>
      <c r="AR145" s="23" t="s">
        <v>172</v>
      </c>
      <c r="AT145" s="23" t="s">
        <v>169</v>
      </c>
      <c r="AU145" s="23" t="s">
        <v>103</v>
      </c>
      <c r="AY145" s="23" t="s">
        <v>148</v>
      </c>
      <c r="BE145" s="138">
        <f>IF(U145="základní",N145,0)</f>
        <v>0</v>
      </c>
      <c r="BF145" s="138">
        <f>IF(U145="snížená",N145,0)</f>
        <v>0</v>
      </c>
      <c r="BG145" s="138">
        <f>IF(U145="zákl. přenesená",N145,0)</f>
        <v>0</v>
      </c>
      <c r="BH145" s="138">
        <f>IF(U145="sníž. přenesená",N145,0)</f>
        <v>0</v>
      </c>
      <c r="BI145" s="138">
        <f>IF(U145="nulová",N145,0)</f>
        <v>0</v>
      </c>
      <c r="BJ145" s="23" t="s">
        <v>87</v>
      </c>
      <c r="BK145" s="138">
        <f>ROUND(L145*K145,2)</f>
        <v>0</v>
      </c>
      <c r="BL145" s="23" t="s">
        <v>153</v>
      </c>
      <c r="BM145" s="23" t="s">
        <v>186</v>
      </c>
    </row>
    <row r="146" s="1" customFormat="1" ht="22.8" customHeight="1">
      <c r="B146" s="47"/>
      <c r="C146" s="214" t="s">
        <v>172</v>
      </c>
      <c r="D146" s="214" t="s">
        <v>149</v>
      </c>
      <c r="E146" s="215" t="s">
        <v>187</v>
      </c>
      <c r="F146" s="216" t="s">
        <v>188</v>
      </c>
      <c r="G146" s="216"/>
      <c r="H146" s="216"/>
      <c r="I146" s="216"/>
      <c r="J146" s="217" t="s">
        <v>152</v>
      </c>
      <c r="K146" s="218">
        <v>1.913</v>
      </c>
      <c r="L146" s="219">
        <v>0</v>
      </c>
      <c r="M146" s="220"/>
      <c r="N146" s="221">
        <f>ROUND(L146*K146,2)</f>
        <v>0</v>
      </c>
      <c r="O146" s="221"/>
      <c r="P146" s="221"/>
      <c r="Q146" s="221"/>
      <c r="R146" s="49"/>
      <c r="T146" s="222" t="s">
        <v>22</v>
      </c>
      <c r="U146" s="57" t="s">
        <v>47</v>
      </c>
      <c r="V146" s="48"/>
      <c r="W146" s="223">
        <f>V146*K146</f>
        <v>0</v>
      </c>
      <c r="X146" s="223">
        <v>1.7875000000000001</v>
      </c>
      <c r="Y146" s="223">
        <f>X146*K146</f>
        <v>3.4194875000000002</v>
      </c>
      <c r="Z146" s="223">
        <v>0</v>
      </c>
      <c r="AA146" s="224">
        <f>Z146*K146</f>
        <v>0</v>
      </c>
      <c r="AR146" s="23" t="s">
        <v>153</v>
      </c>
      <c r="AT146" s="23" t="s">
        <v>149</v>
      </c>
      <c r="AU146" s="23" t="s">
        <v>103</v>
      </c>
      <c r="AY146" s="23" t="s">
        <v>148</v>
      </c>
      <c r="BE146" s="138">
        <f>IF(U146="základní",N146,0)</f>
        <v>0</v>
      </c>
      <c r="BF146" s="138">
        <f>IF(U146="snížená",N146,0)</f>
        <v>0</v>
      </c>
      <c r="BG146" s="138">
        <f>IF(U146="zákl. přenesená",N146,0)</f>
        <v>0</v>
      </c>
      <c r="BH146" s="138">
        <f>IF(U146="sníž. přenesená",N146,0)</f>
        <v>0</v>
      </c>
      <c r="BI146" s="138">
        <f>IF(U146="nulová",N146,0)</f>
        <v>0</v>
      </c>
      <c r="BJ146" s="23" t="s">
        <v>87</v>
      </c>
      <c r="BK146" s="138">
        <f>ROUND(L146*K146,2)</f>
        <v>0</v>
      </c>
      <c r="BL146" s="23" t="s">
        <v>153</v>
      </c>
      <c r="BM146" s="23" t="s">
        <v>189</v>
      </c>
    </row>
    <row r="147" s="10" customFormat="1" ht="14.4" customHeight="1">
      <c r="B147" s="225"/>
      <c r="C147" s="226"/>
      <c r="D147" s="226"/>
      <c r="E147" s="227" t="s">
        <v>22</v>
      </c>
      <c r="F147" s="228" t="s">
        <v>190</v>
      </c>
      <c r="G147" s="229"/>
      <c r="H147" s="229"/>
      <c r="I147" s="229"/>
      <c r="J147" s="226"/>
      <c r="K147" s="227" t="s">
        <v>22</v>
      </c>
      <c r="L147" s="226"/>
      <c r="M147" s="226"/>
      <c r="N147" s="226"/>
      <c r="O147" s="226"/>
      <c r="P147" s="226"/>
      <c r="Q147" s="226"/>
      <c r="R147" s="230"/>
      <c r="T147" s="231"/>
      <c r="U147" s="226"/>
      <c r="V147" s="226"/>
      <c r="W147" s="226"/>
      <c r="X147" s="226"/>
      <c r="Y147" s="226"/>
      <c r="Z147" s="226"/>
      <c r="AA147" s="232"/>
      <c r="AT147" s="233" t="s">
        <v>156</v>
      </c>
      <c r="AU147" s="233" t="s">
        <v>103</v>
      </c>
      <c r="AV147" s="10" t="s">
        <v>87</v>
      </c>
      <c r="AW147" s="10" t="s">
        <v>40</v>
      </c>
      <c r="AX147" s="10" t="s">
        <v>82</v>
      </c>
      <c r="AY147" s="233" t="s">
        <v>148</v>
      </c>
    </row>
    <row r="148" s="11" customFormat="1" ht="14.4" customHeight="1">
      <c r="B148" s="234"/>
      <c r="C148" s="235"/>
      <c r="D148" s="235"/>
      <c r="E148" s="236" t="s">
        <v>22</v>
      </c>
      <c r="F148" s="237" t="s">
        <v>157</v>
      </c>
      <c r="G148" s="235"/>
      <c r="H148" s="235"/>
      <c r="I148" s="235"/>
      <c r="J148" s="235"/>
      <c r="K148" s="238">
        <v>1.913</v>
      </c>
      <c r="L148" s="235"/>
      <c r="M148" s="235"/>
      <c r="N148" s="235"/>
      <c r="O148" s="235"/>
      <c r="P148" s="235"/>
      <c r="Q148" s="235"/>
      <c r="R148" s="239"/>
      <c r="T148" s="240"/>
      <c r="U148" s="235"/>
      <c r="V148" s="235"/>
      <c r="W148" s="235"/>
      <c r="X148" s="235"/>
      <c r="Y148" s="235"/>
      <c r="Z148" s="235"/>
      <c r="AA148" s="241"/>
      <c r="AT148" s="242" t="s">
        <v>156</v>
      </c>
      <c r="AU148" s="242" t="s">
        <v>103</v>
      </c>
      <c r="AV148" s="11" t="s">
        <v>103</v>
      </c>
      <c r="AW148" s="11" t="s">
        <v>40</v>
      </c>
      <c r="AX148" s="11" t="s">
        <v>87</v>
      </c>
      <c r="AY148" s="242" t="s">
        <v>148</v>
      </c>
    </row>
    <row r="149" s="9" customFormat="1" ht="29.88" customHeight="1">
      <c r="B149" s="200"/>
      <c r="C149" s="201"/>
      <c r="D149" s="211" t="s">
        <v>115</v>
      </c>
      <c r="E149" s="211"/>
      <c r="F149" s="211"/>
      <c r="G149" s="211"/>
      <c r="H149" s="211"/>
      <c r="I149" s="211"/>
      <c r="J149" s="211"/>
      <c r="K149" s="211"/>
      <c r="L149" s="211"/>
      <c r="M149" s="211"/>
      <c r="N149" s="212">
        <f>BK149</f>
        <v>0</v>
      </c>
      <c r="O149" s="213"/>
      <c r="P149" s="213"/>
      <c r="Q149" s="213"/>
      <c r="R149" s="204"/>
      <c r="T149" s="205"/>
      <c r="U149" s="201"/>
      <c r="V149" s="201"/>
      <c r="W149" s="206">
        <f>SUM(W150:W172)</f>
        <v>0</v>
      </c>
      <c r="X149" s="201"/>
      <c r="Y149" s="206">
        <f>SUM(Y150:Y172)</f>
        <v>1.7355027000000001</v>
      </c>
      <c r="Z149" s="201"/>
      <c r="AA149" s="207">
        <f>SUM(AA150:AA172)</f>
        <v>0</v>
      </c>
      <c r="AR149" s="208" t="s">
        <v>87</v>
      </c>
      <c r="AT149" s="209" t="s">
        <v>81</v>
      </c>
      <c r="AU149" s="209" t="s">
        <v>87</v>
      </c>
      <c r="AY149" s="208" t="s">
        <v>148</v>
      </c>
      <c r="BK149" s="210">
        <f>SUM(BK150:BK172)</f>
        <v>0</v>
      </c>
    </row>
    <row r="150" s="1" customFormat="1" ht="22.8" customHeight="1">
      <c r="B150" s="47"/>
      <c r="C150" s="214" t="s">
        <v>191</v>
      </c>
      <c r="D150" s="214" t="s">
        <v>149</v>
      </c>
      <c r="E150" s="215" t="s">
        <v>192</v>
      </c>
      <c r="F150" s="216" t="s">
        <v>193</v>
      </c>
      <c r="G150" s="216"/>
      <c r="H150" s="216"/>
      <c r="I150" s="216"/>
      <c r="J150" s="217" t="s">
        <v>194</v>
      </c>
      <c r="K150" s="218">
        <v>12.638</v>
      </c>
      <c r="L150" s="219">
        <v>0</v>
      </c>
      <c r="M150" s="220"/>
      <c r="N150" s="221">
        <f>ROUND(L150*K150,2)</f>
        <v>0</v>
      </c>
      <c r="O150" s="221"/>
      <c r="P150" s="221"/>
      <c r="Q150" s="221"/>
      <c r="R150" s="49"/>
      <c r="T150" s="222" t="s">
        <v>22</v>
      </c>
      <c r="U150" s="57" t="s">
        <v>47</v>
      </c>
      <c r="V150" s="48"/>
      <c r="W150" s="223">
        <f>V150*K150</f>
        <v>0</v>
      </c>
      <c r="X150" s="223">
        <v>0.033579999999999999</v>
      </c>
      <c r="Y150" s="223">
        <f>X150*K150</f>
        <v>0.42438403999999996</v>
      </c>
      <c r="Z150" s="223">
        <v>0</v>
      </c>
      <c r="AA150" s="224">
        <f>Z150*K150</f>
        <v>0</v>
      </c>
      <c r="AR150" s="23" t="s">
        <v>153</v>
      </c>
      <c r="AT150" s="23" t="s">
        <v>149</v>
      </c>
      <c r="AU150" s="23" t="s">
        <v>103</v>
      </c>
      <c r="AY150" s="23" t="s">
        <v>148</v>
      </c>
      <c r="BE150" s="138">
        <f>IF(U150="základní",N150,0)</f>
        <v>0</v>
      </c>
      <c r="BF150" s="138">
        <f>IF(U150="snížená",N150,0)</f>
        <v>0</v>
      </c>
      <c r="BG150" s="138">
        <f>IF(U150="zákl. přenesená",N150,0)</f>
        <v>0</v>
      </c>
      <c r="BH150" s="138">
        <f>IF(U150="sníž. přenesená",N150,0)</f>
        <v>0</v>
      </c>
      <c r="BI150" s="138">
        <f>IF(U150="nulová",N150,0)</f>
        <v>0</v>
      </c>
      <c r="BJ150" s="23" t="s">
        <v>87</v>
      </c>
      <c r="BK150" s="138">
        <f>ROUND(L150*K150,2)</f>
        <v>0</v>
      </c>
      <c r="BL150" s="23" t="s">
        <v>153</v>
      </c>
      <c r="BM150" s="23" t="s">
        <v>195</v>
      </c>
    </row>
    <row r="151" s="11" customFormat="1" ht="14.4" customHeight="1">
      <c r="B151" s="234"/>
      <c r="C151" s="235"/>
      <c r="D151" s="235"/>
      <c r="E151" s="236" t="s">
        <v>22</v>
      </c>
      <c r="F151" s="245" t="s">
        <v>196</v>
      </c>
      <c r="G151" s="246"/>
      <c r="H151" s="246"/>
      <c r="I151" s="246"/>
      <c r="J151" s="235"/>
      <c r="K151" s="238">
        <v>1.5</v>
      </c>
      <c r="L151" s="235"/>
      <c r="M151" s="235"/>
      <c r="N151" s="235"/>
      <c r="O151" s="235"/>
      <c r="P151" s="235"/>
      <c r="Q151" s="235"/>
      <c r="R151" s="239"/>
      <c r="T151" s="240"/>
      <c r="U151" s="235"/>
      <c r="V151" s="235"/>
      <c r="W151" s="235"/>
      <c r="X151" s="235"/>
      <c r="Y151" s="235"/>
      <c r="Z151" s="235"/>
      <c r="AA151" s="241"/>
      <c r="AT151" s="242" t="s">
        <v>156</v>
      </c>
      <c r="AU151" s="242" t="s">
        <v>103</v>
      </c>
      <c r="AV151" s="11" t="s">
        <v>103</v>
      </c>
      <c r="AW151" s="11" t="s">
        <v>40</v>
      </c>
      <c r="AX151" s="11" t="s">
        <v>82</v>
      </c>
      <c r="AY151" s="242" t="s">
        <v>148</v>
      </c>
    </row>
    <row r="152" s="11" customFormat="1" ht="14.4" customHeight="1">
      <c r="B152" s="234"/>
      <c r="C152" s="235"/>
      <c r="D152" s="235"/>
      <c r="E152" s="236" t="s">
        <v>22</v>
      </c>
      <c r="F152" s="237" t="s">
        <v>197</v>
      </c>
      <c r="G152" s="235"/>
      <c r="H152" s="235"/>
      <c r="I152" s="235"/>
      <c r="J152" s="235"/>
      <c r="K152" s="238">
        <v>6</v>
      </c>
      <c r="L152" s="235"/>
      <c r="M152" s="235"/>
      <c r="N152" s="235"/>
      <c r="O152" s="235"/>
      <c r="P152" s="235"/>
      <c r="Q152" s="235"/>
      <c r="R152" s="239"/>
      <c r="T152" s="240"/>
      <c r="U152" s="235"/>
      <c r="V152" s="235"/>
      <c r="W152" s="235"/>
      <c r="X152" s="235"/>
      <c r="Y152" s="235"/>
      <c r="Z152" s="235"/>
      <c r="AA152" s="241"/>
      <c r="AT152" s="242" t="s">
        <v>156</v>
      </c>
      <c r="AU152" s="242" t="s">
        <v>103</v>
      </c>
      <c r="AV152" s="11" t="s">
        <v>103</v>
      </c>
      <c r="AW152" s="11" t="s">
        <v>40</v>
      </c>
      <c r="AX152" s="11" t="s">
        <v>82</v>
      </c>
      <c r="AY152" s="242" t="s">
        <v>148</v>
      </c>
    </row>
    <row r="153" s="11" customFormat="1" ht="14.4" customHeight="1">
      <c r="B153" s="234"/>
      <c r="C153" s="235"/>
      <c r="D153" s="235"/>
      <c r="E153" s="236" t="s">
        <v>22</v>
      </c>
      <c r="F153" s="237" t="s">
        <v>198</v>
      </c>
      <c r="G153" s="235"/>
      <c r="H153" s="235"/>
      <c r="I153" s="235"/>
      <c r="J153" s="235"/>
      <c r="K153" s="238">
        <v>2.8130000000000002</v>
      </c>
      <c r="L153" s="235"/>
      <c r="M153" s="235"/>
      <c r="N153" s="235"/>
      <c r="O153" s="235"/>
      <c r="P153" s="235"/>
      <c r="Q153" s="235"/>
      <c r="R153" s="239"/>
      <c r="T153" s="240"/>
      <c r="U153" s="235"/>
      <c r="V153" s="235"/>
      <c r="W153" s="235"/>
      <c r="X153" s="235"/>
      <c r="Y153" s="235"/>
      <c r="Z153" s="235"/>
      <c r="AA153" s="241"/>
      <c r="AT153" s="242" t="s">
        <v>156</v>
      </c>
      <c r="AU153" s="242" t="s">
        <v>103</v>
      </c>
      <c r="AV153" s="11" t="s">
        <v>103</v>
      </c>
      <c r="AW153" s="11" t="s">
        <v>40</v>
      </c>
      <c r="AX153" s="11" t="s">
        <v>82</v>
      </c>
      <c r="AY153" s="242" t="s">
        <v>148</v>
      </c>
    </row>
    <row r="154" s="11" customFormat="1" ht="14.4" customHeight="1">
      <c r="B154" s="234"/>
      <c r="C154" s="235"/>
      <c r="D154" s="235"/>
      <c r="E154" s="236" t="s">
        <v>22</v>
      </c>
      <c r="F154" s="237" t="s">
        <v>199</v>
      </c>
      <c r="G154" s="235"/>
      <c r="H154" s="235"/>
      <c r="I154" s="235"/>
      <c r="J154" s="235"/>
      <c r="K154" s="238">
        <v>1.125</v>
      </c>
      <c r="L154" s="235"/>
      <c r="M154" s="235"/>
      <c r="N154" s="235"/>
      <c r="O154" s="235"/>
      <c r="P154" s="235"/>
      <c r="Q154" s="235"/>
      <c r="R154" s="239"/>
      <c r="T154" s="240"/>
      <c r="U154" s="235"/>
      <c r="V154" s="235"/>
      <c r="W154" s="235"/>
      <c r="X154" s="235"/>
      <c r="Y154" s="235"/>
      <c r="Z154" s="235"/>
      <c r="AA154" s="241"/>
      <c r="AT154" s="242" t="s">
        <v>156</v>
      </c>
      <c r="AU154" s="242" t="s">
        <v>103</v>
      </c>
      <c r="AV154" s="11" t="s">
        <v>103</v>
      </c>
      <c r="AW154" s="11" t="s">
        <v>40</v>
      </c>
      <c r="AX154" s="11" t="s">
        <v>82</v>
      </c>
      <c r="AY154" s="242" t="s">
        <v>148</v>
      </c>
    </row>
    <row r="155" s="11" customFormat="1" ht="14.4" customHeight="1">
      <c r="B155" s="234"/>
      <c r="C155" s="235"/>
      <c r="D155" s="235"/>
      <c r="E155" s="236" t="s">
        <v>22</v>
      </c>
      <c r="F155" s="237" t="s">
        <v>200</v>
      </c>
      <c r="G155" s="235"/>
      <c r="H155" s="235"/>
      <c r="I155" s="235"/>
      <c r="J155" s="235"/>
      <c r="K155" s="238">
        <v>1.2</v>
      </c>
      <c r="L155" s="235"/>
      <c r="M155" s="235"/>
      <c r="N155" s="235"/>
      <c r="O155" s="235"/>
      <c r="P155" s="235"/>
      <c r="Q155" s="235"/>
      <c r="R155" s="239"/>
      <c r="T155" s="240"/>
      <c r="U155" s="235"/>
      <c r="V155" s="235"/>
      <c r="W155" s="235"/>
      <c r="X155" s="235"/>
      <c r="Y155" s="235"/>
      <c r="Z155" s="235"/>
      <c r="AA155" s="241"/>
      <c r="AT155" s="242" t="s">
        <v>156</v>
      </c>
      <c r="AU155" s="242" t="s">
        <v>103</v>
      </c>
      <c r="AV155" s="11" t="s">
        <v>103</v>
      </c>
      <c r="AW155" s="11" t="s">
        <v>40</v>
      </c>
      <c r="AX155" s="11" t="s">
        <v>82</v>
      </c>
      <c r="AY155" s="242" t="s">
        <v>148</v>
      </c>
    </row>
    <row r="156" s="12" customFormat="1" ht="14.4" customHeight="1">
      <c r="B156" s="247"/>
      <c r="C156" s="248"/>
      <c r="D156" s="248"/>
      <c r="E156" s="249" t="s">
        <v>22</v>
      </c>
      <c r="F156" s="250" t="s">
        <v>168</v>
      </c>
      <c r="G156" s="248"/>
      <c r="H156" s="248"/>
      <c r="I156" s="248"/>
      <c r="J156" s="248"/>
      <c r="K156" s="251">
        <v>12.638</v>
      </c>
      <c r="L156" s="248"/>
      <c r="M156" s="248"/>
      <c r="N156" s="248"/>
      <c r="O156" s="248"/>
      <c r="P156" s="248"/>
      <c r="Q156" s="248"/>
      <c r="R156" s="252"/>
      <c r="T156" s="253"/>
      <c r="U156" s="248"/>
      <c r="V156" s="248"/>
      <c r="W156" s="248"/>
      <c r="X156" s="248"/>
      <c r="Y156" s="248"/>
      <c r="Z156" s="248"/>
      <c r="AA156" s="254"/>
      <c r="AT156" s="255" t="s">
        <v>156</v>
      </c>
      <c r="AU156" s="255" t="s">
        <v>103</v>
      </c>
      <c r="AV156" s="12" t="s">
        <v>153</v>
      </c>
      <c r="AW156" s="12" t="s">
        <v>40</v>
      </c>
      <c r="AX156" s="12" t="s">
        <v>87</v>
      </c>
      <c r="AY156" s="255" t="s">
        <v>148</v>
      </c>
    </row>
    <row r="157" s="1" customFormat="1" ht="22.8" customHeight="1">
      <c r="B157" s="47"/>
      <c r="C157" s="214" t="s">
        <v>201</v>
      </c>
      <c r="D157" s="214" t="s">
        <v>149</v>
      </c>
      <c r="E157" s="215" t="s">
        <v>202</v>
      </c>
      <c r="F157" s="216" t="s">
        <v>203</v>
      </c>
      <c r="G157" s="216"/>
      <c r="H157" s="216"/>
      <c r="I157" s="216"/>
      <c r="J157" s="217" t="s">
        <v>194</v>
      </c>
      <c r="K157" s="218">
        <v>1.508</v>
      </c>
      <c r="L157" s="219">
        <v>0</v>
      </c>
      <c r="M157" s="220"/>
      <c r="N157" s="221">
        <f>ROUND(L157*K157,2)</f>
        <v>0</v>
      </c>
      <c r="O157" s="221"/>
      <c r="P157" s="221"/>
      <c r="Q157" s="221"/>
      <c r="R157" s="49"/>
      <c r="T157" s="222" t="s">
        <v>22</v>
      </c>
      <c r="U157" s="57" t="s">
        <v>47</v>
      </c>
      <c r="V157" s="48"/>
      <c r="W157" s="223">
        <f>V157*K157</f>
        <v>0</v>
      </c>
      <c r="X157" s="223">
        <v>0.00084999999999999995</v>
      </c>
      <c r="Y157" s="223">
        <f>X157*K157</f>
        <v>0.0012818</v>
      </c>
      <c r="Z157" s="223">
        <v>0</v>
      </c>
      <c r="AA157" s="224">
        <f>Z157*K157</f>
        <v>0</v>
      </c>
      <c r="AR157" s="23" t="s">
        <v>153</v>
      </c>
      <c r="AT157" s="23" t="s">
        <v>149</v>
      </c>
      <c r="AU157" s="23" t="s">
        <v>103</v>
      </c>
      <c r="AY157" s="23" t="s">
        <v>148</v>
      </c>
      <c r="BE157" s="138">
        <f>IF(U157="základní",N157,0)</f>
        <v>0</v>
      </c>
      <c r="BF157" s="138">
        <f>IF(U157="snížená",N157,0)</f>
        <v>0</v>
      </c>
      <c r="BG157" s="138">
        <f>IF(U157="zákl. přenesená",N157,0)</f>
        <v>0</v>
      </c>
      <c r="BH157" s="138">
        <f>IF(U157="sníž. přenesená",N157,0)</f>
        <v>0</v>
      </c>
      <c r="BI157" s="138">
        <f>IF(U157="nulová",N157,0)</f>
        <v>0</v>
      </c>
      <c r="BJ157" s="23" t="s">
        <v>87</v>
      </c>
      <c r="BK157" s="138">
        <f>ROUND(L157*K157,2)</f>
        <v>0</v>
      </c>
      <c r="BL157" s="23" t="s">
        <v>153</v>
      </c>
      <c r="BM157" s="23" t="s">
        <v>204</v>
      </c>
    </row>
    <row r="158" s="11" customFormat="1" ht="14.4" customHeight="1">
      <c r="B158" s="234"/>
      <c r="C158" s="235"/>
      <c r="D158" s="235"/>
      <c r="E158" s="236" t="s">
        <v>22</v>
      </c>
      <c r="F158" s="245" t="s">
        <v>205</v>
      </c>
      <c r="G158" s="246"/>
      <c r="H158" s="246"/>
      <c r="I158" s="246"/>
      <c r="J158" s="235"/>
      <c r="K158" s="238">
        <v>1.044</v>
      </c>
      <c r="L158" s="235"/>
      <c r="M158" s="235"/>
      <c r="N158" s="235"/>
      <c r="O158" s="235"/>
      <c r="P158" s="235"/>
      <c r="Q158" s="235"/>
      <c r="R158" s="239"/>
      <c r="T158" s="240"/>
      <c r="U158" s="235"/>
      <c r="V158" s="235"/>
      <c r="W158" s="235"/>
      <c r="X158" s="235"/>
      <c r="Y158" s="235"/>
      <c r="Z158" s="235"/>
      <c r="AA158" s="241"/>
      <c r="AT158" s="242" t="s">
        <v>156</v>
      </c>
      <c r="AU158" s="242" t="s">
        <v>103</v>
      </c>
      <c r="AV158" s="11" t="s">
        <v>103</v>
      </c>
      <c r="AW158" s="11" t="s">
        <v>40</v>
      </c>
      <c r="AX158" s="11" t="s">
        <v>82</v>
      </c>
      <c r="AY158" s="242" t="s">
        <v>148</v>
      </c>
    </row>
    <row r="159" s="11" customFormat="1" ht="14.4" customHeight="1">
      <c r="B159" s="234"/>
      <c r="C159" s="235"/>
      <c r="D159" s="235"/>
      <c r="E159" s="236" t="s">
        <v>22</v>
      </c>
      <c r="F159" s="237" t="s">
        <v>206</v>
      </c>
      <c r="G159" s="235"/>
      <c r="H159" s="235"/>
      <c r="I159" s="235"/>
      <c r="J159" s="235"/>
      <c r="K159" s="238">
        <v>0.46400000000000002</v>
      </c>
      <c r="L159" s="235"/>
      <c r="M159" s="235"/>
      <c r="N159" s="235"/>
      <c r="O159" s="235"/>
      <c r="P159" s="235"/>
      <c r="Q159" s="235"/>
      <c r="R159" s="239"/>
      <c r="T159" s="240"/>
      <c r="U159" s="235"/>
      <c r="V159" s="235"/>
      <c r="W159" s="235"/>
      <c r="X159" s="235"/>
      <c r="Y159" s="235"/>
      <c r="Z159" s="235"/>
      <c r="AA159" s="241"/>
      <c r="AT159" s="242" t="s">
        <v>156</v>
      </c>
      <c r="AU159" s="242" t="s">
        <v>103</v>
      </c>
      <c r="AV159" s="11" t="s">
        <v>103</v>
      </c>
      <c r="AW159" s="11" t="s">
        <v>40</v>
      </c>
      <c r="AX159" s="11" t="s">
        <v>82</v>
      </c>
      <c r="AY159" s="242" t="s">
        <v>148</v>
      </c>
    </row>
    <row r="160" s="12" customFormat="1" ht="14.4" customHeight="1">
      <c r="B160" s="247"/>
      <c r="C160" s="248"/>
      <c r="D160" s="248"/>
      <c r="E160" s="249" t="s">
        <v>22</v>
      </c>
      <c r="F160" s="250" t="s">
        <v>168</v>
      </c>
      <c r="G160" s="248"/>
      <c r="H160" s="248"/>
      <c r="I160" s="248"/>
      <c r="J160" s="248"/>
      <c r="K160" s="251">
        <v>1.508</v>
      </c>
      <c r="L160" s="248"/>
      <c r="M160" s="248"/>
      <c r="N160" s="248"/>
      <c r="O160" s="248"/>
      <c r="P160" s="248"/>
      <c r="Q160" s="248"/>
      <c r="R160" s="252"/>
      <c r="T160" s="253"/>
      <c r="U160" s="248"/>
      <c r="V160" s="248"/>
      <c r="W160" s="248"/>
      <c r="X160" s="248"/>
      <c r="Y160" s="248"/>
      <c r="Z160" s="248"/>
      <c r="AA160" s="254"/>
      <c r="AT160" s="255" t="s">
        <v>156</v>
      </c>
      <c r="AU160" s="255" t="s">
        <v>103</v>
      </c>
      <c r="AV160" s="12" t="s">
        <v>153</v>
      </c>
      <c r="AW160" s="12" t="s">
        <v>40</v>
      </c>
      <c r="AX160" s="12" t="s">
        <v>87</v>
      </c>
      <c r="AY160" s="255" t="s">
        <v>148</v>
      </c>
    </row>
    <row r="161" s="1" customFormat="1" ht="14.4" customHeight="1">
      <c r="B161" s="47"/>
      <c r="C161" s="214" t="s">
        <v>207</v>
      </c>
      <c r="D161" s="214" t="s">
        <v>149</v>
      </c>
      <c r="E161" s="215" t="s">
        <v>208</v>
      </c>
      <c r="F161" s="216" t="s">
        <v>209</v>
      </c>
      <c r="G161" s="216"/>
      <c r="H161" s="216"/>
      <c r="I161" s="216"/>
      <c r="J161" s="217" t="s">
        <v>210</v>
      </c>
      <c r="K161" s="218">
        <v>1</v>
      </c>
      <c r="L161" s="219">
        <v>0</v>
      </c>
      <c r="M161" s="220"/>
      <c r="N161" s="221">
        <f>ROUND(L161*K161,2)</f>
        <v>0</v>
      </c>
      <c r="O161" s="221"/>
      <c r="P161" s="221"/>
      <c r="Q161" s="221"/>
      <c r="R161" s="49"/>
      <c r="T161" s="222" t="s">
        <v>22</v>
      </c>
      <c r="U161" s="57" t="s">
        <v>47</v>
      </c>
      <c r="V161" s="48"/>
      <c r="W161" s="223">
        <f>V161*K161</f>
        <v>0</v>
      </c>
      <c r="X161" s="223">
        <v>0.0069899999999999997</v>
      </c>
      <c r="Y161" s="223">
        <f>X161*K161</f>
        <v>0.0069899999999999997</v>
      </c>
      <c r="Z161" s="223">
        <v>0</v>
      </c>
      <c r="AA161" s="224">
        <f>Z161*K161</f>
        <v>0</v>
      </c>
      <c r="AR161" s="23" t="s">
        <v>153</v>
      </c>
      <c r="AT161" s="23" t="s">
        <v>149</v>
      </c>
      <c r="AU161" s="23" t="s">
        <v>103</v>
      </c>
      <c r="AY161" s="23" t="s">
        <v>148</v>
      </c>
      <c r="BE161" s="138">
        <f>IF(U161="základní",N161,0)</f>
        <v>0</v>
      </c>
      <c r="BF161" s="138">
        <f>IF(U161="snížená",N161,0)</f>
        <v>0</v>
      </c>
      <c r="BG161" s="138">
        <f>IF(U161="zákl. přenesená",N161,0)</f>
        <v>0</v>
      </c>
      <c r="BH161" s="138">
        <f>IF(U161="sníž. přenesená",N161,0)</f>
        <v>0</v>
      </c>
      <c r="BI161" s="138">
        <f>IF(U161="nulová",N161,0)</f>
        <v>0</v>
      </c>
      <c r="BJ161" s="23" t="s">
        <v>87</v>
      </c>
      <c r="BK161" s="138">
        <f>ROUND(L161*K161,2)</f>
        <v>0</v>
      </c>
      <c r="BL161" s="23" t="s">
        <v>153</v>
      </c>
      <c r="BM161" s="23" t="s">
        <v>211</v>
      </c>
    </row>
    <row r="162" s="1" customFormat="1" ht="34.2" customHeight="1">
      <c r="B162" s="47"/>
      <c r="C162" s="214" t="s">
        <v>212</v>
      </c>
      <c r="D162" s="214" t="s">
        <v>149</v>
      </c>
      <c r="E162" s="215" t="s">
        <v>213</v>
      </c>
      <c r="F162" s="216" t="s">
        <v>214</v>
      </c>
      <c r="G162" s="216"/>
      <c r="H162" s="216"/>
      <c r="I162" s="216"/>
      <c r="J162" s="217" t="s">
        <v>152</v>
      </c>
      <c r="K162" s="218">
        <v>0.51000000000000001</v>
      </c>
      <c r="L162" s="219">
        <v>0</v>
      </c>
      <c r="M162" s="220"/>
      <c r="N162" s="221">
        <f>ROUND(L162*K162,2)</f>
        <v>0</v>
      </c>
      <c r="O162" s="221"/>
      <c r="P162" s="221"/>
      <c r="Q162" s="221"/>
      <c r="R162" s="49"/>
      <c r="T162" s="222" t="s">
        <v>22</v>
      </c>
      <c r="U162" s="57" t="s">
        <v>47</v>
      </c>
      <c r="V162" s="48"/>
      <c r="W162" s="223">
        <f>V162*K162</f>
        <v>0</v>
      </c>
      <c r="X162" s="223">
        <v>2.45329</v>
      </c>
      <c r="Y162" s="223">
        <f>X162*K162</f>
        <v>1.2511779000000001</v>
      </c>
      <c r="Z162" s="223">
        <v>0</v>
      </c>
      <c r="AA162" s="224">
        <f>Z162*K162</f>
        <v>0</v>
      </c>
      <c r="AR162" s="23" t="s">
        <v>153</v>
      </c>
      <c r="AT162" s="23" t="s">
        <v>149</v>
      </c>
      <c r="AU162" s="23" t="s">
        <v>103</v>
      </c>
      <c r="AY162" s="23" t="s">
        <v>148</v>
      </c>
      <c r="BE162" s="138">
        <f>IF(U162="základní",N162,0)</f>
        <v>0</v>
      </c>
      <c r="BF162" s="138">
        <f>IF(U162="snížená",N162,0)</f>
        <v>0</v>
      </c>
      <c r="BG162" s="138">
        <f>IF(U162="zákl. přenesená",N162,0)</f>
        <v>0</v>
      </c>
      <c r="BH162" s="138">
        <f>IF(U162="sníž. přenesená",N162,0)</f>
        <v>0</v>
      </c>
      <c r="BI162" s="138">
        <f>IF(U162="nulová",N162,0)</f>
        <v>0</v>
      </c>
      <c r="BJ162" s="23" t="s">
        <v>87</v>
      </c>
      <c r="BK162" s="138">
        <f>ROUND(L162*K162,2)</f>
        <v>0</v>
      </c>
      <c r="BL162" s="23" t="s">
        <v>153</v>
      </c>
      <c r="BM162" s="23" t="s">
        <v>215</v>
      </c>
    </row>
    <row r="163" s="10" customFormat="1" ht="14.4" customHeight="1">
      <c r="B163" s="225"/>
      <c r="C163" s="226"/>
      <c r="D163" s="226"/>
      <c r="E163" s="227" t="s">
        <v>22</v>
      </c>
      <c r="F163" s="228" t="s">
        <v>216</v>
      </c>
      <c r="G163" s="229"/>
      <c r="H163" s="229"/>
      <c r="I163" s="229"/>
      <c r="J163" s="226"/>
      <c r="K163" s="227" t="s">
        <v>22</v>
      </c>
      <c r="L163" s="226"/>
      <c r="M163" s="226"/>
      <c r="N163" s="226"/>
      <c r="O163" s="226"/>
      <c r="P163" s="226"/>
      <c r="Q163" s="226"/>
      <c r="R163" s="230"/>
      <c r="T163" s="231"/>
      <c r="U163" s="226"/>
      <c r="V163" s="226"/>
      <c r="W163" s="226"/>
      <c r="X163" s="226"/>
      <c r="Y163" s="226"/>
      <c r="Z163" s="226"/>
      <c r="AA163" s="232"/>
      <c r="AT163" s="233" t="s">
        <v>156</v>
      </c>
      <c r="AU163" s="233" t="s">
        <v>103</v>
      </c>
      <c r="AV163" s="10" t="s">
        <v>87</v>
      </c>
      <c r="AW163" s="10" t="s">
        <v>40</v>
      </c>
      <c r="AX163" s="10" t="s">
        <v>82</v>
      </c>
      <c r="AY163" s="233" t="s">
        <v>148</v>
      </c>
    </row>
    <row r="164" s="11" customFormat="1" ht="14.4" customHeight="1">
      <c r="B164" s="234"/>
      <c r="C164" s="235"/>
      <c r="D164" s="235"/>
      <c r="E164" s="236" t="s">
        <v>22</v>
      </c>
      <c r="F164" s="237" t="s">
        <v>217</v>
      </c>
      <c r="G164" s="235"/>
      <c r="H164" s="235"/>
      <c r="I164" s="235"/>
      <c r="J164" s="235"/>
      <c r="K164" s="238">
        <v>0.51000000000000001</v>
      </c>
      <c r="L164" s="235"/>
      <c r="M164" s="235"/>
      <c r="N164" s="235"/>
      <c r="O164" s="235"/>
      <c r="P164" s="235"/>
      <c r="Q164" s="235"/>
      <c r="R164" s="239"/>
      <c r="T164" s="240"/>
      <c r="U164" s="235"/>
      <c r="V164" s="235"/>
      <c r="W164" s="235"/>
      <c r="X164" s="235"/>
      <c r="Y164" s="235"/>
      <c r="Z164" s="235"/>
      <c r="AA164" s="241"/>
      <c r="AT164" s="242" t="s">
        <v>156</v>
      </c>
      <c r="AU164" s="242" t="s">
        <v>103</v>
      </c>
      <c r="AV164" s="11" t="s">
        <v>103</v>
      </c>
      <c r="AW164" s="11" t="s">
        <v>40</v>
      </c>
      <c r="AX164" s="11" t="s">
        <v>87</v>
      </c>
      <c r="AY164" s="242" t="s">
        <v>148</v>
      </c>
    </row>
    <row r="165" s="1" customFormat="1" ht="22.8" customHeight="1">
      <c r="B165" s="47"/>
      <c r="C165" s="214" t="s">
        <v>218</v>
      </c>
      <c r="D165" s="214" t="s">
        <v>149</v>
      </c>
      <c r="E165" s="215" t="s">
        <v>219</v>
      </c>
      <c r="F165" s="216" t="s">
        <v>220</v>
      </c>
      <c r="G165" s="216"/>
      <c r="H165" s="216"/>
      <c r="I165" s="216"/>
      <c r="J165" s="217" t="s">
        <v>152</v>
      </c>
      <c r="K165" s="218">
        <v>0.51000000000000001</v>
      </c>
      <c r="L165" s="219">
        <v>0</v>
      </c>
      <c r="M165" s="220"/>
      <c r="N165" s="221">
        <f>ROUND(L165*K165,2)</f>
        <v>0</v>
      </c>
      <c r="O165" s="221"/>
      <c r="P165" s="221"/>
      <c r="Q165" s="221"/>
      <c r="R165" s="49"/>
      <c r="T165" s="222" t="s">
        <v>22</v>
      </c>
      <c r="U165" s="57" t="s">
        <v>47</v>
      </c>
      <c r="V165" s="48"/>
      <c r="W165" s="223">
        <f>V165*K165</f>
        <v>0</v>
      </c>
      <c r="X165" s="223">
        <v>0</v>
      </c>
      <c r="Y165" s="223">
        <f>X165*K165</f>
        <v>0</v>
      </c>
      <c r="Z165" s="223">
        <v>0</v>
      </c>
      <c r="AA165" s="224">
        <f>Z165*K165</f>
        <v>0</v>
      </c>
      <c r="AR165" s="23" t="s">
        <v>153</v>
      </c>
      <c r="AT165" s="23" t="s">
        <v>149</v>
      </c>
      <c r="AU165" s="23" t="s">
        <v>103</v>
      </c>
      <c r="AY165" s="23" t="s">
        <v>148</v>
      </c>
      <c r="BE165" s="138">
        <f>IF(U165="základní",N165,0)</f>
        <v>0</v>
      </c>
      <c r="BF165" s="138">
        <f>IF(U165="snížená",N165,0)</f>
        <v>0</v>
      </c>
      <c r="BG165" s="138">
        <f>IF(U165="zákl. přenesená",N165,0)</f>
        <v>0</v>
      </c>
      <c r="BH165" s="138">
        <f>IF(U165="sníž. přenesená",N165,0)</f>
        <v>0</v>
      </c>
      <c r="BI165" s="138">
        <f>IF(U165="nulová",N165,0)</f>
        <v>0</v>
      </c>
      <c r="BJ165" s="23" t="s">
        <v>87</v>
      </c>
      <c r="BK165" s="138">
        <f>ROUND(L165*K165,2)</f>
        <v>0</v>
      </c>
      <c r="BL165" s="23" t="s">
        <v>153</v>
      </c>
      <c r="BM165" s="23" t="s">
        <v>221</v>
      </c>
    </row>
    <row r="166" s="1" customFormat="1" ht="34.2" customHeight="1">
      <c r="B166" s="47"/>
      <c r="C166" s="214" t="s">
        <v>222</v>
      </c>
      <c r="D166" s="214" t="s">
        <v>149</v>
      </c>
      <c r="E166" s="215" t="s">
        <v>223</v>
      </c>
      <c r="F166" s="216" t="s">
        <v>224</v>
      </c>
      <c r="G166" s="216"/>
      <c r="H166" s="216"/>
      <c r="I166" s="216"/>
      <c r="J166" s="217" t="s">
        <v>152</v>
      </c>
      <c r="K166" s="218">
        <v>0.51000000000000001</v>
      </c>
      <c r="L166" s="219">
        <v>0</v>
      </c>
      <c r="M166" s="220"/>
      <c r="N166" s="221">
        <f>ROUND(L166*K166,2)</f>
        <v>0</v>
      </c>
      <c r="O166" s="221"/>
      <c r="P166" s="221"/>
      <c r="Q166" s="221"/>
      <c r="R166" s="49"/>
      <c r="T166" s="222" t="s">
        <v>22</v>
      </c>
      <c r="U166" s="57" t="s">
        <v>47</v>
      </c>
      <c r="V166" s="48"/>
      <c r="W166" s="223">
        <f>V166*K166</f>
        <v>0</v>
      </c>
      <c r="X166" s="223">
        <v>0.01</v>
      </c>
      <c r="Y166" s="223">
        <f>X166*K166</f>
        <v>0.0051000000000000004</v>
      </c>
      <c r="Z166" s="223">
        <v>0</v>
      </c>
      <c r="AA166" s="224">
        <f>Z166*K166</f>
        <v>0</v>
      </c>
      <c r="AR166" s="23" t="s">
        <v>153</v>
      </c>
      <c r="AT166" s="23" t="s">
        <v>149</v>
      </c>
      <c r="AU166" s="23" t="s">
        <v>103</v>
      </c>
      <c r="AY166" s="23" t="s">
        <v>148</v>
      </c>
      <c r="BE166" s="138">
        <f>IF(U166="základní",N166,0)</f>
        <v>0</v>
      </c>
      <c r="BF166" s="138">
        <f>IF(U166="snížená",N166,0)</f>
        <v>0</v>
      </c>
      <c r="BG166" s="138">
        <f>IF(U166="zákl. přenesená",N166,0)</f>
        <v>0</v>
      </c>
      <c r="BH166" s="138">
        <f>IF(U166="sníž. přenesená",N166,0)</f>
        <v>0</v>
      </c>
      <c r="BI166" s="138">
        <f>IF(U166="nulová",N166,0)</f>
        <v>0</v>
      </c>
      <c r="BJ166" s="23" t="s">
        <v>87</v>
      </c>
      <c r="BK166" s="138">
        <f>ROUND(L166*K166,2)</f>
        <v>0</v>
      </c>
      <c r="BL166" s="23" t="s">
        <v>153</v>
      </c>
      <c r="BM166" s="23" t="s">
        <v>225</v>
      </c>
    </row>
    <row r="167" s="1" customFormat="1" ht="34.2" customHeight="1">
      <c r="B167" s="47"/>
      <c r="C167" s="214" t="s">
        <v>11</v>
      </c>
      <c r="D167" s="214" t="s">
        <v>149</v>
      </c>
      <c r="E167" s="215" t="s">
        <v>226</v>
      </c>
      <c r="F167" s="216" t="s">
        <v>227</v>
      </c>
      <c r="G167" s="216"/>
      <c r="H167" s="216"/>
      <c r="I167" s="216"/>
      <c r="J167" s="217" t="s">
        <v>152</v>
      </c>
      <c r="K167" s="218">
        <v>0.51000000000000001</v>
      </c>
      <c r="L167" s="219">
        <v>0</v>
      </c>
      <c r="M167" s="220"/>
      <c r="N167" s="221">
        <f>ROUND(L167*K167,2)</f>
        <v>0</v>
      </c>
      <c r="O167" s="221"/>
      <c r="P167" s="221"/>
      <c r="Q167" s="221"/>
      <c r="R167" s="49"/>
      <c r="T167" s="222" t="s">
        <v>22</v>
      </c>
      <c r="U167" s="57" t="s">
        <v>47</v>
      </c>
      <c r="V167" s="48"/>
      <c r="W167" s="223">
        <f>V167*K167</f>
        <v>0</v>
      </c>
      <c r="X167" s="223">
        <v>0</v>
      </c>
      <c r="Y167" s="223">
        <f>X167*K167</f>
        <v>0</v>
      </c>
      <c r="Z167" s="223">
        <v>0</v>
      </c>
      <c r="AA167" s="224">
        <f>Z167*K167</f>
        <v>0</v>
      </c>
      <c r="AR167" s="23" t="s">
        <v>153</v>
      </c>
      <c r="AT167" s="23" t="s">
        <v>149</v>
      </c>
      <c r="AU167" s="23" t="s">
        <v>103</v>
      </c>
      <c r="AY167" s="23" t="s">
        <v>148</v>
      </c>
      <c r="BE167" s="138">
        <f>IF(U167="základní",N167,0)</f>
        <v>0</v>
      </c>
      <c r="BF167" s="138">
        <f>IF(U167="snížená",N167,0)</f>
        <v>0</v>
      </c>
      <c r="BG167" s="138">
        <f>IF(U167="zákl. přenesená",N167,0)</f>
        <v>0</v>
      </c>
      <c r="BH167" s="138">
        <f>IF(U167="sníž. přenesená",N167,0)</f>
        <v>0</v>
      </c>
      <c r="BI167" s="138">
        <f>IF(U167="nulová",N167,0)</f>
        <v>0</v>
      </c>
      <c r="BJ167" s="23" t="s">
        <v>87</v>
      </c>
      <c r="BK167" s="138">
        <f>ROUND(L167*K167,2)</f>
        <v>0</v>
      </c>
      <c r="BL167" s="23" t="s">
        <v>153</v>
      </c>
      <c r="BM167" s="23" t="s">
        <v>228</v>
      </c>
    </row>
    <row r="168" s="1" customFormat="1" ht="22.8" customHeight="1">
      <c r="B168" s="47"/>
      <c r="C168" s="214" t="s">
        <v>229</v>
      </c>
      <c r="D168" s="214" t="s">
        <v>149</v>
      </c>
      <c r="E168" s="215" t="s">
        <v>230</v>
      </c>
      <c r="F168" s="216" t="s">
        <v>231</v>
      </c>
      <c r="G168" s="216"/>
      <c r="H168" s="216"/>
      <c r="I168" s="216"/>
      <c r="J168" s="217" t="s">
        <v>164</v>
      </c>
      <c r="K168" s="218">
        <v>0.043999999999999997</v>
      </c>
      <c r="L168" s="219">
        <v>0</v>
      </c>
      <c r="M168" s="220"/>
      <c r="N168" s="221">
        <f>ROUND(L168*K168,2)</f>
        <v>0</v>
      </c>
      <c r="O168" s="221"/>
      <c r="P168" s="221"/>
      <c r="Q168" s="221"/>
      <c r="R168" s="49"/>
      <c r="T168" s="222" t="s">
        <v>22</v>
      </c>
      <c r="U168" s="57" t="s">
        <v>47</v>
      </c>
      <c r="V168" s="48"/>
      <c r="W168" s="223">
        <f>V168*K168</f>
        <v>0</v>
      </c>
      <c r="X168" s="223">
        <v>1.0525899999999999</v>
      </c>
      <c r="Y168" s="223">
        <f>X168*K168</f>
        <v>0.046313959999999994</v>
      </c>
      <c r="Z168" s="223">
        <v>0</v>
      </c>
      <c r="AA168" s="224">
        <f>Z168*K168</f>
        <v>0</v>
      </c>
      <c r="AR168" s="23" t="s">
        <v>153</v>
      </c>
      <c r="AT168" s="23" t="s">
        <v>149</v>
      </c>
      <c r="AU168" s="23" t="s">
        <v>103</v>
      </c>
      <c r="AY168" s="23" t="s">
        <v>148</v>
      </c>
      <c r="BE168" s="138">
        <f>IF(U168="základní",N168,0)</f>
        <v>0</v>
      </c>
      <c r="BF168" s="138">
        <f>IF(U168="snížená",N168,0)</f>
        <v>0</v>
      </c>
      <c r="BG168" s="138">
        <f>IF(U168="zákl. přenesená",N168,0)</f>
        <v>0</v>
      </c>
      <c r="BH168" s="138">
        <f>IF(U168="sníž. přenesená",N168,0)</f>
        <v>0</v>
      </c>
      <c r="BI168" s="138">
        <f>IF(U168="nulová",N168,0)</f>
        <v>0</v>
      </c>
      <c r="BJ168" s="23" t="s">
        <v>87</v>
      </c>
      <c r="BK168" s="138">
        <f>ROUND(L168*K168,2)</f>
        <v>0</v>
      </c>
      <c r="BL168" s="23" t="s">
        <v>153</v>
      </c>
      <c r="BM168" s="23" t="s">
        <v>232</v>
      </c>
    </row>
    <row r="169" s="11" customFormat="1" ht="14.4" customHeight="1">
      <c r="B169" s="234"/>
      <c r="C169" s="235"/>
      <c r="D169" s="235"/>
      <c r="E169" s="236" t="s">
        <v>22</v>
      </c>
      <c r="F169" s="245" t="s">
        <v>233</v>
      </c>
      <c r="G169" s="246"/>
      <c r="H169" s="246"/>
      <c r="I169" s="246"/>
      <c r="J169" s="235"/>
      <c r="K169" s="238">
        <v>0.043999999999999997</v>
      </c>
      <c r="L169" s="235"/>
      <c r="M169" s="235"/>
      <c r="N169" s="235"/>
      <c r="O169" s="235"/>
      <c r="P169" s="235"/>
      <c r="Q169" s="235"/>
      <c r="R169" s="239"/>
      <c r="T169" s="240"/>
      <c r="U169" s="235"/>
      <c r="V169" s="235"/>
      <c r="W169" s="235"/>
      <c r="X169" s="235"/>
      <c r="Y169" s="235"/>
      <c r="Z169" s="235"/>
      <c r="AA169" s="241"/>
      <c r="AT169" s="242" t="s">
        <v>156</v>
      </c>
      <c r="AU169" s="242" t="s">
        <v>103</v>
      </c>
      <c r="AV169" s="11" t="s">
        <v>103</v>
      </c>
      <c r="AW169" s="11" t="s">
        <v>40</v>
      </c>
      <c r="AX169" s="11" t="s">
        <v>87</v>
      </c>
      <c r="AY169" s="242" t="s">
        <v>148</v>
      </c>
    </row>
    <row r="170" s="1" customFormat="1" ht="22.8" customHeight="1">
      <c r="B170" s="47"/>
      <c r="C170" s="214" t="s">
        <v>234</v>
      </c>
      <c r="D170" s="214" t="s">
        <v>149</v>
      </c>
      <c r="E170" s="215" t="s">
        <v>235</v>
      </c>
      <c r="F170" s="216" t="s">
        <v>236</v>
      </c>
      <c r="G170" s="216"/>
      <c r="H170" s="216"/>
      <c r="I170" s="216"/>
      <c r="J170" s="217" t="s">
        <v>237</v>
      </c>
      <c r="K170" s="218">
        <v>5.0999999999999996</v>
      </c>
      <c r="L170" s="219">
        <v>0</v>
      </c>
      <c r="M170" s="220"/>
      <c r="N170" s="221">
        <f>ROUND(L170*K170,2)</f>
        <v>0</v>
      </c>
      <c r="O170" s="221"/>
      <c r="P170" s="221"/>
      <c r="Q170" s="221"/>
      <c r="R170" s="49"/>
      <c r="T170" s="222" t="s">
        <v>22</v>
      </c>
      <c r="U170" s="57" t="s">
        <v>47</v>
      </c>
      <c r="V170" s="48"/>
      <c r="W170" s="223">
        <f>V170*K170</f>
        <v>0</v>
      </c>
      <c r="X170" s="223">
        <v>5.0000000000000002E-05</v>
      </c>
      <c r="Y170" s="223">
        <f>X170*K170</f>
        <v>0.00025500000000000002</v>
      </c>
      <c r="Z170" s="223">
        <v>0</v>
      </c>
      <c r="AA170" s="224">
        <f>Z170*K170</f>
        <v>0</v>
      </c>
      <c r="AR170" s="23" t="s">
        <v>153</v>
      </c>
      <c r="AT170" s="23" t="s">
        <v>149</v>
      </c>
      <c r="AU170" s="23" t="s">
        <v>103</v>
      </c>
      <c r="AY170" s="23" t="s">
        <v>148</v>
      </c>
      <c r="BE170" s="138">
        <f>IF(U170="základní",N170,0)</f>
        <v>0</v>
      </c>
      <c r="BF170" s="138">
        <f>IF(U170="snížená",N170,0)</f>
        <v>0</v>
      </c>
      <c r="BG170" s="138">
        <f>IF(U170="zákl. přenesená",N170,0)</f>
        <v>0</v>
      </c>
      <c r="BH170" s="138">
        <f>IF(U170="sníž. přenesená",N170,0)</f>
        <v>0</v>
      </c>
      <c r="BI170" s="138">
        <f>IF(U170="nulová",N170,0)</f>
        <v>0</v>
      </c>
      <c r="BJ170" s="23" t="s">
        <v>87</v>
      </c>
      <c r="BK170" s="138">
        <f>ROUND(L170*K170,2)</f>
        <v>0</v>
      </c>
      <c r="BL170" s="23" t="s">
        <v>153</v>
      </c>
      <c r="BM170" s="23" t="s">
        <v>238</v>
      </c>
    </row>
    <row r="171" s="10" customFormat="1" ht="22.8" customHeight="1">
      <c r="B171" s="225"/>
      <c r="C171" s="226"/>
      <c r="D171" s="226"/>
      <c r="E171" s="227" t="s">
        <v>22</v>
      </c>
      <c r="F171" s="228" t="s">
        <v>239</v>
      </c>
      <c r="G171" s="229"/>
      <c r="H171" s="229"/>
      <c r="I171" s="229"/>
      <c r="J171" s="226"/>
      <c r="K171" s="227" t="s">
        <v>22</v>
      </c>
      <c r="L171" s="226"/>
      <c r="M171" s="226"/>
      <c r="N171" s="226"/>
      <c r="O171" s="226"/>
      <c r="P171" s="226"/>
      <c r="Q171" s="226"/>
      <c r="R171" s="230"/>
      <c r="T171" s="231"/>
      <c r="U171" s="226"/>
      <c r="V171" s="226"/>
      <c r="W171" s="226"/>
      <c r="X171" s="226"/>
      <c r="Y171" s="226"/>
      <c r="Z171" s="226"/>
      <c r="AA171" s="232"/>
      <c r="AT171" s="233" t="s">
        <v>156</v>
      </c>
      <c r="AU171" s="233" t="s">
        <v>103</v>
      </c>
      <c r="AV171" s="10" t="s">
        <v>87</v>
      </c>
      <c r="AW171" s="10" t="s">
        <v>40</v>
      </c>
      <c r="AX171" s="10" t="s">
        <v>82</v>
      </c>
      <c r="AY171" s="233" t="s">
        <v>148</v>
      </c>
    </row>
    <row r="172" s="11" customFormat="1" ht="14.4" customHeight="1">
      <c r="B172" s="234"/>
      <c r="C172" s="235"/>
      <c r="D172" s="235"/>
      <c r="E172" s="236" t="s">
        <v>22</v>
      </c>
      <c r="F172" s="237" t="s">
        <v>240</v>
      </c>
      <c r="G172" s="235"/>
      <c r="H172" s="235"/>
      <c r="I172" s="235"/>
      <c r="J172" s="235"/>
      <c r="K172" s="238">
        <v>5.0999999999999996</v>
      </c>
      <c r="L172" s="235"/>
      <c r="M172" s="235"/>
      <c r="N172" s="235"/>
      <c r="O172" s="235"/>
      <c r="P172" s="235"/>
      <c r="Q172" s="235"/>
      <c r="R172" s="239"/>
      <c r="T172" s="240"/>
      <c r="U172" s="235"/>
      <c r="V172" s="235"/>
      <c r="W172" s="235"/>
      <c r="X172" s="235"/>
      <c r="Y172" s="235"/>
      <c r="Z172" s="235"/>
      <c r="AA172" s="241"/>
      <c r="AT172" s="242" t="s">
        <v>156</v>
      </c>
      <c r="AU172" s="242" t="s">
        <v>103</v>
      </c>
      <c r="AV172" s="11" t="s">
        <v>103</v>
      </c>
      <c r="AW172" s="11" t="s">
        <v>40</v>
      </c>
      <c r="AX172" s="11" t="s">
        <v>87</v>
      </c>
      <c r="AY172" s="242" t="s">
        <v>148</v>
      </c>
    </row>
    <row r="173" s="9" customFormat="1" ht="29.88" customHeight="1">
      <c r="B173" s="200"/>
      <c r="C173" s="201"/>
      <c r="D173" s="211" t="s">
        <v>116</v>
      </c>
      <c r="E173" s="211"/>
      <c r="F173" s="211"/>
      <c r="G173" s="211"/>
      <c r="H173" s="211"/>
      <c r="I173" s="211"/>
      <c r="J173" s="211"/>
      <c r="K173" s="211"/>
      <c r="L173" s="211"/>
      <c r="M173" s="211"/>
      <c r="N173" s="212">
        <f>BK173</f>
        <v>0</v>
      </c>
      <c r="O173" s="213"/>
      <c r="P173" s="213"/>
      <c r="Q173" s="213"/>
      <c r="R173" s="204"/>
      <c r="T173" s="205"/>
      <c r="U173" s="201"/>
      <c r="V173" s="201"/>
      <c r="W173" s="206">
        <f>SUM(W174:W195)</f>
        <v>0</v>
      </c>
      <c r="X173" s="201"/>
      <c r="Y173" s="206">
        <f>SUM(Y174:Y195)</f>
        <v>0.0069788400000000009</v>
      </c>
      <c r="Z173" s="201"/>
      <c r="AA173" s="207">
        <f>SUM(AA174:AA195)</f>
        <v>7.9871399999999992</v>
      </c>
      <c r="AR173" s="208" t="s">
        <v>87</v>
      </c>
      <c r="AT173" s="209" t="s">
        <v>81</v>
      </c>
      <c r="AU173" s="209" t="s">
        <v>87</v>
      </c>
      <c r="AY173" s="208" t="s">
        <v>148</v>
      </c>
      <c r="BK173" s="210">
        <f>SUM(BK174:BK195)</f>
        <v>0</v>
      </c>
    </row>
    <row r="174" s="1" customFormat="1" ht="22.8" customHeight="1">
      <c r="B174" s="47"/>
      <c r="C174" s="214" t="s">
        <v>241</v>
      </c>
      <c r="D174" s="214" t="s">
        <v>149</v>
      </c>
      <c r="E174" s="215" t="s">
        <v>242</v>
      </c>
      <c r="F174" s="216" t="s">
        <v>243</v>
      </c>
      <c r="G174" s="216"/>
      <c r="H174" s="216"/>
      <c r="I174" s="216"/>
      <c r="J174" s="217" t="s">
        <v>237</v>
      </c>
      <c r="K174" s="218">
        <v>6.4000000000000004</v>
      </c>
      <c r="L174" s="219">
        <v>0</v>
      </c>
      <c r="M174" s="220"/>
      <c r="N174" s="221">
        <f>ROUND(L174*K174,2)</f>
        <v>0</v>
      </c>
      <c r="O174" s="221"/>
      <c r="P174" s="221"/>
      <c r="Q174" s="221"/>
      <c r="R174" s="49"/>
      <c r="T174" s="222" t="s">
        <v>22</v>
      </c>
      <c r="U174" s="57" t="s">
        <v>47</v>
      </c>
      <c r="V174" s="48"/>
      <c r="W174" s="223">
        <f>V174*K174</f>
        <v>0</v>
      </c>
      <c r="X174" s="223">
        <v>0</v>
      </c>
      <c r="Y174" s="223">
        <f>X174*K174</f>
        <v>0</v>
      </c>
      <c r="Z174" s="223">
        <v>0</v>
      </c>
      <c r="AA174" s="224">
        <f>Z174*K174</f>
        <v>0</v>
      </c>
      <c r="AR174" s="23" t="s">
        <v>153</v>
      </c>
      <c r="AT174" s="23" t="s">
        <v>149</v>
      </c>
      <c r="AU174" s="23" t="s">
        <v>103</v>
      </c>
      <c r="AY174" s="23" t="s">
        <v>148</v>
      </c>
      <c r="BE174" s="138">
        <f>IF(U174="základní",N174,0)</f>
        <v>0</v>
      </c>
      <c r="BF174" s="138">
        <f>IF(U174="snížená",N174,0)</f>
        <v>0</v>
      </c>
      <c r="BG174" s="138">
        <f>IF(U174="zákl. přenesená",N174,0)</f>
        <v>0</v>
      </c>
      <c r="BH174" s="138">
        <f>IF(U174="sníž. přenesená",N174,0)</f>
        <v>0</v>
      </c>
      <c r="BI174" s="138">
        <f>IF(U174="nulová",N174,0)</f>
        <v>0</v>
      </c>
      <c r="BJ174" s="23" t="s">
        <v>87</v>
      </c>
      <c r="BK174" s="138">
        <f>ROUND(L174*K174,2)</f>
        <v>0</v>
      </c>
      <c r="BL174" s="23" t="s">
        <v>153</v>
      </c>
      <c r="BM174" s="23" t="s">
        <v>244</v>
      </c>
    </row>
    <row r="175" s="11" customFormat="1" ht="14.4" customHeight="1">
      <c r="B175" s="234"/>
      <c r="C175" s="235"/>
      <c r="D175" s="235"/>
      <c r="E175" s="236" t="s">
        <v>22</v>
      </c>
      <c r="F175" s="245" t="s">
        <v>245</v>
      </c>
      <c r="G175" s="246"/>
      <c r="H175" s="246"/>
      <c r="I175" s="246"/>
      <c r="J175" s="235"/>
      <c r="K175" s="238">
        <v>6.4000000000000004</v>
      </c>
      <c r="L175" s="235"/>
      <c r="M175" s="235"/>
      <c r="N175" s="235"/>
      <c r="O175" s="235"/>
      <c r="P175" s="235"/>
      <c r="Q175" s="235"/>
      <c r="R175" s="239"/>
      <c r="T175" s="240"/>
      <c r="U175" s="235"/>
      <c r="V175" s="235"/>
      <c r="W175" s="235"/>
      <c r="X175" s="235"/>
      <c r="Y175" s="235"/>
      <c r="Z175" s="235"/>
      <c r="AA175" s="241"/>
      <c r="AT175" s="242" t="s">
        <v>156</v>
      </c>
      <c r="AU175" s="242" t="s">
        <v>103</v>
      </c>
      <c r="AV175" s="11" t="s">
        <v>103</v>
      </c>
      <c r="AW175" s="11" t="s">
        <v>40</v>
      </c>
      <c r="AX175" s="11" t="s">
        <v>87</v>
      </c>
      <c r="AY175" s="242" t="s">
        <v>148</v>
      </c>
    </row>
    <row r="176" s="1" customFormat="1" ht="45.6" customHeight="1">
      <c r="B176" s="47"/>
      <c r="C176" s="214" t="s">
        <v>246</v>
      </c>
      <c r="D176" s="214" t="s">
        <v>149</v>
      </c>
      <c r="E176" s="215" t="s">
        <v>247</v>
      </c>
      <c r="F176" s="216" t="s">
        <v>248</v>
      </c>
      <c r="G176" s="216"/>
      <c r="H176" s="216"/>
      <c r="I176" s="216"/>
      <c r="J176" s="217" t="s">
        <v>194</v>
      </c>
      <c r="K176" s="218">
        <v>30</v>
      </c>
      <c r="L176" s="219">
        <v>0</v>
      </c>
      <c r="M176" s="220"/>
      <c r="N176" s="221">
        <f>ROUND(L176*K176,2)</f>
        <v>0</v>
      </c>
      <c r="O176" s="221"/>
      <c r="P176" s="221"/>
      <c r="Q176" s="221"/>
      <c r="R176" s="49"/>
      <c r="T176" s="222" t="s">
        <v>22</v>
      </c>
      <c r="U176" s="57" t="s">
        <v>47</v>
      </c>
      <c r="V176" s="48"/>
      <c r="W176" s="223">
        <f>V176*K176</f>
        <v>0</v>
      </c>
      <c r="X176" s="223">
        <v>0</v>
      </c>
      <c r="Y176" s="223">
        <f>X176*K176</f>
        <v>0</v>
      </c>
      <c r="Z176" s="223">
        <v>0</v>
      </c>
      <c r="AA176" s="224">
        <f>Z176*K176</f>
        <v>0</v>
      </c>
      <c r="AR176" s="23" t="s">
        <v>153</v>
      </c>
      <c r="AT176" s="23" t="s">
        <v>149</v>
      </c>
      <c r="AU176" s="23" t="s">
        <v>103</v>
      </c>
      <c r="AY176" s="23" t="s">
        <v>148</v>
      </c>
      <c r="BE176" s="138">
        <f>IF(U176="základní",N176,0)</f>
        <v>0</v>
      </c>
      <c r="BF176" s="138">
        <f>IF(U176="snížená",N176,0)</f>
        <v>0</v>
      </c>
      <c r="BG176" s="138">
        <f>IF(U176="zákl. přenesená",N176,0)</f>
        <v>0</v>
      </c>
      <c r="BH176" s="138">
        <f>IF(U176="sníž. přenesená",N176,0)</f>
        <v>0</v>
      </c>
      <c r="BI176" s="138">
        <f>IF(U176="nulová",N176,0)</f>
        <v>0</v>
      </c>
      <c r="BJ176" s="23" t="s">
        <v>87</v>
      </c>
      <c r="BK176" s="138">
        <f>ROUND(L176*K176,2)</f>
        <v>0</v>
      </c>
      <c r="BL176" s="23" t="s">
        <v>153</v>
      </c>
      <c r="BM176" s="23" t="s">
        <v>249</v>
      </c>
    </row>
    <row r="177" s="10" customFormat="1" ht="34.2" customHeight="1">
      <c r="B177" s="225"/>
      <c r="C177" s="226"/>
      <c r="D177" s="226"/>
      <c r="E177" s="227" t="s">
        <v>22</v>
      </c>
      <c r="F177" s="228" t="s">
        <v>250</v>
      </c>
      <c r="G177" s="229"/>
      <c r="H177" s="229"/>
      <c r="I177" s="229"/>
      <c r="J177" s="226"/>
      <c r="K177" s="227" t="s">
        <v>22</v>
      </c>
      <c r="L177" s="226"/>
      <c r="M177" s="226"/>
      <c r="N177" s="226"/>
      <c r="O177" s="226"/>
      <c r="P177" s="226"/>
      <c r="Q177" s="226"/>
      <c r="R177" s="230"/>
      <c r="T177" s="231"/>
      <c r="U177" s="226"/>
      <c r="V177" s="226"/>
      <c r="W177" s="226"/>
      <c r="X177" s="226"/>
      <c r="Y177" s="226"/>
      <c r="Z177" s="226"/>
      <c r="AA177" s="232"/>
      <c r="AT177" s="233" t="s">
        <v>156</v>
      </c>
      <c r="AU177" s="233" t="s">
        <v>103</v>
      </c>
      <c r="AV177" s="10" t="s">
        <v>87</v>
      </c>
      <c r="AW177" s="10" t="s">
        <v>40</v>
      </c>
      <c r="AX177" s="10" t="s">
        <v>82</v>
      </c>
      <c r="AY177" s="233" t="s">
        <v>148</v>
      </c>
    </row>
    <row r="178" s="11" customFormat="1" ht="14.4" customHeight="1">
      <c r="B178" s="234"/>
      <c r="C178" s="235"/>
      <c r="D178" s="235"/>
      <c r="E178" s="236" t="s">
        <v>22</v>
      </c>
      <c r="F178" s="237" t="s">
        <v>251</v>
      </c>
      <c r="G178" s="235"/>
      <c r="H178" s="235"/>
      <c r="I178" s="235"/>
      <c r="J178" s="235"/>
      <c r="K178" s="238">
        <v>30</v>
      </c>
      <c r="L178" s="235"/>
      <c r="M178" s="235"/>
      <c r="N178" s="235"/>
      <c r="O178" s="235"/>
      <c r="P178" s="235"/>
      <c r="Q178" s="235"/>
      <c r="R178" s="239"/>
      <c r="T178" s="240"/>
      <c r="U178" s="235"/>
      <c r="V178" s="235"/>
      <c r="W178" s="235"/>
      <c r="X178" s="235"/>
      <c r="Y178" s="235"/>
      <c r="Z178" s="235"/>
      <c r="AA178" s="241"/>
      <c r="AT178" s="242" t="s">
        <v>156</v>
      </c>
      <c r="AU178" s="242" t="s">
        <v>103</v>
      </c>
      <c r="AV178" s="11" t="s">
        <v>103</v>
      </c>
      <c r="AW178" s="11" t="s">
        <v>40</v>
      </c>
      <c r="AX178" s="11" t="s">
        <v>87</v>
      </c>
      <c r="AY178" s="242" t="s">
        <v>148</v>
      </c>
    </row>
    <row r="179" s="1" customFormat="1" ht="45.6" customHeight="1">
      <c r="B179" s="47"/>
      <c r="C179" s="214" t="s">
        <v>252</v>
      </c>
      <c r="D179" s="214" t="s">
        <v>149</v>
      </c>
      <c r="E179" s="215" t="s">
        <v>253</v>
      </c>
      <c r="F179" s="216" t="s">
        <v>254</v>
      </c>
      <c r="G179" s="216"/>
      <c r="H179" s="216"/>
      <c r="I179" s="216"/>
      <c r="J179" s="217" t="s">
        <v>194</v>
      </c>
      <c r="K179" s="218">
        <v>420</v>
      </c>
      <c r="L179" s="219">
        <v>0</v>
      </c>
      <c r="M179" s="220"/>
      <c r="N179" s="221">
        <f>ROUND(L179*K179,2)</f>
        <v>0</v>
      </c>
      <c r="O179" s="221"/>
      <c r="P179" s="221"/>
      <c r="Q179" s="221"/>
      <c r="R179" s="49"/>
      <c r="T179" s="222" t="s">
        <v>22</v>
      </c>
      <c r="U179" s="57" t="s">
        <v>47</v>
      </c>
      <c r="V179" s="48"/>
      <c r="W179" s="223">
        <f>V179*K179</f>
        <v>0</v>
      </c>
      <c r="X179" s="223">
        <v>0</v>
      </c>
      <c r="Y179" s="223">
        <f>X179*K179</f>
        <v>0</v>
      </c>
      <c r="Z179" s="223">
        <v>0</v>
      </c>
      <c r="AA179" s="224">
        <f>Z179*K179</f>
        <v>0</v>
      </c>
      <c r="AR179" s="23" t="s">
        <v>153</v>
      </c>
      <c r="AT179" s="23" t="s">
        <v>149</v>
      </c>
      <c r="AU179" s="23" t="s">
        <v>103</v>
      </c>
      <c r="AY179" s="23" t="s">
        <v>148</v>
      </c>
      <c r="BE179" s="138">
        <f>IF(U179="základní",N179,0)</f>
        <v>0</v>
      </c>
      <c r="BF179" s="138">
        <f>IF(U179="snížená",N179,0)</f>
        <v>0</v>
      </c>
      <c r="BG179" s="138">
        <f>IF(U179="zákl. přenesená",N179,0)</f>
        <v>0</v>
      </c>
      <c r="BH179" s="138">
        <f>IF(U179="sníž. přenesená",N179,0)</f>
        <v>0</v>
      </c>
      <c r="BI179" s="138">
        <f>IF(U179="nulová",N179,0)</f>
        <v>0</v>
      </c>
      <c r="BJ179" s="23" t="s">
        <v>87</v>
      </c>
      <c r="BK179" s="138">
        <f>ROUND(L179*K179,2)</f>
        <v>0</v>
      </c>
      <c r="BL179" s="23" t="s">
        <v>153</v>
      </c>
      <c r="BM179" s="23" t="s">
        <v>255</v>
      </c>
    </row>
    <row r="180" s="1" customFormat="1" ht="45.6" customHeight="1">
      <c r="B180" s="47"/>
      <c r="C180" s="214" t="s">
        <v>10</v>
      </c>
      <c r="D180" s="214" t="s">
        <v>149</v>
      </c>
      <c r="E180" s="215" t="s">
        <v>256</v>
      </c>
      <c r="F180" s="216" t="s">
        <v>257</v>
      </c>
      <c r="G180" s="216"/>
      <c r="H180" s="216"/>
      <c r="I180" s="216"/>
      <c r="J180" s="217" t="s">
        <v>194</v>
      </c>
      <c r="K180" s="218">
        <v>30</v>
      </c>
      <c r="L180" s="219">
        <v>0</v>
      </c>
      <c r="M180" s="220"/>
      <c r="N180" s="221">
        <f>ROUND(L180*K180,2)</f>
        <v>0</v>
      </c>
      <c r="O180" s="221"/>
      <c r="P180" s="221"/>
      <c r="Q180" s="221"/>
      <c r="R180" s="49"/>
      <c r="T180" s="222" t="s">
        <v>22</v>
      </c>
      <c r="U180" s="57" t="s">
        <v>47</v>
      </c>
      <c r="V180" s="48"/>
      <c r="W180" s="223">
        <f>V180*K180</f>
        <v>0</v>
      </c>
      <c r="X180" s="223">
        <v>0</v>
      </c>
      <c r="Y180" s="223">
        <f>X180*K180</f>
        <v>0</v>
      </c>
      <c r="Z180" s="223">
        <v>0</v>
      </c>
      <c r="AA180" s="224">
        <f>Z180*K180</f>
        <v>0</v>
      </c>
      <c r="AR180" s="23" t="s">
        <v>153</v>
      </c>
      <c r="AT180" s="23" t="s">
        <v>149</v>
      </c>
      <c r="AU180" s="23" t="s">
        <v>103</v>
      </c>
      <c r="AY180" s="23" t="s">
        <v>148</v>
      </c>
      <c r="BE180" s="138">
        <f>IF(U180="základní",N180,0)</f>
        <v>0</v>
      </c>
      <c r="BF180" s="138">
        <f>IF(U180="snížená",N180,0)</f>
        <v>0</v>
      </c>
      <c r="BG180" s="138">
        <f>IF(U180="zákl. přenesená",N180,0)</f>
        <v>0</v>
      </c>
      <c r="BH180" s="138">
        <f>IF(U180="sníž. přenesená",N180,0)</f>
        <v>0</v>
      </c>
      <c r="BI180" s="138">
        <f>IF(U180="nulová",N180,0)</f>
        <v>0</v>
      </c>
      <c r="BJ180" s="23" t="s">
        <v>87</v>
      </c>
      <c r="BK180" s="138">
        <f>ROUND(L180*K180,2)</f>
        <v>0</v>
      </c>
      <c r="BL180" s="23" t="s">
        <v>153</v>
      </c>
      <c r="BM180" s="23" t="s">
        <v>258</v>
      </c>
    </row>
    <row r="181" s="1" customFormat="1" ht="22.8" customHeight="1">
      <c r="B181" s="47"/>
      <c r="C181" s="214" t="s">
        <v>259</v>
      </c>
      <c r="D181" s="214" t="s">
        <v>149</v>
      </c>
      <c r="E181" s="215" t="s">
        <v>260</v>
      </c>
      <c r="F181" s="216" t="s">
        <v>261</v>
      </c>
      <c r="G181" s="216"/>
      <c r="H181" s="216"/>
      <c r="I181" s="216"/>
      <c r="J181" s="217" t="s">
        <v>194</v>
      </c>
      <c r="K181" s="218">
        <v>174.471</v>
      </c>
      <c r="L181" s="219">
        <v>0</v>
      </c>
      <c r="M181" s="220"/>
      <c r="N181" s="221">
        <f>ROUND(L181*K181,2)</f>
        <v>0</v>
      </c>
      <c r="O181" s="221"/>
      <c r="P181" s="221"/>
      <c r="Q181" s="221"/>
      <c r="R181" s="49"/>
      <c r="T181" s="222" t="s">
        <v>22</v>
      </c>
      <c r="U181" s="57" t="s">
        <v>47</v>
      </c>
      <c r="V181" s="48"/>
      <c r="W181" s="223">
        <f>V181*K181</f>
        <v>0</v>
      </c>
      <c r="X181" s="223">
        <v>4.0000000000000003E-05</v>
      </c>
      <c r="Y181" s="223">
        <f>X181*K181</f>
        <v>0.0069788400000000009</v>
      </c>
      <c r="Z181" s="223">
        <v>0</v>
      </c>
      <c r="AA181" s="224">
        <f>Z181*K181</f>
        <v>0</v>
      </c>
      <c r="AR181" s="23" t="s">
        <v>153</v>
      </c>
      <c r="AT181" s="23" t="s">
        <v>149</v>
      </c>
      <c r="AU181" s="23" t="s">
        <v>103</v>
      </c>
      <c r="AY181" s="23" t="s">
        <v>148</v>
      </c>
      <c r="BE181" s="138">
        <f>IF(U181="základní",N181,0)</f>
        <v>0</v>
      </c>
      <c r="BF181" s="138">
        <f>IF(U181="snížená",N181,0)</f>
        <v>0</v>
      </c>
      <c r="BG181" s="138">
        <f>IF(U181="zákl. přenesená",N181,0)</f>
        <v>0</v>
      </c>
      <c r="BH181" s="138">
        <f>IF(U181="sníž. přenesená",N181,0)</f>
        <v>0</v>
      </c>
      <c r="BI181" s="138">
        <f>IF(U181="nulová",N181,0)</f>
        <v>0</v>
      </c>
      <c r="BJ181" s="23" t="s">
        <v>87</v>
      </c>
      <c r="BK181" s="138">
        <f>ROUND(L181*K181,2)</f>
        <v>0</v>
      </c>
      <c r="BL181" s="23" t="s">
        <v>153</v>
      </c>
      <c r="BM181" s="23" t="s">
        <v>262</v>
      </c>
    </row>
    <row r="182" s="11" customFormat="1" ht="14.4" customHeight="1">
      <c r="B182" s="234"/>
      <c r="C182" s="235"/>
      <c r="D182" s="235"/>
      <c r="E182" s="236" t="s">
        <v>22</v>
      </c>
      <c r="F182" s="245" t="s">
        <v>263</v>
      </c>
      <c r="G182" s="246"/>
      <c r="H182" s="246"/>
      <c r="I182" s="246"/>
      <c r="J182" s="235"/>
      <c r="K182" s="238">
        <v>115.896</v>
      </c>
      <c r="L182" s="235"/>
      <c r="M182" s="235"/>
      <c r="N182" s="235"/>
      <c r="O182" s="235"/>
      <c r="P182" s="235"/>
      <c r="Q182" s="235"/>
      <c r="R182" s="239"/>
      <c r="T182" s="240"/>
      <c r="U182" s="235"/>
      <c r="V182" s="235"/>
      <c r="W182" s="235"/>
      <c r="X182" s="235"/>
      <c r="Y182" s="235"/>
      <c r="Z182" s="235"/>
      <c r="AA182" s="241"/>
      <c r="AT182" s="242" t="s">
        <v>156</v>
      </c>
      <c r="AU182" s="242" t="s">
        <v>103</v>
      </c>
      <c r="AV182" s="11" t="s">
        <v>103</v>
      </c>
      <c r="AW182" s="11" t="s">
        <v>40</v>
      </c>
      <c r="AX182" s="11" t="s">
        <v>82</v>
      </c>
      <c r="AY182" s="242" t="s">
        <v>148</v>
      </c>
    </row>
    <row r="183" s="11" customFormat="1" ht="14.4" customHeight="1">
      <c r="B183" s="234"/>
      <c r="C183" s="235"/>
      <c r="D183" s="235"/>
      <c r="E183" s="236" t="s">
        <v>22</v>
      </c>
      <c r="F183" s="237" t="s">
        <v>264</v>
      </c>
      <c r="G183" s="235"/>
      <c r="H183" s="235"/>
      <c r="I183" s="235"/>
      <c r="J183" s="235"/>
      <c r="K183" s="238">
        <v>58.575000000000003</v>
      </c>
      <c r="L183" s="235"/>
      <c r="M183" s="235"/>
      <c r="N183" s="235"/>
      <c r="O183" s="235"/>
      <c r="P183" s="235"/>
      <c r="Q183" s="235"/>
      <c r="R183" s="239"/>
      <c r="T183" s="240"/>
      <c r="U183" s="235"/>
      <c r="V183" s="235"/>
      <c r="W183" s="235"/>
      <c r="X183" s="235"/>
      <c r="Y183" s="235"/>
      <c r="Z183" s="235"/>
      <c r="AA183" s="241"/>
      <c r="AT183" s="242" t="s">
        <v>156</v>
      </c>
      <c r="AU183" s="242" t="s">
        <v>103</v>
      </c>
      <c r="AV183" s="11" t="s">
        <v>103</v>
      </c>
      <c r="AW183" s="11" t="s">
        <v>40</v>
      </c>
      <c r="AX183" s="11" t="s">
        <v>82</v>
      </c>
      <c r="AY183" s="242" t="s">
        <v>148</v>
      </c>
    </row>
    <row r="184" s="12" customFormat="1" ht="14.4" customHeight="1">
      <c r="B184" s="247"/>
      <c r="C184" s="248"/>
      <c r="D184" s="248"/>
      <c r="E184" s="249" t="s">
        <v>22</v>
      </c>
      <c r="F184" s="250" t="s">
        <v>168</v>
      </c>
      <c r="G184" s="248"/>
      <c r="H184" s="248"/>
      <c r="I184" s="248"/>
      <c r="J184" s="248"/>
      <c r="K184" s="251">
        <v>174.471</v>
      </c>
      <c r="L184" s="248"/>
      <c r="M184" s="248"/>
      <c r="N184" s="248"/>
      <c r="O184" s="248"/>
      <c r="P184" s="248"/>
      <c r="Q184" s="248"/>
      <c r="R184" s="252"/>
      <c r="T184" s="253"/>
      <c r="U184" s="248"/>
      <c r="V184" s="248"/>
      <c r="W184" s="248"/>
      <c r="X184" s="248"/>
      <c r="Y184" s="248"/>
      <c r="Z184" s="248"/>
      <c r="AA184" s="254"/>
      <c r="AT184" s="255" t="s">
        <v>156</v>
      </c>
      <c r="AU184" s="255" t="s">
        <v>103</v>
      </c>
      <c r="AV184" s="12" t="s">
        <v>153</v>
      </c>
      <c r="AW184" s="12" t="s">
        <v>40</v>
      </c>
      <c r="AX184" s="12" t="s">
        <v>87</v>
      </c>
      <c r="AY184" s="255" t="s">
        <v>148</v>
      </c>
    </row>
    <row r="185" s="1" customFormat="1" ht="22.8" customHeight="1">
      <c r="B185" s="47"/>
      <c r="C185" s="214" t="s">
        <v>265</v>
      </c>
      <c r="D185" s="214" t="s">
        <v>149</v>
      </c>
      <c r="E185" s="215" t="s">
        <v>266</v>
      </c>
      <c r="F185" s="216" t="s">
        <v>267</v>
      </c>
      <c r="G185" s="216"/>
      <c r="H185" s="216"/>
      <c r="I185" s="216"/>
      <c r="J185" s="217" t="s">
        <v>152</v>
      </c>
      <c r="K185" s="218">
        <v>3.5129999999999999</v>
      </c>
      <c r="L185" s="219">
        <v>0</v>
      </c>
      <c r="M185" s="220"/>
      <c r="N185" s="221">
        <f>ROUND(L185*K185,2)</f>
        <v>0</v>
      </c>
      <c r="O185" s="221"/>
      <c r="P185" s="221"/>
      <c r="Q185" s="221"/>
      <c r="R185" s="49"/>
      <c r="T185" s="222" t="s">
        <v>22</v>
      </c>
      <c r="U185" s="57" t="s">
        <v>47</v>
      </c>
      <c r="V185" s="48"/>
      <c r="W185" s="223">
        <f>V185*K185</f>
        <v>0</v>
      </c>
      <c r="X185" s="223">
        <v>0</v>
      </c>
      <c r="Y185" s="223">
        <f>X185*K185</f>
        <v>0</v>
      </c>
      <c r="Z185" s="223">
        <v>1.95</v>
      </c>
      <c r="AA185" s="224">
        <f>Z185*K185</f>
        <v>6.8503499999999997</v>
      </c>
      <c r="AR185" s="23" t="s">
        <v>153</v>
      </c>
      <c r="AT185" s="23" t="s">
        <v>149</v>
      </c>
      <c r="AU185" s="23" t="s">
        <v>103</v>
      </c>
      <c r="AY185" s="23" t="s">
        <v>148</v>
      </c>
      <c r="BE185" s="138">
        <f>IF(U185="základní",N185,0)</f>
        <v>0</v>
      </c>
      <c r="BF185" s="138">
        <f>IF(U185="snížená",N185,0)</f>
        <v>0</v>
      </c>
      <c r="BG185" s="138">
        <f>IF(U185="zákl. přenesená",N185,0)</f>
        <v>0</v>
      </c>
      <c r="BH185" s="138">
        <f>IF(U185="sníž. přenesená",N185,0)</f>
        <v>0</v>
      </c>
      <c r="BI185" s="138">
        <f>IF(U185="nulová",N185,0)</f>
        <v>0</v>
      </c>
      <c r="BJ185" s="23" t="s">
        <v>87</v>
      </c>
      <c r="BK185" s="138">
        <f>ROUND(L185*K185,2)</f>
        <v>0</v>
      </c>
      <c r="BL185" s="23" t="s">
        <v>153</v>
      </c>
      <c r="BM185" s="23" t="s">
        <v>268</v>
      </c>
    </row>
    <row r="186" s="10" customFormat="1" ht="22.8" customHeight="1">
      <c r="B186" s="225"/>
      <c r="C186" s="226"/>
      <c r="D186" s="226"/>
      <c r="E186" s="227" t="s">
        <v>22</v>
      </c>
      <c r="F186" s="228" t="s">
        <v>269</v>
      </c>
      <c r="G186" s="229"/>
      <c r="H186" s="229"/>
      <c r="I186" s="229"/>
      <c r="J186" s="226"/>
      <c r="K186" s="227" t="s">
        <v>22</v>
      </c>
      <c r="L186" s="226"/>
      <c r="M186" s="226"/>
      <c r="N186" s="226"/>
      <c r="O186" s="226"/>
      <c r="P186" s="226"/>
      <c r="Q186" s="226"/>
      <c r="R186" s="230"/>
      <c r="T186" s="231"/>
      <c r="U186" s="226"/>
      <c r="V186" s="226"/>
      <c r="W186" s="226"/>
      <c r="X186" s="226"/>
      <c r="Y186" s="226"/>
      <c r="Z186" s="226"/>
      <c r="AA186" s="232"/>
      <c r="AT186" s="233" t="s">
        <v>156</v>
      </c>
      <c r="AU186" s="233" t="s">
        <v>103</v>
      </c>
      <c r="AV186" s="10" t="s">
        <v>87</v>
      </c>
      <c r="AW186" s="10" t="s">
        <v>40</v>
      </c>
      <c r="AX186" s="10" t="s">
        <v>82</v>
      </c>
      <c r="AY186" s="233" t="s">
        <v>148</v>
      </c>
    </row>
    <row r="187" s="11" customFormat="1" ht="14.4" customHeight="1">
      <c r="B187" s="234"/>
      <c r="C187" s="235"/>
      <c r="D187" s="235"/>
      <c r="E187" s="236" t="s">
        <v>22</v>
      </c>
      <c r="F187" s="237" t="s">
        <v>270</v>
      </c>
      <c r="G187" s="235"/>
      <c r="H187" s="235"/>
      <c r="I187" s="235"/>
      <c r="J187" s="235"/>
      <c r="K187" s="238">
        <v>0.23100000000000001</v>
      </c>
      <c r="L187" s="235"/>
      <c r="M187" s="235"/>
      <c r="N187" s="235"/>
      <c r="O187" s="235"/>
      <c r="P187" s="235"/>
      <c r="Q187" s="235"/>
      <c r="R187" s="239"/>
      <c r="T187" s="240"/>
      <c r="U187" s="235"/>
      <c r="V187" s="235"/>
      <c r="W187" s="235"/>
      <c r="X187" s="235"/>
      <c r="Y187" s="235"/>
      <c r="Z187" s="235"/>
      <c r="AA187" s="241"/>
      <c r="AT187" s="242" t="s">
        <v>156</v>
      </c>
      <c r="AU187" s="242" t="s">
        <v>103</v>
      </c>
      <c r="AV187" s="11" t="s">
        <v>103</v>
      </c>
      <c r="AW187" s="11" t="s">
        <v>40</v>
      </c>
      <c r="AX187" s="11" t="s">
        <v>82</v>
      </c>
      <c r="AY187" s="242" t="s">
        <v>148</v>
      </c>
    </row>
    <row r="188" s="11" customFormat="1" ht="14.4" customHeight="1">
      <c r="B188" s="234"/>
      <c r="C188" s="235"/>
      <c r="D188" s="235"/>
      <c r="E188" s="236" t="s">
        <v>22</v>
      </c>
      <c r="F188" s="237" t="s">
        <v>271</v>
      </c>
      <c r="G188" s="235"/>
      <c r="H188" s="235"/>
      <c r="I188" s="235"/>
      <c r="J188" s="235"/>
      <c r="K188" s="238">
        <v>2.3439999999999999</v>
      </c>
      <c r="L188" s="235"/>
      <c r="M188" s="235"/>
      <c r="N188" s="235"/>
      <c r="O188" s="235"/>
      <c r="P188" s="235"/>
      <c r="Q188" s="235"/>
      <c r="R188" s="239"/>
      <c r="T188" s="240"/>
      <c r="U188" s="235"/>
      <c r="V188" s="235"/>
      <c r="W188" s="235"/>
      <c r="X188" s="235"/>
      <c r="Y188" s="235"/>
      <c r="Z188" s="235"/>
      <c r="AA188" s="241"/>
      <c r="AT188" s="242" t="s">
        <v>156</v>
      </c>
      <c r="AU188" s="242" t="s">
        <v>103</v>
      </c>
      <c r="AV188" s="11" t="s">
        <v>103</v>
      </c>
      <c r="AW188" s="11" t="s">
        <v>40</v>
      </c>
      <c r="AX188" s="11" t="s">
        <v>82</v>
      </c>
      <c r="AY188" s="242" t="s">
        <v>148</v>
      </c>
    </row>
    <row r="189" s="10" customFormat="1" ht="14.4" customHeight="1">
      <c r="B189" s="225"/>
      <c r="C189" s="226"/>
      <c r="D189" s="226"/>
      <c r="E189" s="227" t="s">
        <v>22</v>
      </c>
      <c r="F189" s="264" t="s">
        <v>272</v>
      </c>
      <c r="G189" s="226"/>
      <c r="H189" s="226"/>
      <c r="I189" s="226"/>
      <c r="J189" s="226"/>
      <c r="K189" s="227" t="s">
        <v>22</v>
      </c>
      <c r="L189" s="226"/>
      <c r="M189" s="226"/>
      <c r="N189" s="226"/>
      <c r="O189" s="226"/>
      <c r="P189" s="226"/>
      <c r="Q189" s="226"/>
      <c r="R189" s="230"/>
      <c r="T189" s="231"/>
      <c r="U189" s="226"/>
      <c r="V189" s="226"/>
      <c r="W189" s="226"/>
      <c r="X189" s="226"/>
      <c r="Y189" s="226"/>
      <c r="Z189" s="226"/>
      <c r="AA189" s="232"/>
      <c r="AT189" s="233" t="s">
        <v>156</v>
      </c>
      <c r="AU189" s="233" t="s">
        <v>103</v>
      </c>
      <c r="AV189" s="10" t="s">
        <v>87</v>
      </c>
      <c r="AW189" s="10" t="s">
        <v>40</v>
      </c>
      <c r="AX189" s="10" t="s">
        <v>82</v>
      </c>
      <c r="AY189" s="233" t="s">
        <v>148</v>
      </c>
    </row>
    <row r="190" s="11" customFormat="1" ht="14.4" customHeight="1">
      <c r="B190" s="234"/>
      <c r="C190" s="235"/>
      <c r="D190" s="235"/>
      <c r="E190" s="236" t="s">
        <v>22</v>
      </c>
      <c r="F190" s="237" t="s">
        <v>273</v>
      </c>
      <c r="G190" s="235"/>
      <c r="H190" s="235"/>
      <c r="I190" s="235"/>
      <c r="J190" s="235"/>
      <c r="K190" s="238">
        <v>0.93799999999999994</v>
      </c>
      <c r="L190" s="235"/>
      <c r="M190" s="235"/>
      <c r="N190" s="235"/>
      <c r="O190" s="235"/>
      <c r="P190" s="235"/>
      <c r="Q190" s="235"/>
      <c r="R190" s="239"/>
      <c r="T190" s="240"/>
      <c r="U190" s="235"/>
      <c r="V190" s="235"/>
      <c r="W190" s="235"/>
      <c r="X190" s="235"/>
      <c r="Y190" s="235"/>
      <c r="Z190" s="235"/>
      <c r="AA190" s="241"/>
      <c r="AT190" s="242" t="s">
        <v>156</v>
      </c>
      <c r="AU190" s="242" t="s">
        <v>103</v>
      </c>
      <c r="AV190" s="11" t="s">
        <v>103</v>
      </c>
      <c r="AW190" s="11" t="s">
        <v>40</v>
      </c>
      <c r="AX190" s="11" t="s">
        <v>82</v>
      </c>
      <c r="AY190" s="242" t="s">
        <v>148</v>
      </c>
    </row>
    <row r="191" s="12" customFormat="1" ht="14.4" customHeight="1">
      <c r="B191" s="247"/>
      <c r="C191" s="248"/>
      <c r="D191" s="248"/>
      <c r="E191" s="249" t="s">
        <v>22</v>
      </c>
      <c r="F191" s="250" t="s">
        <v>168</v>
      </c>
      <c r="G191" s="248"/>
      <c r="H191" s="248"/>
      <c r="I191" s="248"/>
      <c r="J191" s="248"/>
      <c r="K191" s="251">
        <v>3.5129999999999999</v>
      </c>
      <c r="L191" s="248"/>
      <c r="M191" s="248"/>
      <c r="N191" s="248"/>
      <c r="O191" s="248"/>
      <c r="P191" s="248"/>
      <c r="Q191" s="248"/>
      <c r="R191" s="252"/>
      <c r="T191" s="253"/>
      <c r="U191" s="248"/>
      <c r="V191" s="248"/>
      <c r="W191" s="248"/>
      <c r="X191" s="248"/>
      <c r="Y191" s="248"/>
      <c r="Z191" s="248"/>
      <c r="AA191" s="254"/>
      <c r="AT191" s="255" t="s">
        <v>156</v>
      </c>
      <c r="AU191" s="255" t="s">
        <v>103</v>
      </c>
      <c r="AV191" s="12" t="s">
        <v>153</v>
      </c>
      <c r="AW191" s="12" t="s">
        <v>40</v>
      </c>
      <c r="AX191" s="12" t="s">
        <v>87</v>
      </c>
      <c r="AY191" s="255" t="s">
        <v>148</v>
      </c>
    </row>
    <row r="192" s="1" customFormat="1" ht="34.2" customHeight="1">
      <c r="B192" s="47"/>
      <c r="C192" s="214" t="s">
        <v>274</v>
      </c>
      <c r="D192" s="214" t="s">
        <v>149</v>
      </c>
      <c r="E192" s="215" t="s">
        <v>275</v>
      </c>
      <c r="F192" s="216" t="s">
        <v>276</v>
      </c>
      <c r="G192" s="216"/>
      <c r="H192" s="216"/>
      <c r="I192" s="216"/>
      <c r="J192" s="217" t="s">
        <v>152</v>
      </c>
      <c r="K192" s="218">
        <v>0.51000000000000001</v>
      </c>
      <c r="L192" s="219">
        <v>0</v>
      </c>
      <c r="M192" s="220"/>
      <c r="N192" s="221">
        <f>ROUND(L192*K192,2)</f>
        <v>0</v>
      </c>
      <c r="O192" s="221"/>
      <c r="P192" s="221"/>
      <c r="Q192" s="221"/>
      <c r="R192" s="49"/>
      <c r="T192" s="222" t="s">
        <v>22</v>
      </c>
      <c r="U192" s="57" t="s">
        <v>47</v>
      </c>
      <c r="V192" s="48"/>
      <c r="W192" s="223">
        <f>V192*K192</f>
        <v>0</v>
      </c>
      <c r="X192" s="223">
        <v>0</v>
      </c>
      <c r="Y192" s="223">
        <f>X192*K192</f>
        <v>0</v>
      </c>
      <c r="Z192" s="223">
        <v>2.2000000000000002</v>
      </c>
      <c r="AA192" s="224">
        <f>Z192*K192</f>
        <v>1.1220000000000001</v>
      </c>
      <c r="AR192" s="23" t="s">
        <v>153</v>
      </c>
      <c r="AT192" s="23" t="s">
        <v>149</v>
      </c>
      <c r="AU192" s="23" t="s">
        <v>103</v>
      </c>
      <c r="AY192" s="23" t="s">
        <v>148</v>
      </c>
      <c r="BE192" s="138">
        <f>IF(U192="základní",N192,0)</f>
        <v>0</v>
      </c>
      <c r="BF192" s="138">
        <f>IF(U192="snížená",N192,0)</f>
        <v>0</v>
      </c>
      <c r="BG192" s="138">
        <f>IF(U192="zákl. přenesená",N192,0)</f>
        <v>0</v>
      </c>
      <c r="BH192" s="138">
        <f>IF(U192="sníž. přenesená",N192,0)</f>
        <v>0</v>
      </c>
      <c r="BI192" s="138">
        <f>IF(U192="nulová",N192,0)</f>
        <v>0</v>
      </c>
      <c r="BJ192" s="23" t="s">
        <v>87</v>
      </c>
      <c r="BK192" s="138">
        <f>ROUND(L192*K192,2)</f>
        <v>0</v>
      </c>
      <c r="BL192" s="23" t="s">
        <v>153</v>
      </c>
      <c r="BM192" s="23" t="s">
        <v>277</v>
      </c>
    </row>
    <row r="193" s="10" customFormat="1" ht="22.8" customHeight="1">
      <c r="B193" s="225"/>
      <c r="C193" s="226"/>
      <c r="D193" s="226"/>
      <c r="E193" s="227" t="s">
        <v>22</v>
      </c>
      <c r="F193" s="228" t="s">
        <v>278</v>
      </c>
      <c r="G193" s="229"/>
      <c r="H193" s="229"/>
      <c r="I193" s="229"/>
      <c r="J193" s="226"/>
      <c r="K193" s="227" t="s">
        <v>22</v>
      </c>
      <c r="L193" s="226"/>
      <c r="M193" s="226"/>
      <c r="N193" s="226"/>
      <c r="O193" s="226"/>
      <c r="P193" s="226"/>
      <c r="Q193" s="226"/>
      <c r="R193" s="230"/>
      <c r="T193" s="231"/>
      <c r="U193" s="226"/>
      <c r="V193" s="226"/>
      <c r="W193" s="226"/>
      <c r="X193" s="226"/>
      <c r="Y193" s="226"/>
      <c r="Z193" s="226"/>
      <c r="AA193" s="232"/>
      <c r="AT193" s="233" t="s">
        <v>156</v>
      </c>
      <c r="AU193" s="233" t="s">
        <v>103</v>
      </c>
      <c r="AV193" s="10" t="s">
        <v>87</v>
      </c>
      <c r="AW193" s="10" t="s">
        <v>40</v>
      </c>
      <c r="AX193" s="10" t="s">
        <v>82</v>
      </c>
      <c r="AY193" s="233" t="s">
        <v>148</v>
      </c>
    </row>
    <row r="194" s="11" customFormat="1" ht="14.4" customHeight="1">
      <c r="B194" s="234"/>
      <c r="C194" s="235"/>
      <c r="D194" s="235"/>
      <c r="E194" s="236" t="s">
        <v>22</v>
      </c>
      <c r="F194" s="237" t="s">
        <v>217</v>
      </c>
      <c r="G194" s="235"/>
      <c r="H194" s="235"/>
      <c r="I194" s="235"/>
      <c r="J194" s="235"/>
      <c r="K194" s="238">
        <v>0.51000000000000001</v>
      </c>
      <c r="L194" s="235"/>
      <c r="M194" s="235"/>
      <c r="N194" s="235"/>
      <c r="O194" s="235"/>
      <c r="P194" s="235"/>
      <c r="Q194" s="235"/>
      <c r="R194" s="239"/>
      <c r="T194" s="240"/>
      <c r="U194" s="235"/>
      <c r="V194" s="235"/>
      <c r="W194" s="235"/>
      <c r="X194" s="235"/>
      <c r="Y194" s="235"/>
      <c r="Z194" s="235"/>
      <c r="AA194" s="241"/>
      <c r="AT194" s="242" t="s">
        <v>156</v>
      </c>
      <c r="AU194" s="242" t="s">
        <v>103</v>
      </c>
      <c r="AV194" s="11" t="s">
        <v>103</v>
      </c>
      <c r="AW194" s="11" t="s">
        <v>40</v>
      </c>
      <c r="AX194" s="11" t="s">
        <v>87</v>
      </c>
      <c r="AY194" s="242" t="s">
        <v>148</v>
      </c>
    </row>
    <row r="195" s="1" customFormat="1" ht="34.2" customHeight="1">
      <c r="B195" s="47"/>
      <c r="C195" s="214" t="s">
        <v>279</v>
      </c>
      <c r="D195" s="214" t="s">
        <v>149</v>
      </c>
      <c r="E195" s="215" t="s">
        <v>280</v>
      </c>
      <c r="F195" s="216" t="s">
        <v>281</v>
      </c>
      <c r="G195" s="216"/>
      <c r="H195" s="216"/>
      <c r="I195" s="216"/>
      <c r="J195" s="217" t="s">
        <v>152</v>
      </c>
      <c r="K195" s="218">
        <v>0.51000000000000001</v>
      </c>
      <c r="L195" s="219">
        <v>0</v>
      </c>
      <c r="M195" s="220"/>
      <c r="N195" s="221">
        <f>ROUND(L195*K195,2)</f>
        <v>0</v>
      </c>
      <c r="O195" s="221"/>
      <c r="P195" s="221"/>
      <c r="Q195" s="221"/>
      <c r="R195" s="49"/>
      <c r="T195" s="222" t="s">
        <v>22</v>
      </c>
      <c r="U195" s="57" t="s">
        <v>47</v>
      </c>
      <c r="V195" s="48"/>
      <c r="W195" s="223">
        <f>V195*K195</f>
        <v>0</v>
      </c>
      <c r="X195" s="223">
        <v>0</v>
      </c>
      <c r="Y195" s="223">
        <f>X195*K195</f>
        <v>0</v>
      </c>
      <c r="Z195" s="223">
        <v>0.029000000000000001</v>
      </c>
      <c r="AA195" s="224">
        <f>Z195*K195</f>
        <v>0.014790000000000001</v>
      </c>
      <c r="AR195" s="23" t="s">
        <v>153</v>
      </c>
      <c r="AT195" s="23" t="s">
        <v>149</v>
      </c>
      <c r="AU195" s="23" t="s">
        <v>103</v>
      </c>
      <c r="AY195" s="23" t="s">
        <v>148</v>
      </c>
      <c r="BE195" s="138">
        <f>IF(U195="základní",N195,0)</f>
        <v>0</v>
      </c>
      <c r="BF195" s="138">
        <f>IF(U195="snížená",N195,0)</f>
        <v>0</v>
      </c>
      <c r="BG195" s="138">
        <f>IF(U195="zákl. přenesená",N195,0)</f>
        <v>0</v>
      </c>
      <c r="BH195" s="138">
        <f>IF(U195="sníž. přenesená",N195,0)</f>
        <v>0</v>
      </c>
      <c r="BI195" s="138">
        <f>IF(U195="nulová",N195,0)</f>
        <v>0</v>
      </c>
      <c r="BJ195" s="23" t="s">
        <v>87</v>
      </c>
      <c r="BK195" s="138">
        <f>ROUND(L195*K195,2)</f>
        <v>0</v>
      </c>
      <c r="BL195" s="23" t="s">
        <v>153</v>
      </c>
      <c r="BM195" s="23" t="s">
        <v>282</v>
      </c>
    </row>
    <row r="196" s="9" customFormat="1" ht="29.88" customHeight="1">
      <c r="B196" s="200"/>
      <c r="C196" s="201"/>
      <c r="D196" s="211" t="s">
        <v>117</v>
      </c>
      <c r="E196" s="211"/>
      <c r="F196" s="211"/>
      <c r="G196" s="211"/>
      <c r="H196" s="211"/>
      <c r="I196" s="211"/>
      <c r="J196" s="211"/>
      <c r="K196" s="211"/>
      <c r="L196" s="211"/>
      <c r="M196" s="211"/>
      <c r="N196" s="243">
        <f>BK196</f>
        <v>0</v>
      </c>
      <c r="O196" s="244"/>
      <c r="P196" s="244"/>
      <c r="Q196" s="244"/>
      <c r="R196" s="204"/>
      <c r="T196" s="205"/>
      <c r="U196" s="201"/>
      <c r="V196" s="201"/>
      <c r="W196" s="206">
        <f>SUM(W197:W198)</f>
        <v>0</v>
      </c>
      <c r="X196" s="201"/>
      <c r="Y196" s="206">
        <f>SUM(Y197:Y198)</f>
        <v>0</v>
      </c>
      <c r="Z196" s="201"/>
      <c r="AA196" s="207">
        <f>SUM(AA197:AA198)</f>
        <v>0</v>
      </c>
      <c r="AR196" s="208" t="s">
        <v>87</v>
      </c>
      <c r="AT196" s="209" t="s">
        <v>81</v>
      </c>
      <c r="AU196" s="209" t="s">
        <v>87</v>
      </c>
      <c r="AY196" s="208" t="s">
        <v>148</v>
      </c>
      <c r="BK196" s="210">
        <f>SUM(BK197:BK198)</f>
        <v>0</v>
      </c>
    </row>
    <row r="197" s="1" customFormat="1" ht="34.2" customHeight="1">
      <c r="B197" s="47"/>
      <c r="C197" s="214" t="s">
        <v>283</v>
      </c>
      <c r="D197" s="214" t="s">
        <v>149</v>
      </c>
      <c r="E197" s="215" t="s">
        <v>284</v>
      </c>
      <c r="F197" s="216" t="s">
        <v>285</v>
      </c>
      <c r="G197" s="216"/>
      <c r="H197" s="216"/>
      <c r="I197" s="216"/>
      <c r="J197" s="217" t="s">
        <v>164</v>
      </c>
      <c r="K197" s="218">
        <v>11.430999999999999</v>
      </c>
      <c r="L197" s="219">
        <v>0</v>
      </c>
      <c r="M197" s="220"/>
      <c r="N197" s="221">
        <f>ROUND(L197*K197,2)</f>
        <v>0</v>
      </c>
      <c r="O197" s="221"/>
      <c r="P197" s="221"/>
      <c r="Q197" s="221"/>
      <c r="R197" s="49"/>
      <c r="T197" s="222" t="s">
        <v>22</v>
      </c>
      <c r="U197" s="57" t="s">
        <v>47</v>
      </c>
      <c r="V197" s="48"/>
      <c r="W197" s="223">
        <f>V197*K197</f>
        <v>0</v>
      </c>
      <c r="X197" s="223">
        <v>0</v>
      </c>
      <c r="Y197" s="223">
        <f>X197*K197</f>
        <v>0</v>
      </c>
      <c r="Z197" s="223">
        <v>0</v>
      </c>
      <c r="AA197" s="224">
        <f>Z197*K197</f>
        <v>0</v>
      </c>
      <c r="AR197" s="23" t="s">
        <v>153</v>
      </c>
      <c r="AT197" s="23" t="s">
        <v>149</v>
      </c>
      <c r="AU197" s="23" t="s">
        <v>103</v>
      </c>
      <c r="AY197" s="23" t="s">
        <v>148</v>
      </c>
      <c r="BE197" s="138">
        <f>IF(U197="základní",N197,0)</f>
        <v>0</v>
      </c>
      <c r="BF197" s="138">
        <f>IF(U197="snížená",N197,0)</f>
        <v>0</v>
      </c>
      <c r="BG197" s="138">
        <f>IF(U197="zákl. přenesená",N197,0)</f>
        <v>0</v>
      </c>
      <c r="BH197" s="138">
        <f>IF(U197="sníž. přenesená",N197,0)</f>
        <v>0</v>
      </c>
      <c r="BI197" s="138">
        <f>IF(U197="nulová",N197,0)</f>
        <v>0</v>
      </c>
      <c r="BJ197" s="23" t="s">
        <v>87</v>
      </c>
      <c r="BK197" s="138">
        <f>ROUND(L197*K197,2)</f>
        <v>0</v>
      </c>
      <c r="BL197" s="23" t="s">
        <v>153</v>
      </c>
      <c r="BM197" s="23" t="s">
        <v>286</v>
      </c>
    </row>
    <row r="198" s="1" customFormat="1" ht="34.2" customHeight="1">
      <c r="B198" s="47"/>
      <c r="C198" s="214" t="s">
        <v>287</v>
      </c>
      <c r="D198" s="214" t="s">
        <v>149</v>
      </c>
      <c r="E198" s="215" t="s">
        <v>288</v>
      </c>
      <c r="F198" s="216" t="s">
        <v>289</v>
      </c>
      <c r="G198" s="216"/>
      <c r="H198" s="216"/>
      <c r="I198" s="216"/>
      <c r="J198" s="217" t="s">
        <v>164</v>
      </c>
      <c r="K198" s="218">
        <v>11.430999999999999</v>
      </c>
      <c r="L198" s="219">
        <v>0</v>
      </c>
      <c r="M198" s="220"/>
      <c r="N198" s="221">
        <f>ROUND(L198*K198,2)</f>
        <v>0</v>
      </c>
      <c r="O198" s="221"/>
      <c r="P198" s="221"/>
      <c r="Q198" s="221"/>
      <c r="R198" s="49"/>
      <c r="T198" s="222" t="s">
        <v>22</v>
      </c>
      <c r="U198" s="57" t="s">
        <v>47</v>
      </c>
      <c r="V198" s="48"/>
      <c r="W198" s="223">
        <f>V198*K198</f>
        <v>0</v>
      </c>
      <c r="X198" s="223">
        <v>0</v>
      </c>
      <c r="Y198" s="223">
        <f>X198*K198</f>
        <v>0</v>
      </c>
      <c r="Z198" s="223">
        <v>0</v>
      </c>
      <c r="AA198" s="224">
        <f>Z198*K198</f>
        <v>0</v>
      </c>
      <c r="AR198" s="23" t="s">
        <v>153</v>
      </c>
      <c r="AT198" s="23" t="s">
        <v>149</v>
      </c>
      <c r="AU198" s="23" t="s">
        <v>103</v>
      </c>
      <c r="AY198" s="23" t="s">
        <v>148</v>
      </c>
      <c r="BE198" s="138">
        <f>IF(U198="základní",N198,0)</f>
        <v>0</v>
      </c>
      <c r="BF198" s="138">
        <f>IF(U198="snížená",N198,0)</f>
        <v>0</v>
      </c>
      <c r="BG198" s="138">
        <f>IF(U198="zákl. přenesená",N198,0)</f>
        <v>0</v>
      </c>
      <c r="BH198" s="138">
        <f>IF(U198="sníž. přenesená",N198,0)</f>
        <v>0</v>
      </c>
      <c r="BI198" s="138">
        <f>IF(U198="nulová",N198,0)</f>
        <v>0</v>
      </c>
      <c r="BJ198" s="23" t="s">
        <v>87</v>
      </c>
      <c r="BK198" s="138">
        <f>ROUND(L198*K198,2)</f>
        <v>0</v>
      </c>
      <c r="BL198" s="23" t="s">
        <v>153</v>
      </c>
      <c r="BM198" s="23" t="s">
        <v>290</v>
      </c>
    </row>
    <row r="199" s="9" customFormat="1" ht="29.88" customHeight="1">
      <c r="B199" s="200"/>
      <c r="C199" s="201"/>
      <c r="D199" s="211" t="s">
        <v>118</v>
      </c>
      <c r="E199" s="211"/>
      <c r="F199" s="211"/>
      <c r="G199" s="211"/>
      <c r="H199" s="211"/>
      <c r="I199" s="211"/>
      <c r="J199" s="211"/>
      <c r="K199" s="211"/>
      <c r="L199" s="211"/>
      <c r="M199" s="211"/>
      <c r="N199" s="243">
        <f>BK199</f>
        <v>0</v>
      </c>
      <c r="O199" s="244"/>
      <c r="P199" s="244"/>
      <c r="Q199" s="244"/>
      <c r="R199" s="204"/>
      <c r="T199" s="205"/>
      <c r="U199" s="201"/>
      <c r="V199" s="201"/>
      <c r="W199" s="206">
        <f>W200</f>
        <v>0</v>
      </c>
      <c r="X199" s="201"/>
      <c r="Y199" s="206">
        <f>Y200</f>
        <v>0</v>
      </c>
      <c r="Z199" s="201"/>
      <c r="AA199" s="207">
        <f>AA200</f>
        <v>0</v>
      </c>
      <c r="AR199" s="208" t="s">
        <v>87</v>
      </c>
      <c r="AT199" s="209" t="s">
        <v>81</v>
      </c>
      <c r="AU199" s="209" t="s">
        <v>87</v>
      </c>
      <c r="AY199" s="208" t="s">
        <v>148</v>
      </c>
      <c r="BK199" s="210">
        <f>BK200</f>
        <v>0</v>
      </c>
    </row>
    <row r="200" s="1" customFormat="1" ht="22.8" customHeight="1">
      <c r="B200" s="47"/>
      <c r="C200" s="214" t="s">
        <v>291</v>
      </c>
      <c r="D200" s="214" t="s">
        <v>149</v>
      </c>
      <c r="E200" s="215" t="s">
        <v>292</v>
      </c>
      <c r="F200" s="216" t="s">
        <v>293</v>
      </c>
      <c r="G200" s="216"/>
      <c r="H200" s="216"/>
      <c r="I200" s="216"/>
      <c r="J200" s="217" t="s">
        <v>164</v>
      </c>
      <c r="K200" s="218">
        <v>5.4050000000000002</v>
      </c>
      <c r="L200" s="219">
        <v>0</v>
      </c>
      <c r="M200" s="220"/>
      <c r="N200" s="221">
        <f>ROUND(L200*K200,2)</f>
        <v>0</v>
      </c>
      <c r="O200" s="221"/>
      <c r="P200" s="221"/>
      <c r="Q200" s="221"/>
      <c r="R200" s="49"/>
      <c r="T200" s="222" t="s">
        <v>22</v>
      </c>
      <c r="U200" s="57" t="s">
        <v>47</v>
      </c>
      <c r="V200" s="48"/>
      <c r="W200" s="223">
        <f>V200*K200</f>
        <v>0</v>
      </c>
      <c r="X200" s="223">
        <v>0</v>
      </c>
      <c r="Y200" s="223">
        <f>X200*K200</f>
        <v>0</v>
      </c>
      <c r="Z200" s="223">
        <v>0</v>
      </c>
      <c r="AA200" s="224">
        <f>Z200*K200</f>
        <v>0</v>
      </c>
      <c r="AR200" s="23" t="s">
        <v>153</v>
      </c>
      <c r="AT200" s="23" t="s">
        <v>149</v>
      </c>
      <c r="AU200" s="23" t="s">
        <v>103</v>
      </c>
      <c r="AY200" s="23" t="s">
        <v>148</v>
      </c>
      <c r="BE200" s="138">
        <f>IF(U200="základní",N200,0)</f>
        <v>0</v>
      </c>
      <c r="BF200" s="138">
        <f>IF(U200="snížená",N200,0)</f>
        <v>0</v>
      </c>
      <c r="BG200" s="138">
        <f>IF(U200="zákl. přenesená",N200,0)</f>
        <v>0</v>
      </c>
      <c r="BH200" s="138">
        <f>IF(U200="sníž. přenesená",N200,0)</f>
        <v>0</v>
      </c>
      <c r="BI200" s="138">
        <f>IF(U200="nulová",N200,0)</f>
        <v>0</v>
      </c>
      <c r="BJ200" s="23" t="s">
        <v>87</v>
      </c>
      <c r="BK200" s="138">
        <f>ROUND(L200*K200,2)</f>
        <v>0</v>
      </c>
      <c r="BL200" s="23" t="s">
        <v>153</v>
      </c>
      <c r="BM200" s="23" t="s">
        <v>294</v>
      </c>
    </row>
    <row r="201" s="9" customFormat="1" ht="37.44" customHeight="1">
      <c r="B201" s="200"/>
      <c r="C201" s="201"/>
      <c r="D201" s="202" t="s">
        <v>119</v>
      </c>
      <c r="E201" s="202"/>
      <c r="F201" s="202"/>
      <c r="G201" s="202"/>
      <c r="H201" s="202"/>
      <c r="I201" s="202"/>
      <c r="J201" s="202"/>
      <c r="K201" s="202"/>
      <c r="L201" s="202"/>
      <c r="M201" s="202"/>
      <c r="N201" s="265">
        <f>BK201</f>
        <v>0</v>
      </c>
      <c r="O201" s="266"/>
      <c r="P201" s="266"/>
      <c r="Q201" s="266"/>
      <c r="R201" s="204"/>
      <c r="T201" s="205"/>
      <c r="U201" s="201"/>
      <c r="V201" s="201"/>
      <c r="W201" s="206">
        <f>W202+W208+W216</f>
        <v>0</v>
      </c>
      <c r="X201" s="201"/>
      <c r="Y201" s="206">
        <f>Y202+Y208+Y216</f>
        <v>0.17424600000000001</v>
      </c>
      <c r="Z201" s="201"/>
      <c r="AA201" s="207">
        <f>AA202+AA208+AA216</f>
        <v>0</v>
      </c>
      <c r="AR201" s="208" t="s">
        <v>103</v>
      </c>
      <c r="AT201" s="209" t="s">
        <v>81</v>
      </c>
      <c r="AU201" s="209" t="s">
        <v>82</v>
      </c>
      <c r="AY201" s="208" t="s">
        <v>148</v>
      </c>
      <c r="BK201" s="210">
        <f>BK202+BK208+BK216</f>
        <v>0</v>
      </c>
    </row>
    <row r="202" s="9" customFormat="1" ht="19.92" customHeight="1">
      <c r="B202" s="200"/>
      <c r="C202" s="201"/>
      <c r="D202" s="211" t="s">
        <v>120</v>
      </c>
      <c r="E202" s="211"/>
      <c r="F202" s="211"/>
      <c r="G202" s="211"/>
      <c r="H202" s="211"/>
      <c r="I202" s="211"/>
      <c r="J202" s="211"/>
      <c r="K202" s="211"/>
      <c r="L202" s="211"/>
      <c r="M202" s="211"/>
      <c r="N202" s="212">
        <f>BK202</f>
        <v>0</v>
      </c>
      <c r="O202" s="213"/>
      <c r="P202" s="213"/>
      <c r="Q202" s="213"/>
      <c r="R202" s="204"/>
      <c r="T202" s="205"/>
      <c r="U202" s="201"/>
      <c r="V202" s="201"/>
      <c r="W202" s="206">
        <f>SUM(W203:W207)</f>
        <v>0</v>
      </c>
      <c r="X202" s="201"/>
      <c r="Y202" s="206">
        <f>SUM(Y203:Y207)</f>
        <v>0.014076000000000002</v>
      </c>
      <c r="Z202" s="201"/>
      <c r="AA202" s="207">
        <f>SUM(AA203:AA207)</f>
        <v>0</v>
      </c>
      <c r="AR202" s="208" t="s">
        <v>103</v>
      </c>
      <c r="AT202" s="209" t="s">
        <v>81</v>
      </c>
      <c r="AU202" s="209" t="s">
        <v>87</v>
      </c>
      <c r="AY202" s="208" t="s">
        <v>148</v>
      </c>
      <c r="BK202" s="210">
        <f>SUM(BK203:BK207)</f>
        <v>0</v>
      </c>
    </row>
    <row r="203" s="1" customFormat="1" ht="22.8" customHeight="1">
      <c r="B203" s="47"/>
      <c r="C203" s="214" t="s">
        <v>295</v>
      </c>
      <c r="D203" s="214" t="s">
        <v>149</v>
      </c>
      <c r="E203" s="215" t="s">
        <v>296</v>
      </c>
      <c r="F203" s="216" t="s">
        <v>297</v>
      </c>
      <c r="G203" s="216"/>
      <c r="H203" s="216"/>
      <c r="I203" s="216"/>
      <c r="J203" s="217" t="s">
        <v>194</v>
      </c>
      <c r="K203" s="218">
        <v>3.0600000000000001</v>
      </c>
      <c r="L203" s="219">
        <v>0</v>
      </c>
      <c r="M203" s="220"/>
      <c r="N203" s="221">
        <f>ROUND(L203*K203,2)</f>
        <v>0</v>
      </c>
      <c r="O203" s="221"/>
      <c r="P203" s="221"/>
      <c r="Q203" s="221"/>
      <c r="R203" s="49"/>
      <c r="T203" s="222" t="s">
        <v>22</v>
      </c>
      <c r="U203" s="57" t="s">
        <v>47</v>
      </c>
      <c r="V203" s="48"/>
      <c r="W203" s="223">
        <f>V203*K203</f>
        <v>0</v>
      </c>
      <c r="X203" s="223">
        <v>0.00072000000000000005</v>
      </c>
      <c r="Y203" s="223">
        <f>X203*K203</f>
        <v>0.0022032000000000002</v>
      </c>
      <c r="Z203" s="223">
        <v>0</v>
      </c>
      <c r="AA203" s="224">
        <f>Z203*K203</f>
        <v>0</v>
      </c>
      <c r="AR203" s="23" t="s">
        <v>229</v>
      </c>
      <c r="AT203" s="23" t="s">
        <v>149</v>
      </c>
      <c r="AU203" s="23" t="s">
        <v>103</v>
      </c>
      <c r="AY203" s="23" t="s">
        <v>148</v>
      </c>
      <c r="BE203" s="138">
        <f>IF(U203="základní",N203,0)</f>
        <v>0</v>
      </c>
      <c r="BF203" s="138">
        <f>IF(U203="snížená",N203,0)</f>
        <v>0</v>
      </c>
      <c r="BG203" s="138">
        <f>IF(U203="zákl. přenesená",N203,0)</f>
        <v>0</v>
      </c>
      <c r="BH203" s="138">
        <f>IF(U203="sníž. přenesená",N203,0)</f>
        <v>0</v>
      </c>
      <c r="BI203" s="138">
        <f>IF(U203="nulová",N203,0)</f>
        <v>0</v>
      </c>
      <c r="BJ203" s="23" t="s">
        <v>87</v>
      </c>
      <c r="BK203" s="138">
        <f>ROUND(L203*K203,2)</f>
        <v>0</v>
      </c>
      <c r="BL203" s="23" t="s">
        <v>229</v>
      </c>
      <c r="BM203" s="23" t="s">
        <v>298</v>
      </c>
    </row>
    <row r="204" s="10" customFormat="1" ht="22.8" customHeight="1">
      <c r="B204" s="225"/>
      <c r="C204" s="226"/>
      <c r="D204" s="226"/>
      <c r="E204" s="227" t="s">
        <v>22</v>
      </c>
      <c r="F204" s="228" t="s">
        <v>299</v>
      </c>
      <c r="G204" s="229"/>
      <c r="H204" s="229"/>
      <c r="I204" s="229"/>
      <c r="J204" s="226"/>
      <c r="K204" s="227" t="s">
        <v>22</v>
      </c>
      <c r="L204" s="226"/>
      <c r="M204" s="226"/>
      <c r="N204" s="226"/>
      <c r="O204" s="226"/>
      <c r="P204" s="226"/>
      <c r="Q204" s="226"/>
      <c r="R204" s="230"/>
      <c r="T204" s="231"/>
      <c r="U204" s="226"/>
      <c r="V204" s="226"/>
      <c r="W204" s="226"/>
      <c r="X204" s="226"/>
      <c r="Y204" s="226"/>
      <c r="Z204" s="226"/>
      <c r="AA204" s="232"/>
      <c r="AT204" s="233" t="s">
        <v>156</v>
      </c>
      <c r="AU204" s="233" t="s">
        <v>103</v>
      </c>
      <c r="AV204" s="10" t="s">
        <v>87</v>
      </c>
      <c r="AW204" s="10" t="s">
        <v>40</v>
      </c>
      <c r="AX204" s="10" t="s">
        <v>82</v>
      </c>
      <c r="AY204" s="233" t="s">
        <v>148</v>
      </c>
    </row>
    <row r="205" s="11" customFormat="1" ht="14.4" customHeight="1">
      <c r="B205" s="234"/>
      <c r="C205" s="235"/>
      <c r="D205" s="235"/>
      <c r="E205" s="236" t="s">
        <v>22</v>
      </c>
      <c r="F205" s="237" t="s">
        <v>300</v>
      </c>
      <c r="G205" s="235"/>
      <c r="H205" s="235"/>
      <c r="I205" s="235"/>
      <c r="J205" s="235"/>
      <c r="K205" s="238">
        <v>3.0600000000000001</v>
      </c>
      <c r="L205" s="235"/>
      <c r="M205" s="235"/>
      <c r="N205" s="235"/>
      <c r="O205" s="235"/>
      <c r="P205" s="235"/>
      <c r="Q205" s="235"/>
      <c r="R205" s="239"/>
      <c r="T205" s="240"/>
      <c r="U205" s="235"/>
      <c r="V205" s="235"/>
      <c r="W205" s="235"/>
      <c r="X205" s="235"/>
      <c r="Y205" s="235"/>
      <c r="Z205" s="235"/>
      <c r="AA205" s="241"/>
      <c r="AT205" s="242" t="s">
        <v>156</v>
      </c>
      <c r="AU205" s="242" t="s">
        <v>103</v>
      </c>
      <c r="AV205" s="11" t="s">
        <v>103</v>
      </c>
      <c r="AW205" s="11" t="s">
        <v>40</v>
      </c>
      <c r="AX205" s="11" t="s">
        <v>87</v>
      </c>
      <c r="AY205" s="242" t="s">
        <v>148</v>
      </c>
    </row>
    <row r="206" s="1" customFormat="1" ht="22.8" customHeight="1">
      <c r="B206" s="47"/>
      <c r="C206" s="256" t="s">
        <v>301</v>
      </c>
      <c r="D206" s="256" t="s">
        <v>169</v>
      </c>
      <c r="E206" s="257" t="s">
        <v>302</v>
      </c>
      <c r="F206" s="258" t="s">
        <v>303</v>
      </c>
      <c r="G206" s="258"/>
      <c r="H206" s="258"/>
      <c r="I206" s="258"/>
      <c r="J206" s="259" t="s">
        <v>194</v>
      </c>
      <c r="K206" s="260">
        <v>3.0600000000000001</v>
      </c>
      <c r="L206" s="261">
        <v>0</v>
      </c>
      <c r="M206" s="262"/>
      <c r="N206" s="263">
        <f>ROUND(L206*K206,2)</f>
        <v>0</v>
      </c>
      <c r="O206" s="221"/>
      <c r="P206" s="221"/>
      <c r="Q206" s="221"/>
      <c r="R206" s="49"/>
      <c r="T206" s="222" t="s">
        <v>22</v>
      </c>
      <c r="U206" s="57" t="s">
        <v>47</v>
      </c>
      <c r="V206" s="48"/>
      <c r="W206" s="223">
        <f>V206*K206</f>
        <v>0</v>
      </c>
      <c r="X206" s="223">
        <v>0.0038800000000000002</v>
      </c>
      <c r="Y206" s="223">
        <f>X206*K206</f>
        <v>0.011872800000000001</v>
      </c>
      <c r="Z206" s="223">
        <v>0</v>
      </c>
      <c r="AA206" s="224">
        <f>Z206*K206</f>
        <v>0</v>
      </c>
      <c r="AR206" s="23" t="s">
        <v>304</v>
      </c>
      <c r="AT206" s="23" t="s">
        <v>169</v>
      </c>
      <c r="AU206" s="23" t="s">
        <v>103</v>
      </c>
      <c r="AY206" s="23" t="s">
        <v>148</v>
      </c>
      <c r="BE206" s="138">
        <f>IF(U206="základní",N206,0)</f>
        <v>0</v>
      </c>
      <c r="BF206" s="138">
        <f>IF(U206="snížená",N206,0)</f>
        <v>0</v>
      </c>
      <c r="BG206" s="138">
        <f>IF(U206="zákl. přenesená",N206,0)</f>
        <v>0</v>
      </c>
      <c r="BH206" s="138">
        <f>IF(U206="sníž. přenesená",N206,0)</f>
        <v>0</v>
      </c>
      <c r="BI206" s="138">
        <f>IF(U206="nulová",N206,0)</f>
        <v>0</v>
      </c>
      <c r="BJ206" s="23" t="s">
        <v>87</v>
      </c>
      <c r="BK206" s="138">
        <f>ROUND(L206*K206,2)</f>
        <v>0</v>
      </c>
      <c r="BL206" s="23" t="s">
        <v>229</v>
      </c>
      <c r="BM206" s="23" t="s">
        <v>305</v>
      </c>
    </row>
    <row r="207" s="1" customFormat="1" ht="34.2" customHeight="1">
      <c r="B207" s="47"/>
      <c r="C207" s="214" t="s">
        <v>306</v>
      </c>
      <c r="D207" s="214" t="s">
        <v>149</v>
      </c>
      <c r="E207" s="215" t="s">
        <v>307</v>
      </c>
      <c r="F207" s="216" t="s">
        <v>308</v>
      </c>
      <c r="G207" s="216"/>
      <c r="H207" s="216"/>
      <c r="I207" s="216"/>
      <c r="J207" s="217" t="s">
        <v>309</v>
      </c>
      <c r="K207" s="267">
        <v>0</v>
      </c>
      <c r="L207" s="219">
        <v>0</v>
      </c>
      <c r="M207" s="220"/>
      <c r="N207" s="221">
        <f>ROUND(L207*K207,2)</f>
        <v>0</v>
      </c>
      <c r="O207" s="221"/>
      <c r="P207" s="221"/>
      <c r="Q207" s="221"/>
      <c r="R207" s="49"/>
      <c r="T207" s="222" t="s">
        <v>22</v>
      </c>
      <c r="U207" s="57" t="s">
        <v>47</v>
      </c>
      <c r="V207" s="48"/>
      <c r="W207" s="223">
        <f>V207*K207</f>
        <v>0</v>
      </c>
      <c r="X207" s="223">
        <v>0</v>
      </c>
      <c r="Y207" s="223">
        <f>X207*K207</f>
        <v>0</v>
      </c>
      <c r="Z207" s="223">
        <v>0</v>
      </c>
      <c r="AA207" s="224">
        <f>Z207*K207</f>
        <v>0</v>
      </c>
      <c r="AR207" s="23" t="s">
        <v>229</v>
      </c>
      <c r="AT207" s="23" t="s">
        <v>149</v>
      </c>
      <c r="AU207" s="23" t="s">
        <v>103</v>
      </c>
      <c r="AY207" s="23" t="s">
        <v>148</v>
      </c>
      <c r="BE207" s="138">
        <f>IF(U207="základní",N207,0)</f>
        <v>0</v>
      </c>
      <c r="BF207" s="138">
        <f>IF(U207="snížená",N207,0)</f>
        <v>0</v>
      </c>
      <c r="BG207" s="138">
        <f>IF(U207="zákl. přenesená",N207,0)</f>
        <v>0</v>
      </c>
      <c r="BH207" s="138">
        <f>IF(U207="sníž. přenesená",N207,0)</f>
        <v>0</v>
      </c>
      <c r="BI207" s="138">
        <f>IF(U207="nulová",N207,0)</f>
        <v>0</v>
      </c>
      <c r="BJ207" s="23" t="s">
        <v>87</v>
      </c>
      <c r="BK207" s="138">
        <f>ROUND(L207*K207,2)</f>
        <v>0</v>
      </c>
      <c r="BL207" s="23" t="s">
        <v>229</v>
      </c>
      <c r="BM207" s="23" t="s">
        <v>310</v>
      </c>
    </row>
    <row r="208" s="9" customFormat="1" ht="29.88" customHeight="1">
      <c r="B208" s="200"/>
      <c r="C208" s="201"/>
      <c r="D208" s="211" t="s">
        <v>121</v>
      </c>
      <c r="E208" s="211"/>
      <c r="F208" s="211"/>
      <c r="G208" s="211"/>
      <c r="H208" s="211"/>
      <c r="I208" s="211"/>
      <c r="J208" s="211"/>
      <c r="K208" s="211"/>
      <c r="L208" s="211"/>
      <c r="M208" s="211"/>
      <c r="N208" s="243">
        <f>BK208</f>
        <v>0</v>
      </c>
      <c r="O208" s="244"/>
      <c r="P208" s="244"/>
      <c r="Q208" s="244"/>
      <c r="R208" s="204"/>
      <c r="T208" s="205"/>
      <c r="U208" s="201"/>
      <c r="V208" s="201"/>
      <c r="W208" s="206">
        <f>SUM(W209:W215)</f>
        <v>0</v>
      </c>
      <c r="X208" s="201"/>
      <c r="Y208" s="206">
        <f>SUM(Y209:Y215)</f>
        <v>0.14730000000000001</v>
      </c>
      <c r="Z208" s="201"/>
      <c r="AA208" s="207">
        <f>SUM(AA209:AA215)</f>
        <v>0</v>
      </c>
      <c r="AR208" s="208" t="s">
        <v>103</v>
      </c>
      <c r="AT208" s="209" t="s">
        <v>81</v>
      </c>
      <c r="AU208" s="209" t="s">
        <v>87</v>
      </c>
      <c r="AY208" s="208" t="s">
        <v>148</v>
      </c>
      <c r="BK208" s="210">
        <f>SUM(BK209:BK215)</f>
        <v>0</v>
      </c>
    </row>
    <row r="209" s="1" customFormat="1" ht="34.2" customHeight="1">
      <c r="B209" s="47"/>
      <c r="C209" s="214" t="s">
        <v>304</v>
      </c>
      <c r="D209" s="214" t="s">
        <v>149</v>
      </c>
      <c r="E209" s="215" t="s">
        <v>311</v>
      </c>
      <c r="F209" s="216" t="s">
        <v>312</v>
      </c>
      <c r="G209" s="216"/>
      <c r="H209" s="216"/>
      <c r="I209" s="216"/>
      <c r="J209" s="217" t="s">
        <v>181</v>
      </c>
      <c r="K209" s="218">
        <v>1</v>
      </c>
      <c r="L209" s="219">
        <v>0</v>
      </c>
      <c r="M209" s="220"/>
      <c r="N209" s="221">
        <f>ROUND(L209*K209,2)</f>
        <v>0</v>
      </c>
      <c r="O209" s="221"/>
      <c r="P209" s="221"/>
      <c r="Q209" s="221"/>
      <c r="R209" s="49"/>
      <c r="T209" s="222" t="s">
        <v>22</v>
      </c>
      <c r="U209" s="57" t="s">
        <v>47</v>
      </c>
      <c r="V209" s="48"/>
      <c r="W209" s="223">
        <f>V209*K209</f>
        <v>0</v>
      </c>
      <c r="X209" s="223">
        <v>0</v>
      </c>
      <c r="Y209" s="223">
        <f>X209*K209</f>
        <v>0</v>
      </c>
      <c r="Z209" s="223">
        <v>0</v>
      </c>
      <c r="AA209" s="224">
        <f>Z209*K209</f>
        <v>0</v>
      </c>
      <c r="AR209" s="23" t="s">
        <v>229</v>
      </c>
      <c r="AT209" s="23" t="s">
        <v>149</v>
      </c>
      <c r="AU209" s="23" t="s">
        <v>103</v>
      </c>
      <c r="AY209" s="23" t="s">
        <v>148</v>
      </c>
      <c r="BE209" s="138">
        <f>IF(U209="základní",N209,0)</f>
        <v>0</v>
      </c>
      <c r="BF209" s="138">
        <f>IF(U209="snížená",N209,0)</f>
        <v>0</v>
      </c>
      <c r="BG209" s="138">
        <f>IF(U209="zákl. přenesená",N209,0)</f>
        <v>0</v>
      </c>
      <c r="BH209" s="138">
        <f>IF(U209="sníž. přenesená",N209,0)</f>
        <v>0</v>
      </c>
      <c r="BI209" s="138">
        <f>IF(U209="nulová",N209,0)</f>
        <v>0</v>
      </c>
      <c r="BJ209" s="23" t="s">
        <v>87</v>
      </c>
      <c r="BK209" s="138">
        <f>ROUND(L209*K209,2)</f>
        <v>0</v>
      </c>
      <c r="BL209" s="23" t="s">
        <v>229</v>
      </c>
      <c r="BM209" s="23" t="s">
        <v>313</v>
      </c>
    </row>
    <row r="210" s="1" customFormat="1" ht="22.8" customHeight="1">
      <c r="B210" s="47"/>
      <c r="C210" s="256" t="s">
        <v>314</v>
      </c>
      <c r="D210" s="256" t="s">
        <v>169</v>
      </c>
      <c r="E210" s="257" t="s">
        <v>315</v>
      </c>
      <c r="F210" s="258" t="s">
        <v>316</v>
      </c>
      <c r="G210" s="258"/>
      <c r="H210" s="258"/>
      <c r="I210" s="258"/>
      <c r="J210" s="259" t="s">
        <v>181</v>
      </c>
      <c r="K210" s="260">
        <v>1</v>
      </c>
      <c r="L210" s="261">
        <v>0</v>
      </c>
      <c r="M210" s="262"/>
      <c r="N210" s="263">
        <f>ROUND(L210*K210,2)</f>
        <v>0</v>
      </c>
      <c r="O210" s="221"/>
      <c r="P210" s="221"/>
      <c r="Q210" s="221"/>
      <c r="R210" s="49"/>
      <c r="T210" s="222" t="s">
        <v>22</v>
      </c>
      <c r="U210" s="57" t="s">
        <v>47</v>
      </c>
      <c r="V210" s="48"/>
      <c r="W210" s="223">
        <f>V210*K210</f>
        <v>0</v>
      </c>
      <c r="X210" s="223">
        <v>0.1353</v>
      </c>
      <c r="Y210" s="223">
        <f>X210*K210</f>
        <v>0.1353</v>
      </c>
      <c r="Z210" s="223">
        <v>0</v>
      </c>
      <c r="AA210" s="224">
        <f>Z210*K210</f>
        <v>0</v>
      </c>
      <c r="AR210" s="23" t="s">
        <v>304</v>
      </c>
      <c r="AT210" s="23" t="s">
        <v>169</v>
      </c>
      <c r="AU210" s="23" t="s">
        <v>103</v>
      </c>
      <c r="AY210" s="23" t="s">
        <v>148</v>
      </c>
      <c r="BE210" s="138">
        <f>IF(U210="základní",N210,0)</f>
        <v>0</v>
      </c>
      <c r="BF210" s="138">
        <f>IF(U210="snížená",N210,0)</f>
        <v>0</v>
      </c>
      <c r="BG210" s="138">
        <f>IF(U210="zákl. přenesená",N210,0)</f>
        <v>0</v>
      </c>
      <c r="BH210" s="138">
        <f>IF(U210="sníž. přenesená",N210,0)</f>
        <v>0</v>
      </c>
      <c r="BI210" s="138">
        <f>IF(U210="nulová",N210,0)</f>
        <v>0</v>
      </c>
      <c r="BJ210" s="23" t="s">
        <v>87</v>
      </c>
      <c r="BK210" s="138">
        <f>ROUND(L210*K210,2)</f>
        <v>0</v>
      </c>
      <c r="BL210" s="23" t="s">
        <v>229</v>
      </c>
      <c r="BM210" s="23" t="s">
        <v>317</v>
      </c>
    </row>
    <row r="211" s="1" customFormat="1" ht="22.8" customHeight="1">
      <c r="B211" s="47"/>
      <c r="C211" s="214" t="s">
        <v>318</v>
      </c>
      <c r="D211" s="214" t="s">
        <v>149</v>
      </c>
      <c r="E211" s="215" t="s">
        <v>319</v>
      </c>
      <c r="F211" s="216" t="s">
        <v>320</v>
      </c>
      <c r="G211" s="216"/>
      <c r="H211" s="216"/>
      <c r="I211" s="216"/>
      <c r="J211" s="217" t="s">
        <v>181</v>
      </c>
      <c r="K211" s="218">
        <v>1</v>
      </c>
      <c r="L211" s="219">
        <v>0</v>
      </c>
      <c r="M211" s="220"/>
      <c r="N211" s="221">
        <f>ROUND(L211*K211,2)</f>
        <v>0</v>
      </c>
      <c r="O211" s="221"/>
      <c r="P211" s="221"/>
      <c r="Q211" s="221"/>
      <c r="R211" s="49"/>
      <c r="T211" s="222" t="s">
        <v>22</v>
      </c>
      <c r="U211" s="57" t="s">
        <v>47</v>
      </c>
      <c r="V211" s="48"/>
      <c r="W211" s="223">
        <f>V211*K211</f>
        <v>0</v>
      </c>
      <c r="X211" s="223">
        <v>0</v>
      </c>
      <c r="Y211" s="223">
        <f>X211*K211</f>
        <v>0</v>
      </c>
      <c r="Z211" s="223">
        <v>0</v>
      </c>
      <c r="AA211" s="224">
        <f>Z211*K211</f>
        <v>0</v>
      </c>
      <c r="AR211" s="23" t="s">
        <v>229</v>
      </c>
      <c r="AT211" s="23" t="s">
        <v>149</v>
      </c>
      <c r="AU211" s="23" t="s">
        <v>103</v>
      </c>
      <c r="AY211" s="23" t="s">
        <v>148</v>
      </c>
      <c r="BE211" s="138">
        <f>IF(U211="základní",N211,0)</f>
        <v>0</v>
      </c>
      <c r="BF211" s="138">
        <f>IF(U211="snížená",N211,0)</f>
        <v>0</v>
      </c>
      <c r="BG211" s="138">
        <f>IF(U211="zákl. přenesená",N211,0)</f>
        <v>0</v>
      </c>
      <c r="BH211" s="138">
        <f>IF(U211="sníž. přenesená",N211,0)</f>
        <v>0</v>
      </c>
      <c r="BI211" s="138">
        <f>IF(U211="nulová",N211,0)</f>
        <v>0</v>
      </c>
      <c r="BJ211" s="23" t="s">
        <v>87</v>
      </c>
      <c r="BK211" s="138">
        <f>ROUND(L211*K211,2)</f>
        <v>0</v>
      </c>
      <c r="BL211" s="23" t="s">
        <v>229</v>
      </c>
      <c r="BM211" s="23" t="s">
        <v>321</v>
      </c>
    </row>
    <row r="212" s="1" customFormat="1" ht="22.8" customHeight="1">
      <c r="B212" s="47"/>
      <c r="C212" s="214" t="s">
        <v>322</v>
      </c>
      <c r="D212" s="214" t="s">
        <v>149</v>
      </c>
      <c r="E212" s="215" t="s">
        <v>323</v>
      </c>
      <c r="F212" s="216" t="s">
        <v>324</v>
      </c>
      <c r="G212" s="216"/>
      <c r="H212" s="216"/>
      <c r="I212" s="216"/>
      <c r="J212" s="217" t="s">
        <v>181</v>
      </c>
      <c r="K212" s="218">
        <v>1</v>
      </c>
      <c r="L212" s="219">
        <v>0</v>
      </c>
      <c r="M212" s="220"/>
      <c r="N212" s="221">
        <f>ROUND(L212*K212,2)</f>
        <v>0</v>
      </c>
      <c r="O212" s="221"/>
      <c r="P212" s="221"/>
      <c r="Q212" s="221"/>
      <c r="R212" s="49"/>
      <c r="T212" s="222" t="s">
        <v>22</v>
      </c>
      <c r="U212" s="57" t="s">
        <v>47</v>
      </c>
      <c r="V212" s="48"/>
      <c r="W212" s="223">
        <f>V212*K212</f>
        <v>0</v>
      </c>
      <c r="X212" s="223">
        <v>0</v>
      </c>
      <c r="Y212" s="223">
        <f>X212*K212</f>
        <v>0</v>
      </c>
      <c r="Z212" s="223">
        <v>0</v>
      </c>
      <c r="AA212" s="224">
        <f>Z212*K212</f>
        <v>0</v>
      </c>
      <c r="AR212" s="23" t="s">
        <v>229</v>
      </c>
      <c r="AT212" s="23" t="s">
        <v>149</v>
      </c>
      <c r="AU212" s="23" t="s">
        <v>103</v>
      </c>
      <c r="AY212" s="23" t="s">
        <v>148</v>
      </c>
      <c r="BE212" s="138">
        <f>IF(U212="základní",N212,0)</f>
        <v>0</v>
      </c>
      <c r="BF212" s="138">
        <f>IF(U212="snížená",N212,0)</f>
        <v>0</v>
      </c>
      <c r="BG212" s="138">
        <f>IF(U212="zákl. přenesená",N212,0)</f>
        <v>0</v>
      </c>
      <c r="BH212" s="138">
        <f>IF(U212="sníž. přenesená",N212,0)</f>
        <v>0</v>
      </c>
      <c r="BI212" s="138">
        <f>IF(U212="nulová",N212,0)</f>
        <v>0</v>
      </c>
      <c r="BJ212" s="23" t="s">
        <v>87</v>
      </c>
      <c r="BK212" s="138">
        <f>ROUND(L212*K212,2)</f>
        <v>0</v>
      </c>
      <c r="BL212" s="23" t="s">
        <v>229</v>
      </c>
      <c r="BM212" s="23" t="s">
        <v>325</v>
      </c>
    </row>
    <row r="213" s="1" customFormat="1" ht="34.2" customHeight="1">
      <c r="B213" s="47"/>
      <c r="C213" s="256" t="s">
        <v>326</v>
      </c>
      <c r="D213" s="256" t="s">
        <v>169</v>
      </c>
      <c r="E213" s="257" t="s">
        <v>327</v>
      </c>
      <c r="F213" s="258" t="s">
        <v>328</v>
      </c>
      <c r="G213" s="258"/>
      <c r="H213" s="258"/>
      <c r="I213" s="258"/>
      <c r="J213" s="259" t="s">
        <v>181</v>
      </c>
      <c r="K213" s="260">
        <v>1</v>
      </c>
      <c r="L213" s="261">
        <v>0</v>
      </c>
      <c r="M213" s="262"/>
      <c r="N213" s="263">
        <f>ROUND(L213*K213,2)</f>
        <v>0</v>
      </c>
      <c r="O213" s="221"/>
      <c r="P213" s="221"/>
      <c r="Q213" s="221"/>
      <c r="R213" s="49"/>
      <c r="T213" s="222" t="s">
        <v>22</v>
      </c>
      <c r="U213" s="57" t="s">
        <v>47</v>
      </c>
      <c r="V213" s="48"/>
      <c r="W213" s="223">
        <f>V213*K213</f>
        <v>0</v>
      </c>
      <c r="X213" s="223">
        <v>0.012</v>
      </c>
      <c r="Y213" s="223">
        <f>X213*K213</f>
        <v>0.012</v>
      </c>
      <c r="Z213" s="223">
        <v>0</v>
      </c>
      <c r="AA213" s="224">
        <f>Z213*K213</f>
        <v>0</v>
      </c>
      <c r="AR213" s="23" t="s">
        <v>304</v>
      </c>
      <c r="AT213" s="23" t="s">
        <v>169</v>
      </c>
      <c r="AU213" s="23" t="s">
        <v>103</v>
      </c>
      <c r="AY213" s="23" t="s">
        <v>148</v>
      </c>
      <c r="BE213" s="138">
        <f>IF(U213="základní",N213,0)</f>
        <v>0</v>
      </c>
      <c r="BF213" s="138">
        <f>IF(U213="snížená",N213,0)</f>
        <v>0</v>
      </c>
      <c r="BG213" s="138">
        <f>IF(U213="zákl. přenesená",N213,0)</f>
        <v>0</v>
      </c>
      <c r="BH213" s="138">
        <f>IF(U213="sníž. přenesená",N213,0)</f>
        <v>0</v>
      </c>
      <c r="BI213" s="138">
        <f>IF(U213="nulová",N213,0)</f>
        <v>0</v>
      </c>
      <c r="BJ213" s="23" t="s">
        <v>87</v>
      </c>
      <c r="BK213" s="138">
        <f>ROUND(L213*K213,2)</f>
        <v>0</v>
      </c>
      <c r="BL213" s="23" t="s">
        <v>229</v>
      </c>
      <c r="BM213" s="23" t="s">
        <v>329</v>
      </c>
    </row>
    <row r="214" s="1" customFormat="1" ht="22.8" customHeight="1">
      <c r="B214" s="47"/>
      <c r="C214" s="214" t="s">
        <v>330</v>
      </c>
      <c r="D214" s="214" t="s">
        <v>149</v>
      </c>
      <c r="E214" s="215" t="s">
        <v>331</v>
      </c>
      <c r="F214" s="216" t="s">
        <v>332</v>
      </c>
      <c r="G214" s="216"/>
      <c r="H214" s="216"/>
      <c r="I214" s="216"/>
      <c r="J214" s="217" t="s">
        <v>333</v>
      </c>
      <c r="K214" s="218">
        <v>1</v>
      </c>
      <c r="L214" s="219">
        <v>0</v>
      </c>
      <c r="M214" s="220"/>
      <c r="N214" s="221">
        <f>ROUND(L214*K214,2)</f>
        <v>0</v>
      </c>
      <c r="O214" s="221"/>
      <c r="P214" s="221"/>
      <c r="Q214" s="221"/>
      <c r="R214" s="49"/>
      <c r="T214" s="222" t="s">
        <v>22</v>
      </c>
      <c r="U214" s="57" t="s">
        <v>47</v>
      </c>
      <c r="V214" s="48"/>
      <c r="W214" s="223">
        <f>V214*K214</f>
        <v>0</v>
      </c>
      <c r="X214" s="223">
        <v>0</v>
      </c>
      <c r="Y214" s="223">
        <f>X214*K214</f>
        <v>0</v>
      </c>
      <c r="Z214" s="223">
        <v>0</v>
      </c>
      <c r="AA214" s="224">
        <f>Z214*K214</f>
        <v>0</v>
      </c>
      <c r="AR214" s="23" t="s">
        <v>229</v>
      </c>
      <c r="AT214" s="23" t="s">
        <v>149</v>
      </c>
      <c r="AU214" s="23" t="s">
        <v>103</v>
      </c>
      <c r="AY214" s="23" t="s">
        <v>148</v>
      </c>
      <c r="BE214" s="138">
        <f>IF(U214="základní",N214,0)</f>
        <v>0</v>
      </c>
      <c r="BF214" s="138">
        <f>IF(U214="snížená",N214,0)</f>
        <v>0</v>
      </c>
      <c r="BG214" s="138">
        <f>IF(U214="zákl. přenesená",N214,0)</f>
        <v>0</v>
      </c>
      <c r="BH214" s="138">
        <f>IF(U214="sníž. přenesená",N214,0)</f>
        <v>0</v>
      </c>
      <c r="BI214" s="138">
        <f>IF(U214="nulová",N214,0)</f>
        <v>0</v>
      </c>
      <c r="BJ214" s="23" t="s">
        <v>87</v>
      </c>
      <c r="BK214" s="138">
        <f>ROUND(L214*K214,2)</f>
        <v>0</v>
      </c>
      <c r="BL214" s="23" t="s">
        <v>229</v>
      </c>
      <c r="BM214" s="23" t="s">
        <v>334</v>
      </c>
    </row>
    <row r="215" s="1" customFormat="1" ht="34.2" customHeight="1">
      <c r="B215" s="47"/>
      <c r="C215" s="214" t="s">
        <v>335</v>
      </c>
      <c r="D215" s="214" t="s">
        <v>149</v>
      </c>
      <c r="E215" s="215" t="s">
        <v>336</v>
      </c>
      <c r="F215" s="216" t="s">
        <v>337</v>
      </c>
      <c r="G215" s="216"/>
      <c r="H215" s="216"/>
      <c r="I215" s="216"/>
      <c r="J215" s="217" t="s">
        <v>309</v>
      </c>
      <c r="K215" s="267">
        <v>0</v>
      </c>
      <c r="L215" s="219">
        <v>0</v>
      </c>
      <c r="M215" s="220"/>
      <c r="N215" s="221">
        <f>ROUND(L215*K215,2)</f>
        <v>0</v>
      </c>
      <c r="O215" s="221"/>
      <c r="P215" s="221"/>
      <c r="Q215" s="221"/>
      <c r="R215" s="49"/>
      <c r="T215" s="222" t="s">
        <v>22</v>
      </c>
      <c r="U215" s="57" t="s">
        <v>47</v>
      </c>
      <c r="V215" s="48"/>
      <c r="W215" s="223">
        <f>V215*K215</f>
        <v>0</v>
      </c>
      <c r="X215" s="223">
        <v>0</v>
      </c>
      <c r="Y215" s="223">
        <f>X215*K215</f>
        <v>0</v>
      </c>
      <c r="Z215" s="223">
        <v>0</v>
      </c>
      <c r="AA215" s="224">
        <f>Z215*K215</f>
        <v>0</v>
      </c>
      <c r="AR215" s="23" t="s">
        <v>229</v>
      </c>
      <c r="AT215" s="23" t="s">
        <v>149</v>
      </c>
      <c r="AU215" s="23" t="s">
        <v>103</v>
      </c>
      <c r="AY215" s="23" t="s">
        <v>148</v>
      </c>
      <c r="BE215" s="138">
        <f>IF(U215="základní",N215,0)</f>
        <v>0</v>
      </c>
      <c r="BF215" s="138">
        <f>IF(U215="snížená",N215,0)</f>
        <v>0</v>
      </c>
      <c r="BG215" s="138">
        <f>IF(U215="zákl. přenesená",N215,0)</f>
        <v>0</v>
      </c>
      <c r="BH215" s="138">
        <f>IF(U215="sníž. přenesená",N215,0)</f>
        <v>0</v>
      </c>
      <c r="BI215" s="138">
        <f>IF(U215="nulová",N215,0)</f>
        <v>0</v>
      </c>
      <c r="BJ215" s="23" t="s">
        <v>87</v>
      </c>
      <c r="BK215" s="138">
        <f>ROUND(L215*K215,2)</f>
        <v>0</v>
      </c>
      <c r="BL215" s="23" t="s">
        <v>229</v>
      </c>
      <c r="BM215" s="23" t="s">
        <v>338</v>
      </c>
    </row>
    <row r="216" s="9" customFormat="1" ht="29.88" customHeight="1">
      <c r="B216" s="200"/>
      <c r="C216" s="201"/>
      <c r="D216" s="211" t="s">
        <v>122</v>
      </c>
      <c r="E216" s="211"/>
      <c r="F216" s="211"/>
      <c r="G216" s="211"/>
      <c r="H216" s="211"/>
      <c r="I216" s="211"/>
      <c r="J216" s="211"/>
      <c r="K216" s="211"/>
      <c r="L216" s="211"/>
      <c r="M216" s="211"/>
      <c r="N216" s="243">
        <f>BK216</f>
        <v>0</v>
      </c>
      <c r="O216" s="244"/>
      <c r="P216" s="244"/>
      <c r="Q216" s="244"/>
      <c r="R216" s="204"/>
      <c r="T216" s="205"/>
      <c r="U216" s="201"/>
      <c r="V216" s="201"/>
      <c r="W216" s="206">
        <f>SUM(W217:W218)</f>
        <v>0</v>
      </c>
      <c r="X216" s="201"/>
      <c r="Y216" s="206">
        <f>SUM(Y217:Y218)</f>
        <v>0.01287</v>
      </c>
      <c r="Z216" s="201"/>
      <c r="AA216" s="207">
        <f>SUM(AA217:AA218)</f>
        <v>0</v>
      </c>
      <c r="AR216" s="208" t="s">
        <v>103</v>
      </c>
      <c r="AT216" s="209" t="s">
        <v>81</v>
      </c>
      <c r="AU216" s="209" t="s">
        <v>87</v>
      </c>
      <c r="AY216" s="208" t="s">
        <v>148</v>
      </c>
      <c r="BK216" s="210">
        <f>SUM(BK217:BK218)</f>
        <v>0</v>
      </c>
    </row>
    <row r="217" s="1" customFormat="1" ht="34.2" customHeight="1">
      <c r="B217" s="47"/>
      <c r="C217" s="214" t="s">
        <v>339</v>
      </c>
      <c r="D217" s="214" t="s">
        <v>149</v>
      </c>
      <c r="E217" s="215" t="s">
        <v>340</v>
      </c>
      <c r="F217" s="216" t="s">
        <v>341</v>
      </c>
      <c r="G217" s="216"/>
      <c r="H217" s="216"/>
      <c r="I217" s="216"/>
      <c r="J217" s="217" t="s">
        <v>194</v>
      </c>
      <c r="K217" s="218">
        <v>99</v>
      </c>
      <c r="L217" s="219">
        <v>0</v>
      </c>
      <c r="M217" s="220"/>
      <c r="N217" s="221">
        <f>ROUND(L217*K217,2)</f>
        <v>0</v>
      </c>
      <c r="O217" s="221"/>
      <c r="P217" s="221"/>
      <c r="Q217" s="221"/>
      <c r="R217" s="49"/>
      <c r="T217" s="222" t="s">
        <v>22</v>
      </c>
      <c r="U217" s="57" t="s">
        <v>47</v>
      </c>
      <c r="V217" s="48"/>
      <c r="W217" s="223">
        <f>V217*K217</f>
        <v>0</v>
      </c>
      <c r="X217" s="223">
        <v>0.00012999999999999999</v>
      </c>
      <c r="Y217" s="223">
        <f>X217*K217</f>
        <v>0.01287</v>
      </c>
      <c r="Z217" s="223">
        <v>0</v>
      </c>
      <c r="AA217" s="224">
        <f>Z217*K217</f>
        <v>0</v>
      </c>
      <c r="AR217" s="23" t="s">
        <v>229</v>
      </c>
      <c r="AT217" s="23" t="s">
        <v>149</v>
      </c>
      <c r="AU217" s="23" t="s">
        <v>103</v>
      </c>
      <c r="AY217" s="23" t="s">
        <v>148</v>
      </c>
      <c r="BE217" s="138">
        <f>IF(U217="základní",N217,0)</f>
        <v>0</v>
      </c>
      <c r="BF217" s="138">
        <f>IF(U217="snížená",N217,0)</f>
        <v>0</v>
      </c>
      <c r="BG217" s="138">
        <f>IF(U217="zákl. přenesená",N217,0)</f>
        <v>0</v>
      </c>
      <c r="BH217" s="138">
        <f>IF(U217="sníž. přenesená",N217,0)</f>
        <v>0</v>
      </c>
      <c r="BI217" s="138">
        <f>IF(U217="nulová",N217,0)</f>
        <v>0</v>
      </c>
      <c r="BJ217" s="23" t="s">
        <v>87</v>
      </c>
      <c r="BK217" s="138">
        <f>ROUND(L217*K217,2)</f>
        <v>0</v>
      </c>
      <c r="BL217" s="23" t="s">
        <v>229</v>
      </c>
      <c r="BM217" s="23" t="s">
        <v>342</v>
      </c>
    </row>
    <row r="218" s="11" customFormat="1" ht="14.4" customHeight="1">
      <c r="B218" s="234"/>
      <c r="C218" s="235"/>
      <c r="D218" s="235"/>
      <c r="E218" s="236" t="s">
        <v>22</v>
      </c>
      <c r="F218" s="245" t="s">
        <v>343</v>
      </c>
      <c r="G218" s="246"/>
      <c r="H218" s="246"/>
      <c r="I218" s="246"/>
      <c r="J218" s="235"/>
      <c r="K218" s="238">
        <v>99</v>
      </c>
      <c r="L218" s="235"/>
      <c r="M218" s="235"/>
      <c r="N218" s="235"/>
      <c r="O218" s="235"/>
      <c r="P218" s="235"/>
      <c r="Q218" s="235"/>
      <c r="R218" s="239"/>
      <c r="T218" s="240"/>
      <c r="U218" s="235"/>
      <c r="V218" s="235"/>
      <c r="W218" s="235"/>
      <c r="X218" s="235"/>
      <c r="Y218" s="235"/>
      <c r="Z218" s="235"/>
      <c r="AA218" s="241"/>
      <c r="AT218" s="242" t="s">
        <v>156</v>
      </c>
      <c r="AU218" s="242" t="s">
        <v>103</v>
      </c>
      <c r="AV218" s="11" t="s">
        <v>103</v>
      </c>
      <c r="AW218" s="11" t="s">
        <v>40</v>
      </c>
      <c r="AX218" s="11" t="s">
        <v>87</v>
      </c>
      <c r="AY218" s="242" t="s">
        <v>148</v>
      </c>
    </row>
    <row r="219" s="9" customFormat="1" ht="37.44" customHeight="1">
      <c r="B219" s="200"/>
      <c r="C219" s="201"/>
      <c r="D219" s="202" t="s">
        <v>123</v>
      </c>
      <c r="E219" s="202"/>
      <c r="F219" s="202"/>
      <c r="G219" s="202"/>
      <c r="H219" s="202"/>
      <c r="I219" s="202"/>
      <c r="J219" s="202"/>
      <c r="K219" s="202"/>
      <c r="L219" s="202"/>
      <c r="M219" s="202"/>
      <c r="N219" s="203">
        <f>BK219</f>
        <v>0</v>
      </c>
      <c r="O219" s="173"/>
      <c r="P219" s="173"/>
      <c r="Q219" s="173"/>
      <c r="R219" s="204"/>
      <c r="T219" s="205"/>
      <c r="U219" s="201"/>
      <c r="V219" s="201"/>
      <c r="W219" s="206">
        <f>W220</f>
        <v>0</v>
      </c>
      <c r="X219" s="201"/>
      <c r="Y219" s="206">
        <f>Y220</f>
        <v>0</v>
      </c>
      <c r="Z219" s="201"/>
      <c r="AA219" s="207">
        <f>AA220</f>
        <v>0</v>
      </c>
      <c r="AR219" s="208" t="s">
        <v>161</v>
      </c>
      <c r="AT219" s="209" t="s">
        <v>81</v>
      </c>
      <c r="AU219" s="209" t="s">
        <v>82</v>
      </c>
      <c r="AY219" s="208" t="s">
        <v>148</v>
      </c>
      <c r="BK219" s="210">
        <f>BK220</f>
        <v>0</v>
      </c>
    </row>
    <row r="220" s="9" customFormat="1" ht="19.92" customHeight="1">
      <c r="B220" s="200"/>
      <c r="C220" s="201"/>
      <c r="D220" s="211" t="s">
        <v>124</v>
      </c>
      <c r="E220" s="211"/>
      <c r="F220" s="211"/>
      <c r="G220" s="211"/>
      <c r="H220" s="211"/>
      <c r="I220" s="211"/>
      <c r="J220" s="211"/>
      <c r="K220" s="211"/>
      <c r="L220" s="211"/>
      <c r="M220" s="211"/>
      <c r="N220" s="212">
        <f>BK220</f>
        <v>0</v>
      </c>
      <c r="O220" s="213"/>
      <c r="P220" s="213"/>
      <c r="Q220" s="213"/>
      <c r="R220" s="204"/>
      <c r="T220" s="205"/>
      <c r="U220" s="201"/>
      <c r="V220" s="201"/>
      <c r="W220" s="206">
        <f>W221</f>
        <v>0</v>
      </c>
      <c r="X220" s="201"/>
      <c r="Y220" s="206">
        <f>Y221</f>
        <v>0</v>
      </c>
      <c r="Z220" s="201"/>
      <c r="AA220" s="207">
        <f>AA221</f>
        <v>0</v>
      </c>
      <c r="AR220" s="208" t="s">
        <v>161</v>
      </c>
      <c r="AT220" s="209" t="s">
        <v>81</v>
      </c>
      <c r="AU220" s="209" t="s">
        <v>87</v>
      </c>
      <c r="AY220" s="208" t="s">
        <v>148</v>
      </c>
      <c r="BK220" s="210">
        <f>BK221</f>
        <v>0</v>
      </c>
    </row>
    <row r="221" s="1" customFormat="1" ht="14.4" customHeight="1">
      <c r="B221" s="47"/>
      <c r="C221" s="214" t="s">
        <v>344</v>
      </c>
      <c r="D221" s="214" t="s">
        <v>149</v>
      </c>
      <c r="E221" s="215" t="s">
        <v>345</v>
      </c>
      <c r="F221" s="216" t="s">
        <v>346</v>
      </c>
      <c r="G221" s="216"/>
      <c r="H221" s="216"/>
      <c r="I221" s="216"/>
      <c r="J221" s="217" t="s">
        <v>210</v>
      </c>
      <c r="K221" s="218">
        <v>1</v>
      </c>
      <c r="L221" s="219">
        <v>0</v>
      </c>
      <c r="M221" s="220"/>
      <c r="N221" s="221">
        <f>ROUND(L221*K221,2)</f>
        <v>0</v>
      </c>
      <c r="O221" s="221"/>
      <c r="P221" s="221"/>
      <c r="Q221" s="221"/>
      <c r="R221" s="49"/>
      <c r="T221" s="222" t="s">
        <v>22</v>
      </c>
      <c r="U221" s="57" t="s">
        <v>47</v>
      </c>
      <c r="V221" s="48"/>
      <c r="W221" s="223">
        <f>V221*K221</f>
        <v>0</v>
      </c>
      <c r="X221" s="223">
        <v>0</v>
      </c>
      <c r="Y221" s="223">
        <f>X221*K221</f>
        <v>0</v>
      </c>
      <c r="Z221" s="223">
        <v>0</v>
      </c>
      <c r="AA221" s="224">
        <f>Z221*K221</f>
        <v>0</v>
      </c>
      <c r="AR221" s="23" t="s">
        <v>347</v>
      </c>
      <c r="AT221" s="23" t="s">
        <v>149</v>
      </c>
      <c r="AU221" s="23" t="s">
        <v>103</v>
      </c>
      <c r="AY221" s="23" t="s">
        <v>148</v>
      </c>
      <c r="BE221" s="138">
        <f>IF(U221="základní",N221,0)</f>
        <v>0</v>
      </c>
      <c r="BF221" s="138">
        <f>IF(U221="snížená",N221,0)</f>
        <v>0</v>
      </c>
      <c r="BG221" s="138">
        <f>IF(U221="zákl. přenesená",N221,0)</f>
        <v>0</v>
      </c>
      <c r="BH221" s="138">
        <f>IF(U221="sníž. přenesená",N221,0)</f>
        <v>0</v>
      </c>
      <c r="BI221" s="138">
        <f>IF(U221="nulová",N221,0)</f>
        <v>0</v>
      </c>
      <c r="BJ221" s="23" t="s">
        <v>87</v>
      </c>
      <c r="BK221" s="138">
        <f>ROUND(L221*K221,2)</f>
        <v>0</v>
      </c>
      <c r="BL221" s="23" t="s">
        <v>347</v>
      </c>
      <c r="BM221" s="23" t="s">
        <v>348</v>
      </c>
    </row>
    <row r="222" s="1" customFormat="1" ht="49.92" customHeight="1">
      <c r="B222" s="47"/>
      <c r="C222" s="48"/>
      <c r="D222" s="202" t="s">
        <v>349</v>
      </c>
      <c r="E222" s="48"/>
      <c r="F222" s="48"/>
      <c r="G222" s="48"/>
      <c r="H222" s="48"/>
      <c r="I222" s="48"/>
      <c r="J222" s="48"/>
      <c r="K222" s="48"/>
      <c r="L222" s="48"/>
      <c r="M222" s="48"/>
      <c r="N222" s="265">
        <f>BK222</f>
        <v>0</v>
      </c>
      <c r="O222" s="266"/>
      <c r="P222" s="266"/>
      <c r="Q222" s="266"/>
      <c r="R222" s="49"/>
      <c r="T222" s="188"/>
      <c r="U222" s="73"/>
      <c r="V222" s="73"/>
      <c r="W222" s="73"/>
      <c r="X222" s="73"/>
      <c r="Y222" s="73"/>
      <c r="Z222" s="73"/>
      <c r="AA222" s="75"/>
      <c r="AT222" s="23" t="s">
        <v>81</v>
      </c>
      <c r="AU222" s="23" t="s">
        <v>82</v>
      </c>
      <c r="AY222" s="23" t="s">
        <v>350</v>
      </c>
      <c r="BK222" s="138">
        <v>0</v>
      </c>
    </row>
    <row r="223" s="1" customFormat="1" ht="6.96" customHeight="1">
      <c r="B223" s="76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  <c r="N223" s="77"/>
      <c r="O223" s="77"/>
      <c r="P223" s="77"/>
      <c r="Q223" s="77"/>
      <c r="R223" s="78"/>
    </row>
  </sheetData>
  <sheetProtection sheet="1" formatColumns="0" formatRows="0" objects="1" scenarios="1" spinCount="10" saltValue="jy5vpWjq1b9zdrMRfD6Aspdn5WvM1hJdWaqI1CtK95XRA1/va7CHjYLHKAhtn0jPxRvf04O9oP5r61w92/Y/Tg==" hashValue="tvdyX1zVW7Dhy3Xj/YEKbJRQZSp5GPlldeEaEUFZrBagrWxwAX5rChLu4im4wVTBk93mx9nNcgPjaRju7U0HVw==" algorithmName="SHA-512" password="CC35"/>
  <mergeCells count="249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1:I131"/>
    <mergeCell ref="F132:I132"/>
    <mergeCell ref="F133:I133"/>
    <mergeCell ref="L133:M133"/>
    <mergeCell ref="N133:Q133"/>
    <mergeCell ref="F135:I135"/>
    <mergeCell ref="L135:M135"/>
    <mergeCell ref="N135:Q135"/>
    <mergeCell ref="F136:I136"/>
    <mergeCell ref="F137:I137"/>
    <mergeCell ref="F138:I13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F148:I148"/>
    <mergeCell ref="F150:I150"/>
    <mergeCell ref="L150:M150"/>
    <mergeCell ref="N150:Q150"/>
    <mergeCell ref="F151:I151"/>
    <mergeCell ref="F152:I152"/>
    <mergeCell ref="F153:I153"/>
    <mergeCell ref="F154:I154"/>
    <mergeCell ref="F155:I155"/>
    <mergeCell ref="F156:I156"/>
    <mergeCell ref="F157:I157"/>
    <mergeCell ref="L157:M157"/>
    <mergeCell ref="N157:Q157"/>
    <mergeCell ref="F158:I158"/>
    <mergeCell ref="F159:I15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F164:I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F172:I172"/>
    <mergeCell ref="F174:I174"/>
    <mergeCell ref="L174:M174"/>
    <mergeCell ref="N174:Q174"/>
    <mergeCell ref="F175:I175"/>
    <mergeCell ref="F176:I176"/>
    <mergeCell ref="L176:M176"/>
    <mergeCell ref="N176:Q176"/>
    <mergeCell ref="F177:I177"/>
    <mergeCell ref="F178:I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F190:I190"/>
    <mergeCell ref="F191:I191"/>
    <mergeCell ref="F192:I192"/>
    <mergeCell ref="L192:M192"/>
    <mergeCell ref="N192:Q192"/>
    <mergeCell ref="F193:I193"/>
    <mergeCell ref="F194:I194"/>
    <mergeCell ref="F195:I195"/>
    <mergeCell ref="L195:M195"/>
    <mergeCell ref="N195:Q195"/>
    <mergeCell ref="F197:I197"/>
    <mergeCell ref="L197:M197"/>
    <mergeCell ref="N197:Q197"/>
    <mergeCell ref="F198:I198"/>
    <mergeCell ref="L198:M198"/>
    <mergeCell ref="N198:Q198"/>
    <mergeCell ref="F200:I200"/>
    <mergeCell ref="L200:M200"/>
    <mergeCell ref="N200:Q200"/>
    <mergeCell ref="F203:I203"/>
    <mergeCell ref="L203:M203"/>
    <mergeCell ref="N203:Q203"/>
    <mergeCell ref="F204:I204"/>
    <mergeCell ref="F205:I205"/>
    <mergeCell ref="F206:I206"/>
    <mergeCell ref="L206:M206"/>
    <mergeCell ref="N206:Q206"/>
    <mergeCell ref="F207:I207"/>
    <mergeCell ref="L207:M207"/>
    <mergeCell ref="N207:Q207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7:I217"/>
    <mergeCell ref="L217:M217"/>
    <mergeCell ref="N217:Q217"/>
    <mergeCell ref="F218:I218"/>
    <mergeCell ref="F221:I221"/>
    <mergeCell ref="L221:M221"/>
    <mergeCell ref="N221:Q221"/>
    <mergeCell ref="N127:Q127"/>
    <mergeCell ref="N128:Q128"/>
    <mergeCell ref="N129:Q129"/>
    <mergeCell ref="N134:Q134"/>
    <mergeCell ref="N143:Q143"/>
    <mergeCell ref="N149:Q149"/>
    <mergeCell ref="N173:Q173"/>
    <mergeCell ref="N196:Q196"/>
    <mergeCell ref="N199:Q199"/>
    <mergeCell ref="N201:Q201"/>
    <mergeCell ref="N202:Q202"/>
    <mergeCell ref="N208:Q208"/>
    <mergeCell ref="N216:Q216"/>
    <mergeCell ref="N219:Q219"/>
    <mergeCell ref="N220:Q220"/>
    <mergeCell ref="N222:Q222"/>
    <mergeCell ref="H1:K1"/>
    <mergeCell ref="S2:AC2"/>
  </mergeCells>
  <hyperlinks>
    <hyperlink ref="F1:G1" location="C2" display="1) Krycí list rozpočtu"/>
    <hyperlink ref="H1:K1" location="C85" display="2) Rekapitulace rozpočtu"/>
    <hyperlink ref="L1" location="C12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Novak_W7\Novák</dc:creator>
  <cp:lastModifiedBy>Novak_W7\Novák</cp:lastModifiedBy>
  <dcterms:created xsi:type="dcterms:W3CDTF">2017-12-13T14:25:55Z</dcterms:created>
  <dcterms:modified xsi:type="dcterms:W3CDTF">2017-12-13T14:25:56Z</dcterms:modified>
</cp:coreProperties>
</file>