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v-dc\PKVysocina\PROJEKTY\2684_Gymnazium_Třebíč\VZ\GTR_1_ucebny\"/>
    </mc:Choice>
  </mc:AlternateContent>
  <bookViews>
    <workbookView xWindow="0" yWindow="0" windowWidth="28800" windowHeight="12300"/>
  </bookViews>
  <sheets>
    <sheet name="Stavba" sheetId="1" r:id="rId1"/>
    <sheet name="01 01 KL" sheetId="2" r:id="rId2"/>
    <sheet name="01 01 Rek" sheetId="3" r:id="rId3"/>
    <sheet name="01 01 Pol" sheetId="4" r:id="rId4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'01 01 Pol'!$1:$6</definedName>
    <definedName name="_xlnm.Print_Titles" localSheetId="2">'01 01 Rek'!$1:$6</definedName>
    <definedName name="Objednatel" localSheetId="0">Stavba!$D$11</definedName>
    <definedName name="Objekt" localSheetId="0">Stavba!$B$29</definedName>
    <definedName name="_xlnm.Print_Area" localSheetId="1">'01 01 KL'!$A$1:$G$45</definedName>
    <definedName name="_xlnm.Print_Area" localSheetId="3">'01 01 Pol'!$A$1:$K$69</definedName>
    <definedName name="_xlnm.Print_Area" localSheetId="2">'01 01 Rek'!$A$1:$I$29</definedName>
    <definedName name="_xlnm.Print_Area" localSheetId="0">Stavba!$B$1:$J$74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num" localSheetId="3" hidden="1">0</definedName>
    <definedName name="solver_opt" localSheetId="3" hidden="1">'01 01 Pol'!#REF!</definedName>
    <definedName name="solver_typ" localSheetId="3" hidden="1">1</definedName>
    <definedName name="solver_val" localSheetId="3" hidden="1">0</definedName>
    <definedName name="SoucetDilu" localSheetId="0">Stavba!$F$55:$J$55</definedName>
    <definedName name="StavbaCelkem" localSheetId="0">Stavba!$H$31</definedName>
    <definedName name="Zhotovitel" localSheetId="0">Stavba!$D$7</definedName>
  </definedNames>
  <calcPr calcId="162913"/>
</workbook>
</file>

<file path=xl/calcChain.xml><?xml version="1.0" encoding="utf-8"?>
<calcChain xmlns="http://schemas.openxmlformats.org/spreadsheetml/2006/main">
  <c r="I27" i="3" l="1"/>
  <c r="D21" i="2"/>
  <c r="I26" i="3"/>
  <c r="G21" i="2" s="1"/>
  <c r="D20" i="2"/>
  <c r="I25" i="3"/>
  <c r="G20" i="2" s="1"/>
  <c r="D19" i="2"/>
  <c r="I24" i="3"/>
  <c r="G19" i="2" s="1"/>
  <c r="D18" i="2"/>
  <c r="I23" i="3"/>
  <c r="G18" i="2" s="1"/>
  <c r="D17" i="2"/>
  <c r="I22" i="3"/>
  <c r="G17" i="2" s="1"/>
  <c r="D16" i="2"/>
  <c r="I21" i="3"/>
  <c r="G16" i="2" s="1"/>
  <c r="D15" i="2"/>
  <c r="I20" i="3"/>
  <c r="BE68" i="4"/>
  <c r="BD68" i="4"/>
  <c r="BC68" i="4"/>
  <c r="BB68" i="4"/>
  <c r="BA68" i="4"/>
  <c r="K68" i="4"/>
  <c r="I68" i="4"/>
  <c r="G68" i="4"/>
  <c r="BE67" i="4"/>
  <c r="BD67" i="4"/>
  <c r="BC67" i="4"/>
  <c r="BB67" i="4"/>
  <c r="BA67" i="4"/>
  <c r="K67" i="4"/>
  <c r="I67" i="4"/>
  <c r="G67" i="4"/>
  <c r="BE66" i="4"/>
  <c r="BD66" i="4"/>
  <c r="BC66" i="4"/>
  <c r="BB66" i="4"/>
  <c r="BA66" i="4"/>
  <c r="K66" i="4"/>
  <c r="I66" i="4"/>
  <c r="G66" i="4"/>
  <c r="BE65" i="4"/>
  <c r="BD65" i="4"/>
  <c r="BC65" i="4"/>
  <c r="BB65" i="4"/>
  <c r="BA65" i="4"/>
  <c r="K65" i="4"/>
  <c r="I65" i="4"/>
  <c r="G65" i="4"/>
  <c r="BE64" i="4"/>
  <c r="BD64" i="4"/>
  <c r="BC64" i="4"/>
  <c r="BB64" i="4"/>
  <c r="BA64" i="4"/>
  <c r="K64" i="4"/>
  <c r="I64" i="4"/>
  <c r="G64" i="4"/>
  <c r="BE63" i="4"/>
  <c r="BD63" i="4"/>
  <c r="BC63" i="4"/>
  <c r="BB63" i="4"/>
  <c r="BA63" i="4"/>
  <c r="K63" i="4"/>
  <c r="I63" i="4"/>
  <c r="G63" i="4"/>
  <c r="BE62" i="4"/>
  <c r="BD62" i="4"/>
  <c r="BC62" i="4"/>
  <c r="BC69" i="4" s="1"/>
  <c r="G14" i="3" s="1"/>
  <c r="BB62" i="4"/>
  <c r="BA62" i="4"/>
  <c r="BA69" i="4" s="1"/>
  <c r="E14" i="3" s="1"/>
  <c r="F53" i="1" s="1"/>
  <c r="K62" i="4"/>
  <c r="I62" i="4"/>
  <c r="I69" i="4" s="1"/>
  <c r="G62" i="4"/>
  <c r="G69" i="4" s="1"/>
  <c r="B14" i="3"/>
  <c r="A14" i="3"/>
  <c r="BD69" i="4"/>
  <c r="H14" i="3" s="1"/>
  <c r="BB69" i="4"/>
  <c r="F14" i="3" s="1"/>
  <c r="K69" i="4"/>
  <c r="BE59" i="4"/>
  <c r="BE60" i="4" s="1"/>
  <c r="I13" i="3" s="1"/>
  <c r="BD59" i="4"/>
  <c r="BD60" i="4" s="1"/>
  <c r="H13" i="3" s="1"/>
  <c r="BC59" i="4"/>
  <c r="BC60" i="4" s="1"/>
  <c r="G13" i="3" s="1"/>
  <c r="BB59" i="4"/>
  <c r="BB60" i="4" s="1"/>
  <c r="F13" i="3" s="1"/>
  <c r="K59" i="4"/>
  <c r="K60" i="4" s="1"/>
  <c r="I59" i="4"/>
  <c r="I60" i="4" s="1"/>
  <c r="G59" i="4"/>
  <c r="B13" i="3"/>
  <c r="A13" i="3"/>
  <c r="BE56" i="4"/>
  <c r="BD56" i="4"/>
  <c r="BC56" i="4"/>
  <c r="BB56" i="4"/>
  <c r="K56" i="4"/>
  <c r="I56" i="4"/>
  <c r="G56" i="4"/>
  <c r="BA56" i="4" s="1"/>
  <c r="BE55" i="4"/>
  <c r="BD55" i="4"/>
  <c r="BC55" i="4"/>
  <c r="BB55" i="4"/>
  <c r="K55" i="4"/>
  <c r="I55" i="4"/>
  <c r="G55" i="4"/>
  <c r="BA55" i="4" s="1"/>
  <c r="BE54" i="4"/>
  <c r="BD54" i="4"/>
  <c r="BC54" i="4"/>
  <c r="BB54" i="4"/>
  <c r="K54" i="4"/>
  <c r="I54" i="4"/>
  <c r="G54" i="4"/>
  <c r="BA54" i="4" s="1"/>
  <c r="BE53" i="4"/>
  <c r="BD53" i="4"/>
  <c r="BC53" i="4"/>
  <c r="BB53" i="4"/>
  <c r="K53" i="4"/>
  <c r="I53" i="4"/>
  <c r="G53" i="4"/>
  <c r="BA53" i="4" s="1"/>
  <c r="BE52" i="4"/>
  <c r="BD52" i="4"/>
  <c r="BC52" i="4"/>
  <c r="BB52" i="4"/>
  <c r="K52" i="4"/>
  <c r="I52" i="4"/>
  <c r="G52" i="4"/>
  <c r="BA52" i="4" s="1"/>
  <c r="BA57" i="4" s="1"/>
  <c r="E12" i="3" s="1"/>
  <c r="F47" i="1" s="1"/>
  <c r="B12" i="3"/>
  <c r="A12" i="3"/>
  <c r="BE49" i="4"/>
  <c r="BC49" i="4"/>
  <c r="BB49" i="4"/>
  <c r="BA49" i="4"/>
  <c r="K49" i="4"/>
  <c r="I49" i="4"/>
  <c r="G49" i="4"/>
  <c r="BD49" i="4" s="1"/>
  <c r="BE48" i="4"/>
  <c r="BC48" i="4"/>
  <c r="BB48" i="4"/>
  <c r="BA48" i="4"/>
  <c r="K48" i="4"/>
  <c r="I48" i="4"/>
  <c r="G48" i="4"/>
  <c r="BD48" i="4" s="1"/>
  <c r="BE47" i="4"/>
  <c r="BC47" i="4"/>
  <c r="BB47" i="4"/>
  <c r="BA47" i="4"/>
  <c r="K47" i="4"/>
  <c r="I47" i="4"/>
  <c r="G47" i="4"/>
  <c r="BD47" i="4" s="1"/>
  <c r="BE46" i="4"/>
  <c r="BC46" i="4"/>
  <c r="BB46" i="4"/>
  <c r="BA46" i="4"/>
  <c r="K46" i="4"/>
  <c r="I46" i="4"/>
  <c r="G46" i="4"/>
  <c r="BD46" i="4" s="1"/>
  <c r="BE45" i="4"/>
  <c r="BC45" i="4"/>
  <c r="BB45" i="4"/>
  <c r="BA45" i="4"/>
  <c r="K45" i="4"/>
  <c r="I45" i="4"/>
  <c r="G45" i="4"/>
  <c r="BD45" i="4" s="1"/>
  <c r="BE44" i="4"/>
  <c r="BC44" i="4"/>
  <c r="BB44" i="4"/>
  <c r="BA44" i="4"/>
  <c r="K44" i="4"/>
  <c r="I44" i="4"/>
  <c r="G44" i="4"/>
  <c r="BD44" i="4" s="1"/>
  <c r="BE43" i="4"/>
  <c r="BC43" i="4"/>
  <c r="BB43" i="4"/>
  <c r="BA43" i="4"/>
  <c r="K43" i="4"/>
  <c r="I43" i="4"/>
  <c r="G43" i="4"/>
  <c r="BD43" i="4" s="1"/>
  <c r="BE42" i="4"/>
  <c r="BC42" i="4"/>
  <c r="BB42" i="4"/>
  <c r="BA42" i="4"/>
  <c r="K42" i="4"/>
  <c r="I42" i="4"/>
  <c r="G42" i="4"/>
  <c r="BD42" i="4" s="1"/>
  <c r="BE41" i="4"/>
  <c r="BC41" i="4"/>
  <c r="BB41" i="4"/>
  <c r="BA41" i="4"/>
  <c r="K41" i="4"/>
  <c r="I41" i="4"/>
  <c r="G41" i="4"/>
  <c r="BD41" i="4" s="1"/>
  <c r="BE40" i="4"/>
  <c r="BC40" i="4"/>
  <c r="BB40" i="4"/>
  <c r="BA40" i="4"/>
  <c r="K40" i="4"/>
  <c r="I40" i="4"/>
  <c r="G40" i="4"/>
  <c r="BD40" i="4" s="1"/>
  <c r="BE39" i="4"/>
  <c r="BC39" i="4"/>
  <c r="BB39" i="4"/>
  <c r="BA39" i="4"/>
  <c r="K39" i="4"/>
  <c r="I39" i="4"/>
  <c r="G39" i="4"/>
  <c r="BD39" i="4" s="1"/>
  <c r="BE38" i="4"/>
  <c r="BC38" i="4"/>
  <c r="BB38" i="4"/>
  <c r="BA38" i="4"/>
  <c r="K38" i="4"/>
  <c r="I38" i="4"/>
  <c r="I50" i="4" s="1"/>
  <c r="G38" i="4"/>
  <c r="BD38" i="4" s="1"/>
  <c r="BE37" i="4"/>
  <c r="BC37" i="4"/>
  <c r="BB37" i="4"/>
  <c r="BA37" i="4"/>
  <c r="K37" i="4"/>
  <c r="I37" i="4"/>
  <c r="G37" i="4"/>
  <c r="BD37" i="4" s="1"/>
  <c r="BE36" i="4"/>
  <c r="BC36" i="4"/>
  <c r="BB36" i="4"/>
  <c r="BA36" i="4"/>
  <c r="K36" i="4"/>
  <c r="I36" i="4"/>
  <c r="G36" i="4"/>
  <c r="B11" i="3"/>
  <c r="A11" i="3"/>
  <c r="BE33" i="4"/>
  <c r="BD33" i="4"/>
  <c r="BC33" i="4"/>
  <c r="BA33" i="4"/>
  <c r="K33" i="4"/>
  <c r="I33" i="4"/>
  <c r="G33" i="4"/>
  <c r="BB33" i="4" s="1"/>
  <c r="BE32" i="4"/>
  <c r="BD32" i="4"/>
  <c r="BC32" i="4"/>
  <c r="BC34" i="4" s="1"/>
  <c r="G10" i="3" s="1"/>
  <c r="BA32" i="4"/>
  <c r="K32" i="4"/>
  <c r="I32" i="4"/>
  <c r="G32" i="4"/>
  <c r="BB32" i="4" s="1"/>
  <c r="BB34" i="4" s="1"/>
  <c r="F10" i="3" s="1"/>
  <c r="G51" i="1" s="1"/>
  <c r="B10" i="3"/>
  <c r="A10" i="3"/>
  <c r="K34" i="4"/>
  <c r="BE29" i="4"/>
  <c r="BD29" i="4"/>
  <c r="BC29" i="4"/>
  <c r="BA29" i="4"/>
  <c r="BA30" i="4" s="1"/>
  <c r="E9" i="3" s="1"/>
  <c r="K29" i="4"/>
  <c r="I29" i="4"/>
  <c r="G29" i="4"/>
  <c r="BB29" i="4" s="1"/>
  <c r="BE28" i="4"/>
  <c r="BE30" i="4" s="1"/>
  <c r="I9" i="3" s="1"/>
  <c r="BD28" i="4"/>
  <c r="BC28" i="4"/>
  <c r="BA28" i="4"/>
  <c r="K28" i="4"/>
  <c r="I28" i="4"/>
  <c r="I30" i="4" s="1"/>
  <c r="G28" i="4"/>
  <c r="B9" i="3"/>
  <c r="A9" i="3"/>
  <c r="BE25" i="4"/>
  <c r="BD25" i="4"/>
  <c r="BC25" i="4"/>
  <c r="BA25" i="4"/>
  <c r="K25" i="4"/>
  <c r="I25" i="4"/>
  <c r="G25" i="4"/>
  <c r="BB25" i="4" s="1"/>
  <c r="BE24" i="4"/>
  <c r="BD24" i="4"/>
  <c r="BC24" i="4"/>
  <c r="BA24" i="4"/>
  <c r="K24" i="4"/>
  <c r="I24" i="4"/>
  <c r="G24" i="4"/>
  <c r="BB24" i="4" s="1"/>
  <c r="BE23" i="4"/>
  <c r="BD23" i="4"/>
  <c r="BC23" i="4"/>
  <c r="BA23" i="4"/>
  <c r="K23" i="4"/>
  <c r="I23" i="4"/>
  <c r="G23" i="4"/>
  <c r="BB23" i="4" s="1"/>
  <c r="BE22" i="4"/>
  <c r="BD22" i="4"/>
  <c r="BC22" i="4"/>
  <c r="BA22" i="4"/>
  <c r="K22" i="4"/>
  <c r="I22" i="4"/>
  <c r="G22" i="4"/>
  <c r="BB22" i="4" s="1"/>
  <c r="BE21" i="4"/>
  <c r="BD21" i="4"/>
  <c r="BC21" i="4"/>
  <c r="BA21" i="4"/>
  <c r="K21" i="4"/>
  <c r="I21" i="4"/>
  <c r="G21" i="4"/>
  <c r="BB21" i="4" s="1"/>
  <c r="BE20" i="4"/>
  <c r="BD20" i="4"/>
  <c r="BC20" i="4"/>
  <c r="BA20" i="4"/>
  <c r="K20" i="4"/>
  <c r="I20" i="4"/>
  <c r="G20" i="4"/>
  <c r="BB20" i="4" s="1"/>
  <c r="BE19" i="4"/>
  <c r="BD19" i="4"/>
  <c r="BC19" i="4"/>
  <c r="BA19" i="4"/>
  <c r="K19" i="4"/>
  <c r="I19" i="4"/>
  <c r="G19" i="4"/>
  <c r="BB19" i="4" s="1"/>
  <c r="B8" i="3"/>
  <c r="A8" i="3"/>
  <c r="BE16" i="4"/>
  <c r="BD16" i="4"/>
  <c r="BC16" i="4"/>
  <c r="BA16" i="4"/>
  <c r="K16" i="4"/>
  <c r="I16" i="4"/>
  <c r="G16" i="4"/>
  <c r="BB16" i="4" s="1"/>
  <c r="BE15" i="4"/>
  <c r="BD15" i="4"/>
  <c r="BC15" i="4"/>
  <c r="BA15" i="4"/>
  <c r="K15" i="4"/>
  <c r="I15" i="4"/>
  <c r="G15" i="4"/>
  <c r="BB15" i="4" s="1"/>
  <c r="BE14" i="4"/>
  <c r="BD14" i="4"/>
  <c r="BC14" i="4"/>
  <c r="BA14" i="4"/>
  <c r="K14" i="4"/>
  <c r="I14" i="4"/>
  <c r="G14" i="4"/>
  <c r="BB14" i="4" s="1"/>
  <c r="BE13" i="4"/>
  <c r="BD13" i="4"/>
  <c r="BC13" i="4"/>
  <c r="BA13" i="4"/>
  <c r="K13" i="4"/>
  <c r="I13" i="4"/>
  <c r="G13" i="4"/>
  <c r="BB13" i="4" s="1"/>
  <c r="BD12" i="4"/>
  <c r="BC12" i="4"/>
  <c r="BB12" i="4"/>
  <c r="BA12" i="4"/>
  <c r="K12" i="4"/>
  <c r="I12" i="4"/>
  <c r="G12" i="4"/>
  <c r="BE12" i="4" s="1"/>
  <c r="BE11" i="4"/>
  <c r="BD11" i="4"/>
  <c r="BC11" i="4"/>
  <c r="BA11" i="4"/>
  <c r="K11" i="4"/>
  <c r="I11" i="4"/>
  <c r="G11" i="4"/>
  <c r="BB11" i="4" s="1"/>
  <c r="BE10" i="4"/>
  <c r="BD10" i="4"/>
  <c r="BC10" i="4"/>
  <c r="BA10" i="4"/>
  <c r="K10" i="4"/>
  <c r="I10" i="4"/>
  <c r="G10" i="4"/>
  <c r="BB10" i="4" s="1"/>
  <c r="BE9" i="4"/>
  <c r="BD9" i="4"/>
  <c r="BC9" i="4"/>
  <c r="BA9" i="4"/>
  <c r="K9" i="4"/>
  <c r="I9" i="4"/>
  <c r="I17" i="4" s="1"/>
  <c r="G9" i="4"/>
  <c r="BB9" i="4" s="1"/>
  <c r="BE8" i="4"/>
  <c r="BD8" i="4"/>
  <c r="BC8" i="4"/>
  <c r="BC17" i="4" s="1"/>
  <c r="G7" i="3" s="1"/>
  <c r="BA8" i="4"/>
  <c r="K8" i="4"/>
  <c r="I8" i="4"/>
  <c r="G8" i="4"/>
  <c r="B7" i="3"/>
  <c r="A7" i="3"/>
  <c r="E4" i="4"/>
  <c r="F3" i="4"/>
  <c r="C33" i="2"/>
  <c r="F33" i="2" s="1"/>
  <c r="C31" i="2"/>
  <c r="G7" i="2"/>
  <c r="H73" i="1"/>
  <c r="H55" i="1"/>
  <c r="G39" i="1"/>
  <c r="H37" i="1"/>
  <c r="G37" i="1"/>
  <c r="G31" i="1"/>
  <c r="I19" i="1" s="1"/>
  <c r="H29" i="1"/>
  <c r="G29" i="1"/>
  <c r="D22" i="1"/>
  <c r="D20" i="1"/>
  <c r="I2" i="1"/>
  <c r="BC57" i="4" l="1"/>
  <c r="G12" i="3" s="1"/>
  <c r="BD34" i="4"/>
  <c r="H10" i="3" s="1"/>
  <c r="BA17" i="4"/>
  <c r="E7" i="3" s="1"/>
  <c r="BE69" i="4"/>
  <c r="I14" i="3" s="1"/>
  <c r="BD26" i="4"/>
  <c r="H8" i="3" s="1"/>
  <c r="BC30" i="4"/>
  <c r="G9" i="3" s="1"/>
  <c r="I57" i="4"/>
  <c r="BD57" i="4"/>
  <c r="H12" i="3" s="1"/>
  <c r="H28" i="3"/>
  <c r="G23" i="2" s="1"/>
  <c r="K17" i="4"/>
  <c r="BE17" i="4"/>
  <c r="I7" i="3" s="1"/>
  <c r="J48" i="1" s="1"/>
  <c r="J55" i="1" s="1"/>
  <c r="K57" i="4"/>
  <c r="BE57" i="4"/>
  <c r="I12" i="3" s="1"/>
  <c r="K26" i="4"/>
  <c r="K50" i="4"/>
  <c r="BE50" i="4"/>
  <c r="I11" i="3" s="1"/>
  <c r="BA50" i="4"/>
  <c r="E11" i="3" s="1"/>
  <c r="BC50" i="4"/>
  <c r="G11" i="3" s="1"/>
  <c r="G57" i="4"/>
  <c r="BB57" i="4"/>
  <c r="F12" i="3" s="1"/>
  <c r="G26" i="4"/>
  <c r="G30" i="4"/>
  <c r="G17" i="4"/>
  <c r="BB26" i="4"/>
  <c r="F8" i="3" s="1"/>
  <c r="G49" i="1" s="1"/>
  <c r="BC26" i="4"/>
  <c r="G8" i="3" s="1"/>
  <c r="BD17" i="4"/>
  <c r="H7" i="3" s="1"/>
  <c r="K30" i="4"/>
  <c r="G34" i="4"/>
  <c r="I34" i="4"/>
  <c r="G15" i="2"/>
  <c r="G22" i="2" s="1"/>
  <c r="I20" i="1"/>
  <c r="G50" i="4"/>
  <c r="BD36" i="4"/>
  <c r="BD50" i="4" s="1"/>
  <c r="H11" i="3" s="1"/>
  <c r="I54" i="1" s="1"/>
  <c r="I55" i="1" s="1"/>
  <c r="BB50" i="4"/>
  <c r="F11" i="3" s="1"/>
  <c r="BE34" i="4"/>
  <c r="I10" i="3" s="1"/>
  <c r="BD30" i="4"/>
  <c r="H9" i="3" s="1"/>
  <c r="BB8" i="4"/>
  <c r="BB17" i="4" s="1"/>
  <c r="F7" i="3" s="1"/>
  <c r="G48" i="1" s="1"/>
  <c r="BA26" i="4"/>
  <c r="E8" i="3" s="1"/>
  <c r="I26" i="4"/>
  <c r="BB28" i="4"/>
  <c r="BB30" i="4" s="1"/>
  <c r="F9" i="3" s="1"/>
  <c r="G50" i="1" s="1"/>
  <c r="BA34" i="4"/>
  <c r="E10" i="3" s="1"/>
  <c r="BA59" i="4"/>
  <c r="BA60" i="4" s="1"/>
  <c r="E13" i="3" s="1"/>
  <c r="F52" i="1" s="1"/>
  <c r="F55" i="1" s="1"/>
  <c r="G60" i="4"/>
  <c r="BE26" i="4"/>
  <c r="I8" i="3" s="1"/>
  <c r="G15" i="3" l="1"/>
  <c r="C18" i="2" s="1"/>
  <c r="G55" i="1"/>
  <c r="E50" i="1" s="1"/>
  <c r="E47" i="1"/>
  <c r="H38" i="1"/>
  <c r="E49" i="1"/>
  <c r="E52" i="1"/>
  <c r="E48" i="1"/>
  <c r="E53" i="1"/>
  <c r="E54" i="1"/>
  <c r="E55" i="1"/>
  <c r="E51" i="1"/>
  <c r="E15" i="3"/>
  <c r="C15" i="2" s="1"/>
  <c r="H15" i="3"/>
  <c r="C17" i="2" s="1"/>
  <c r="I15" i="3"/>
  <c r="C21" i="2" s="1"/>
  <c r="F15" i="3"/>
  <c r="C16" i="2" s="1"/>
  <c r="H30" i="1" l="1"/>
  <c r="H31" i="1" s="1"/>
  <c r="I21" i="1" s="1"/>
  <c r="I38" i="1"/>
  <c r="H39" i="1"/>
  <c r="C19" i="2"/>
  <c r="C22" i="2" s="1"/>
  <c r="C23" i="2" s="1"/>
  <c r="F30" i="2" s="1"/>
  <c r="F31" i="2" s="1"/>
  <c r="F34" i="2" s="1"/>
  <c r="I30" i="1" l="1"/>
  <c r="F38" i="1"/>
  <c r="F39" i="1" s="1"/>
  <c r="I39" i="1"/>
  <c r="F30" i="1"/>
  <c r="F31" i="1" s="1"/>
  <c r="I31" i="1"/>
  <c r="I22" i="1"/>
  <c r="I23" i="1" s="1"/>
  <c r="J38" i="1" l="1"/>
  <c r="J30" i="1"/>
  <c r="J31" i="1"/>
  <c r="J39" i="1"/>
</calcChain>
</file>

<file path=xl/sharedStrings.xml><?xml version="1.0" encoding="utf-8"?>
<sst xmlns="http://schemas.openxmlformats.org/spreadsheetml/2006/main" count="383" uniqueCount="244">
  <si>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</si>
  <si>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</si>
  <si>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</si>
  <si>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</si>
  <si>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</si>
  <si>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</si>
  <si>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</si>
  <si>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</si>
  <si>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</si>
  <si>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</si>
  <si>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</si>
  <si>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</si>
  <si>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</si>
  <si>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</si>
  <si>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</si>
  <si>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</si>
  <si>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</si>
  <si>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</si>
  <si>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</si>
  <si>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</si>
  <si>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</si>
  <si>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</si>
  <si>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</si>
  <si>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</si>
  <si>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</si>
  <si>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</si>
  <si>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</si>
  <si>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</si>
  <si>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</si>
  <si>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</si>
  <si>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</si>
  <si>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</si>
  <si>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</si>
  <si>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</si>
  <si>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</si>
  <si>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</si>
  <si>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</si>
  <si>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</si>
  <si>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</si>
  <si>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</si>
  <si>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</si>
  <si>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</si>
  <si>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</si>
  <si>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</si>
  <si>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</si>
  <si>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</si>
  <si>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</si>
  <si>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</si>
  <si>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</si>
  <si>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</si>
  <si>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</si>
  <si>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</si>
  <si>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</si>
  <si>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</si>
  <si>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</si>
  <si>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</si>
  <si>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</si>
  <si>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</si>
  <si>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</si>
  <si>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</si>
  <si>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</si>
  <si>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</si>
  <si>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</si>
  <si>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</si>
  <si>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</si>
  <si>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</si>
  <si>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</si>
  <si>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</si>
  <si>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</si>
  <si>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</si>
  <si>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</si>
  <si>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</si>
  <si>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</si>
  <si>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</si>
  <si>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</si>
  <si>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</si>
  <si>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</si>
  <si>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</si>
  <si>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</si>
  <si>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</si>
  <si>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</si>
  <si>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</si>
  <si>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</si>
  <si>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</si>
  <si>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</si>
  <si>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</si>
  <si>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</si>
  <si>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</si>
  <si>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</si>
  <si>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</si>
  <si>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</si>
  <si>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</si>
  <si>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</si>
  <si>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</si>
  <si>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</si>
  <si>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</si>
  <si>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</si>
  <si>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</si>
  <si>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</si>
  <si>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</si>
  <si>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</si>
  <si>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Celkem za</t>
  </si>
  <si>
    <t>01</t>
  </si>
  <si>
    <t>720</t>
  </si>
  <si>
    <t>Zdravotechnická instalace</t>
  </si>
  <si>
    <t>720 Zdravotechnická instalace</t>
  </si>
  <si>
    <t>725825111RT1</t>
  </si>
  <si>
    <t>Baterie umyvadlová nástěnná ruční standardní</t>
  </si>
  <si>
    <t>kus</t>
  </si>
  <si>
    <t>725017122R00</t>
  </si>
  <si>
    <t xml:space="preserve">Umyvadlo na šrouby 55 cm včetně sifonu </t>
  </si>
  <si>
    <t>soubor</t>
  </si>
  <si>
    <t>722172311R00</t>
  </si>
  <si>
    <t xml:space="preserve">Potrubí z PPR, studená, D 20x2,8 mm, vč.zed.výpom. </t>
  </si>
  <si>
    <t>m</t>
  </si>
  <si>
    <t>721176103R00</t>
  </si>
  <si>
    <t xml:space="preserve">Potrubí HT připojovací D 50 x 1,8 mm </t>
  </si>
  <si>
    <t>909      R00</t>
  </si>
  <si>
    <t>Hzs-nezmeritelne stavebni prace - napojení na stávající potrubí vč. zapravení omítky</t>
  </si>
  <si>
    <t>h</t>
  </si>
  <si>
    <t>974031155R00</t>
  </si>
  <si>
    <t xml:space="preserve">Vysekání rýh ve zdi cihelné 10 x 20 cm </t>
  </si>
  <si>
    <t>781475114RA0</t>
  </si>
  <si>
    <t xml:space="preserve">Obklad vnitřní keram., tmel, do 30 x 30 cm </t>
  </si>
  <si>
    <t>m2</t>
  </si>
  <si>
    <t>PC 720-01</t>
  </si>
  <si>
    <t xml:space="preserve">D+M napojení na stávající potrubí </t>
  </si>
  <si>
    <t>kpl.</t>
  </si>
  <si>
    <t>998722201R00</t>
  </si>
  <si>
    <t xml:space="preserve">Přesun hmot pro vnitřní vodovod, výšky do 6 m </t>
  </si>
  <si>
    <t>776</t>
  </si>
  <si>
    <t>Podlahy povlakové</t>
  </si>
  <si>
    <t>776 Podlahy povlakové</t>
  </si>
  <si>
    <t>776511820R00</t>
  </si>
  <si>
    <t xml:space="preserve">Odstranění PVC a koberců lepených s podložkou </t>
  </si>
  <si>
    <t>PC 776-01</t>
  </si>
  <si>
    <t xml:space="preserve">Demontáž ocelových kabelových žlabů </t>
  </si>
  <si>
    <t>965042241RT1</t>
  </si>
  <si>
    <t>Bourání mazanin betonových tl. nad 10 cm, nad 4 m2 ručně tl. mazaniny 10 - 15 cm</t>
  </si>
  <si>
    <t>m3</t>
  </si>
  <si>
    <t>631313611R00</t>
  </si>
  <si>
    <t xml:space="preserve">Mazanina betonová tl. 8 - 12 cm C 16/20 </t>
  </si>
  <si>
    <t>632421113RT1</t>
  </si>
  <si>
    <t>Potěr, ručně zpracovaný,tl. 3 mm samonivelační, pevnost 25 MPa</t>
  </si>
  <si>
    <t>776520010RAB</t>
  </si>
  <si>
    <t>Podlaha povlaková z PVC pásů, soklík podlahovina tl. 2,0 mm</t>
  </si>
  <si>
    <t>998776201R00</t>
  </si>
  <si>
    <t xml:space="preserve">Přesun hmot pro podlahy povlakové, výšky do 6 m </t>
  </si>
  <si>
    <t>784</t>
  </si>
  <si>
    <t>Malby</t>
  </si>
  <si>
    <t>784 Malby</t>
  </si>
  <si>
    <t>784191101R00</t>
  </si>
  <si>
    <t xml:space="preserve">Penetrace podkladu univerzální 1x </t>
  </si>
  <si>
    <t>784195212R00</t>
  </si>
  <si>
    <t xml:space="preserve">Malba tekutá, bílá, 2 x </t>
  </si>
  <si>
    <t>786</t>
  </si>
  <si>
    <t>Čalounické úpravy</t>
  </si>
  <si>
    <t>786 Čalounické úpravy</t>
  </si>
  <si>
    <t>PC 786-01</t>
  </si>
  <si>
    <t>D+M zatemnění roletami 2 ks: 2750x 2500 mm 2600 x 1200 mm (v x š)</t>
  </si>
  <si>
    <t>998786201R00</t>
  </si>
  <si>
    <t xml:space="preserve">Přesun hmot pro zastiň. techniku, výšky do 6 m </t>
  </si>
  <si>
    <t>M21</t>
  </si>
  <si>
    <t>Elektromontáže</t>
  </si>
  <si>
    <t>M21 Elektromontáže</t>
  </si>
  <si>
    <t>PC M21-01</t>
  </si>
  <si>
    <t xml:space="preserve">Datový kabel nestíněný UTP C6 </t>
  </si>
  <si>
    <t>PC M21-02</t>
  </si>
  <si>
    <t xml:space="preserve">Krabice podlahová 4 moduly 2x230V 2xRJ45C6 </t>
  </si>
  <si>
    <t>PC M21-03</t>
  </si>
  <si>
    <t xml:space="preserve">Arot 40 </t>
  </si>
  <si>
    <t>PC M21-04</t>
  </si>
  <si>
    <t xml:space="preserve">Jistič OEZ LTE 16B </t>
  </si>
  <si>
    <t>PC M21-05</t>
  </si>
  <si>
    <t xml:space="preserve">Path panel C6 </t>
  </si>
  <si>
    <t>PC M21-06</t>
  </si>
  <si>
    <t xml:space="preserve">Kabel 3x2,5 CYKY </t>
  </si>
  <si>
    <t>PC M21-07</t>
  </si>
  <si>
    <t xml:space="preserve">Svítidlo led 2 trubice 120cm, 1600 lumenů, 4000K </t>
  </si>
  <si>
    <t>PC M21-08</t>
  </si>
  <si>
    <t>Svítidlo tabule asymetrické 1 trubice 120cm 36W/840</t>
  </si>
  <si>
    <t>PC M21-09</t>
  </si>
  <si>
    <t xml:space="preserve">Vypínač č.1 </t>
  </si>
  <si>
    <t>PC M21-10</t>
  </si>
  <si>
    <t xml:space="preserve">Dvojásuvka 230V </t>
  </si>
  <si>
    <t>PC M21-11</t>
  </si>
  <si>
    <t xml:space="preserve">Chránič proudový 30mA </t>
  </si>
  <si>
    <t>PC M21-12</t>
  </si>
  <si>
    <t xml:space="preserve">Přepěťová ochrana 4P </t>
  </si>
  <si>
    <t>PC M21-13</t>
  </si>
  <si>
    <t>Demontáž stávajících svítidel vč. Eko likvidace zapravení omítky stropu</t>
  </si>
  <si>
    <t>PC M21-14</t>
  </si>
  <si>
    <t xml:space="preserve">Montáž </t>
  </si>
  <si>
    <t>342</t>
  </si>
  <si>
    <t>Sádrokartonové konstrukce</t>
  </si>
  <si>
    <t>342 Sádrokartonové konstrukce</t>
  </si>
  <si>
    <t>962036112R00</t>
  </si>
  <si>
    <t xml:space="preserve">DMTZ SDK příčky, 1x kov.kce., 1x opláštěné 12,5 mm </t>
  </si>
  <si>
    <t>962036991R00</t>
  </si>
  <si>
    <t xml:space="preserve">Přípl.za DMTZ vrstvy tep.izolace tl. 40 mm, příčky </t>
  </si>
  <si>
    <t>968061125R00</t>
  </si>
  <si>
    <t xml:space="preserve">Vyvěšení dřevěných dveřních křídel pl. do 2 m2 </t>
  </si>
  <si>
    <t>968062455R00</t>
  </si>
  <si>
    <t xml:space="preserve">Vybourání dřevěných dveřních zárubní pl. do 2 m2 </t>
  </si>
  <si>
    <t>342261112RS1</t>
  </si>
  <si>
    <t>99</t>
  </si>
  <si>
    <t>Staveništní přesun hmot</t>
  </si>
  <si>
    <t>99 Staveništní přesun hmot</t>
  </si>
  <si>
    <t>999281105R00</t>
  </si>
  <si>
    <t xml:space="preserve">Přesun hmot pro opravy a údržbu do výšky 6 m </t>
  </si>
  <si>
    <t>t</t>
  </si>
  <si>
    <t>D96</t>
  </si>
  <si>
    <t>Přesuny suti a vybouraných hmot</t>
  </si>
  <si>
    <t>D96 Přesuny suti a vybouraných hmot</t>
  </si>
  <si>
    <t>979011111R00</t>
  </si>
  <si>
    <t xml:space="preserve">Svislá doprava suti a vybour. hmot za 2.NP a 1.PP </t>
  </si>
  <si>
    <t>979082111R00</t>
  </si>
  <si>
    <t xml:space="preserve">Vnitrostaveništní doprava suti do 10 m </t>
  </si>
  <si>
    <t>979087112R00</t>
  </si>
  <si>
    <t xml:space="preserve">Nakládání suti na dopravní prostředky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</si>
  <si>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</si>
  <si>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</si>
  <si>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</si>
  <si>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</si>
  <si>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</si>
  <si>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</si>
  <si>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</si>
  <si>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</si>
  <si>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</si>
  <si>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</si>
  <si>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</si>
  <si>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</si>
  <si>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</si>
  <si>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</si>
  <si>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</si>
  <si>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</si>
  <si>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Gymnázium Třebíč</t>
  </si>
  <si>
    <t>Masarykovo nám. 116/9</t>
  </si>
  <si>
    <t>Třebíč</t>
  </si>
  <si>
    <t>67401</t>
  </si>
  <si>
    <t>60418435</t>
  </si>
  <si>
    <t>Stavební úpravy učebny č. 149</t>
  </si>
  <si>
    <t>01 Stavební úpravy učebny č. 149</t>
  </si>
  <si>
    <t>Příčka sádrokarton. ocel.kce, 2x oplášť. tl.100 mm desky standard tl.12,5 mm, izol. minerál tl.6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</si>
</sst>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17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1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4" fillId="2" borderId="15" xfId="1" applyNumberFormat="1" applyFont="1" applyFill="1" applyBorder="1" applyAlignment="1">
      <alignment horizontal="left"/>
    </xf>
    <xf numFmtId="0" fontId="14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5" fillId="0" borderId="0" xfId="1" applyFont="1" applyAlignment="1"/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74"/>
  <sheetViews>
    <sheetView showGridLines="0" tabSelected="1" topLeftCell="B4" zoomScaleNormal="100" zoomScaleSheetLayoutView="75" workbookViewId="0">
      <selection activeCell="I22" sqref="I22:J22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0</v>
      </c>
      <c r="E2" s="5"/>
      <c r="F2" s="4"/>
      <c r="G2" s="6"/>
      <c r="H2" s="7" t="s">
        <v>1</v>
      </c>
      <c r="I2" s="8">
        <f ca="1">TODAY()</f>
        <v>43258</v>
      </c>
      <c r="K2" s="3"/>
    </row>
    <row r="3" spans="2:15" ht="6" customHeight="1" x14ac:dyDescent="0.2">
      <c r="C3" s="9"/>
      <c r="D3" s="10" t="s">
        <v>2</v>
      </c>
    </row>
    <row r="4" spans="2:15" ht="4.5" customHeight="1" x14ac:dyDescent="0.2"/>
    <row r="5" spans="2:15" ht="13.5" customHeight="1" x14ac:dyDescent="0.25">
      <c r="C5" s="11" t="s">
        <v>3</v>
      </c>
      <c r="D5" s="12"/>
      <c r="E5" s="13" t="s">
        <v>241</v>
      </c>
      <c r="F5" s="14"/>
      <c r="G5" s="15"/>
      <c r="H5" s="14"/>
      <c r="I5" s="15"/>
      <c r="O5" s="8"/>
    </row>
    <row r="7" spans="2:15" x14ac:dyDescent="0.2">
      <c r="C7" s="16" t="s">
        <v>4</v>
      </c>
      <c r="D7" s="17" t="s">
        <v>236</v>
      </c>
      <c r="H7" s="18" t="s">
        <v>5</v>
      </c>
      <c r="I7" s="2" t="s">
        <v>240</v>
      </c>
      <c r="J7" s="17"/>
      <c r="K7" s="17"/>
    </row>
    <row r="8" spans="2:15" x14ac:dyDescent="0.2">
      <c r="D8" s="17" t="s">
        <v>237</v>
      </c>
      <c r="H8" s="18" t="s">
        <v>6</v>
      </c>
      <c r="J8" s="17"/>
      <c r="K8" s="17"/>
    </row>
    <row r="9" spans="2:15" x14ac:dyDescent="0.2">
      <c r="C9" s="18" t="s">
        <v>239</v>
      </c>
      <c r="D9" s="17" t="s">
        <v>238</v>
      </c>
      <c r="H9" s="18"/>
      <c r="J9" s="17"/>
    </row>
    <row r="10" spans="2:15" x14ac:dyDescent="0.2">
      <c r="H10" s="18"/>
      <c r="J10" s="17"/>
    </row>
    <row r="11" spans="2:15" x14ac:dyDescent="0.2">
      <c r="C11" s="16" t="s">
        <v>7</v>
      </c>
      <c r="D11" s="17"/>
      <c r="H11" s="18" t="s">
        <v>5</v>
      </c>
      <c r="J11" s="17"/>
      <c r="K11" s="17"/>
    </row>
    <row r="12" spans="2:15" x14ac:dyDescent="0.2">
      <c r="D12" s="17"/>
      <c r="H12" s="18" t="s">
        <v>6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8</v>
      </c>
      <c r="H14" s="19" t="s">
        <v>9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10</v>
      </c>
      <c r="H16" s="19" t="s">
        <v>10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 x14ac:dyDescent="0.2">
      <c r="B19" s="28" t="s">
        <v>12</v>
      </c>
      <c r="C19" s="29"/>
      <c r="D19" s="30">
        <v>15</v>
      </c>
      <c r="E19" s="31" t="s">
        <v>13</v>
      </c>
      <c r="F19" s="32"/>
      <c r="G19" s="33"/>
      <c r="H19" s="33"/>
      <c r="I19" s="285">
        <f>ROUND(G31,0)</f>
        <v>0</v>
      </c>
      <c r="J19" s="286"/>
      <c r="K19" s="34"/>
    </row>
    <row r="20" spans="2:12" x14ac:dyDescent="0.2">
      <c r="B20" s="28" t="s">
        <v>14</v>
      </c>
      <c r="C20" s="29"/>
      <c r="D20" s="30">
        <f>SazbaDPH1</f>
        <v>15</v>
      </c>
      <c r="E20" s="31" t="s">
        <v>13</v>
      </c>
      <c r="F20" s="35"/>
      <c r="G20" s="36"/>
      <c r="H20" s="36"/>
      <c r="I20" s="287">
        <f>ROUND(I19*D20/100,0)</f>
        <v>0</v>
      </c>
      <c r="J20" s="288"/>
      <c r="K20" s="34"/>
    </row>
    <row r="21" spans="2:12" x14ac:dyDescent="0.2">
      <c r="B21" s="28" t="s">
        <v>12</v>
      </c>
      <c r="C21" s="29"/>
      <c r="D21" s="30">
        <v>21</v>
      </c>
      <c r="E21" s="31" t="s">
        <v>13</v>
      </c>
      <c r="F21" s="35"/>
      <c r="G21" s="36"/>
      <c r="H21" s="36"/>
      <c r="I21" s="287">
        <f>ROUND(H31,0)</f>
        <v>0</v>
      </c>
      <c r="J21" s="288"/>
      <c r="K21" s="34"/>
    </row>
    <row r="22" spans="2:12" ht="13.5" thickBot="1" x14ac:dyDescent="0.25">
      <c r="B22" s="28" t="s">
        <v>14</v>
      </c>
      <c r="C22" s="29"/>
      <c r="D22" s="30">
        <f>SazbaDPH2</f>
        <v>21</v>
      </c>
      <c r="E22" s="31" t="s">
        <v>13</v>
      </c>
      <c r="F22" s="37"/>
      <c r="G22" s="38"/>
      <c r="H22" s="38"/>
      <c r="I22" s="289">
        <f>ROUND(I21*D21/100,0)</f>
        <v>0</v>
      </c>
      <c r="J22" s="290"/>
      <c r="K22" s="34"/>
    </row>
    <row r="23" spans="2:12" ht="16.5" thickBot="1" x14ac:dyDescent="0.25">
      <c r="B23" s="39" t="s">
        <v>15</v>
      </c>
      <c r="C23" s="40"/>
      <c r="D23" s="40"/>
      <c r="E23" s="41"/>
      <c r="F23" s="42"/>
      <c r="G23" s="43"/>
      <c r="H23" s="43"/>
      <c r="I23" s="291">
        <f>SUM(I19:I22)</f>
        <v>0</v>
      </c>
      <c r="J23" s="292"/>
      <c r="K23" s="44"/>
    </row>
    <row r="26" spans="2:12" ht="1.5" customHeight="1" x14ac:dyDescent="0.2"/>
    <row r="27" spans="2:12" ht="15.75" customHeight="1" x14ac:dyDescent="0.25">
      <c r="B27" s="13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 x14ac:dyDescent="0.2">
      <c r="B30" s="52" t="s">
        <v>102</v>
      </c>
      <c r="C30" s="53" t="s">
        <v>241</v>
      </c>
      <c r="D30" s="54"/>
      <c r="E30" s="55"/>
      <c r="F30" s="56">
        <f>G30+H30+I30</f>
        <v>0</v>
      </c>
      <c r="G30" s="57">
        <v>0</v>
      </c>
      <c r="H30" s="58">
        <f>F55+G55+H55+I55+J55</f>
        <v>0</v>
      </c>
      <c r="I30" s="58">
        <f t="shared" ref="I30" si="0">(G30*SazbaDPH1)/100+(H30*SazbaDPH2)/100</f>
        <v>0</v>
      </c>
      <c r="J30" s="59" t="str">
        <f t="shared" ref="J30" si="1">IF(CelkemObjekty=0,"",F30/CelkemObjekty*100)</f>
        <v/>
      </c>
    </row>
    <row r="31" spans="2:12" ht="17.25" customHeight="1" x14ac:dyDescent="0.2">
      <c r="B31" s="65" t="s">
        <v>20</v>
      </c>
      <c r="C31" s="66"/>
      <c r="D31" s="67"/>
      <c r="E31" s="68"/>
      <c r="F31" s="69">
        <f>SUM(F30:F30)</f>
        <v>0</v>
      </c>
      <c r="G31" s="69">
        <f>SUM(G30:G30)</f>
        <v>0</v>
      </c>
      <c r="H31" s="69">
        <f>SUM(H30:H30)</f>
        <v>0</v>
      </c>
      <c r="I31" s="69">
        <f>SUM(I30:I30)</f>
        <v>0</v>
      </c>
      <c r="J31" s="70" t="str">
        <f t="shared" ref="J31" si="2">IF(CelkemObjekty=0,"",F31/CelkemObjekty*100)</f>
        <v/>
      </c>
    </row>
    <row r="32" spans="2:12" x14ac:dyDescent="0.2">
      <c r="B32" s="71"/>
      <c r="C32" s="71"/>
      <c r="D32" s="71"/>
      <c r="E32" s="71"/>
      <c r="F32" s="71"/>
      <c r="G32" s="71"/>
      <c r="H32" s="71"/>
      <c r="I32" s="71"/>
      <c r="J32" s="71"/>
      <c r="K32" s="71"/>
    </row>
    <row r="33" spans="2:11" ht="9.75" customHeight="1" x14ac:dyDescent="0.2">
      <c r="B33" s="71"/>
      <c r="C33" s="71"/>
      <c r="D33" s="71"/>
      <c r="E33" s="71"/>
      <c r="F33" s="71"/>
      <c r="G33" s="71"/>
      <c r="H33" s="71"/>
      <c r="I33" s="71"/>
      <c r="J33" s="71"/>
      <c r="K33" s="71"/>
    </row>
    <row r="34" spans="2:11" ht="7.5" customHeight="1" x14ac:dyDescent="0.2">
      <c r="B34" s="71"/>
      <c r="C34" s="71"/>
      <c r="D34" s="71"/>
      <c r="E34" s="71"/>
      <c r="F34" s="71"/>
      <c r="G34" s="71"/>
      <c r="H34" s="71"/>
      <c r="I34" s="71"/>
      <c r="J34" s="71"/>
      <c r="K34" s="71"/>
    </row>
    <row r="35" spans="2:11" ht="18" x14ac:dyDescent="0.25">
      <c r="B35" s="13" t="s">
        <v>21</v>
      </c>
      <c r="C35" s="45"/>
      <c r="D35" s="45"/>
      <c r="E35" s="45"/>
      <c r="F35" s="45"/>
      <c r="G35" s="45"/>
      <c r="H35" s="45"/>
      <c r="I35" s="45"/>
      <c r="J35" s="45"/>
      <c r="K35" s="71"/>
    </row>
    <row r="36" spans="2:11" x14ac:dyDescent="0.2">
      <c r="K36" s="71"/>
    </row>
    <row r="37" spans="2:11" ht="25.5" x14ac:dyDescent="0.2">
      <c r="B37" s="72" t="s">
        <v>22</v>
      </c>
      <c r="C37" s="73" t="s">
        <v>23</v>
      </c>
      <c r="D37" s="48"/>
      <c r="E37" s="49"/>
      <c r="F37" s="50" t="s">
        <v>18</v>
      </c>
      <c r="G37" s="51" t="str">
        <f>CONCATENATE("Základ DPH ",SazbaDPH1," %")</f>
        <v>Základ DPH 15 %</v>
      </c>
      <c r="H37" s="50" t="str">
        <f>CONCATENATE("Základ DPH ",SazbaDPH2," %")</f>
        <v>Základ DPH 21 %</v>
      </c>
      <c r="I37" s="51" t="s">
        <v>19</v>
      </c>
      <c r="J37" s="50" t="s">
        <v>13</v>
      </c>
    </row>
    <row r="38" spans="2:11" x14ac:dyDescent="0.2">
      <c r="B38" s="74" t="s">
        <v>102</v>
      </c>
      <c r="C38" s="75" t="s">
        <v>242</v>
      </c>
      <c r="D38" s="54"/>
      <c r="E38" s="55"/>
      <c r="F38" s="56">
        <f>G38+H38+I38</f>
        <v>0</v>
      </c>
      <c r="G38" s="57">
        <v>0</v>
      </c>
      <c r="H38" s="58">
        <f>F55+G55+I55+J55+H55</f>
        <v>0</v>
      </c>
      <c r="I38" s="63">
        <f t="shared" ref="I38" si="3">(G38*SazbaDPH1)/100+(H38*SazbaDPH2)/100</f>
        <v>0</v>
      </c>
      <c r="J38" s="59" t="str">
        <f t="shared" ref="J38" si="4">IF(CelkemObjekty=0,"",F38/CelkemObjekty*100)</f>
        <v/>
      </c>
    </row>
    <row r="39" spans="2:11" x14ac:dyDescent="0.2">
      <c r="B39" s="65" t="s">
        <v>20</v>
      </c>
      <c r="C39" s="66"/>
      <c r="D39" s="67"/>
      <c r="E39" s="68"/>
      <c r="F39" s="69">
        <f>SUM(F38:F38)</f>
        <v>0</v>
      </c>
      <c r="G39" s="76">
        <f>SUM(G38:G38)</f>
        <v>0</v>
      </c>
      <c r="H39" s="69">
        <f>SUM(H38:H38)</f>
        <v>0</v>
      </c>
      <c r="I39" s="76">
        <f>SUM(I38:I38)</f>
        <v>0</v>
      </c>
      <c r="J39" s="70" t="str">
        <f t="shared" ref="J39" si="5">IF(CelkemObjekty=0,"",F39/CelkemObjekty*100)</f>
        <v/>
      </c>
    </row>
    <row r="40" spans="2:11" ht="9" customHeight="1" x14ac:dyDescent="0.2"/>
    <row r="41" spans="2:11" ht="6" customHeight="1" x14ac:dyDescent="0.2"/>
    <row r="42" spans="2:11" ht="3" customHeight="1" x14ac:dyDescent="0.2"/>
    <row r="43" spans="2:11" ht="6.75" customHeight="1" x14ac:dyDescent="0.2"/>
    <row r="44" spans="2:11" ht="20.25" customHeight="1" x14ac:dyDescent="0.25">
      <c r="B44" s="13" t="s">
        <v>24</v>
      </c>
      <c r="C44" s="45"/>
      <c r="D44" s="45"/>
      <c r="E44" s="45"/>
      <c r="F44" s="45"/>
      <c r="G44" s="45"/>
      <c r="H44" s="45"/>
      <c r="I44" s="45"/>
      <c r="J44" s="45"/>
    </row>
    <row r="45" spans="2:11" ht="9" customHeight="1" x14ac:dyDescent="0.2"/>
    <row r="46" spans="2:11" x14ac:dyDescent="0.2">
      <c r="B46" s="47" t="s">
        <v>25</v>
      </c>
      <c r="C46" s="48"/>
      <c r="D46" s="48"/>
      <c r="E46" s="50" t="s">
        <v>13</v>
      </c>
      <c r="F46" s="50" t="s">
        <v>26</v>
      </c>
      <c r="G46" s="51" t="s">
        <v>27</v>
      </c>
      <c r="H46" s="50" t="s">
        <v>28</v>
      </c>
      <c r="I46" s="51" t="s">
        <v>29</v>
      </c>
      <c r="J46" s="77" t="s">
        <v>30</v>
      </c>
    </row>
    <row r="47" spans="2:11" x14ac:dyDescent="0.2">
      <c r="B47" s="52" t="s">
        <v>193</v>
      </c>
      <c r="C47" s="53" t="s">
        <v>194</v>
      </c>
      <c r="D47" s="54"/>
      <c r="E47" s="78" t="str">
        <f t="shared" ref="E47:E55" si="6">IF(SUM(SoucetDilu)=0,"",SUM(F47:J47)/SUM(SoucetDilu)*100)</f>
        <v/>
      </c>
      <c r="F47" s="58">
        <f>'01 01 Rek'!E12</f>
        <v>0</v>
      </c>
      <c r="G47" s="57">
        <v>0</v>
      </c>
      <c r="H47" s="58">
        <v>0</v>
      </c>
      <c r="I47" s="57">
        <v>0</v>
      </c>
      <c r="J47" s="58">
        <v>0</v>
      </c>
    </row>
    <row r="48" spans="2:11" x14ac:dyDescent="0.2">
      <c r="B48" s="60" t="s">
        <v>103</v>
      </c>
      <c r="C48" s="61" t="s">
        <v>104</v>
      </c>
      <c r="D48" s="62"/>
      <c r="E48" s="79" t="str">
        <f t="shared" si="6"/>
        <v/>
      </c>
      <c r="F48" s="64">
        <v>0</v>
      </c>
      <c r="G48" s="63">
        <f>'01 01 Rek'!F7</f>
        <v>0</v>
      </c>
      <c r="H48" s="64">
        <v>0</v>
      </c>
      <c r="I48" s="63">
        <v>0</v>
      </c>
      <c r="J48" s="64">
        <f>'01 01 Rek'!I7</f>
        <v>0</v>
      </c>
    </row>
    <row r="49" spans="2:10" x14ac:dyDescent="0.2">
      <c r="B49" s="60" t="s">
        <v>130</v>
      </c>
      <c r="C49" s="61" t="s">
        <v>131</v>
      </c>
      <c r="D49" s="62"/>
      <c r="E49" s="79" t="str">
        <f t="shared" si="6"/>
        <v/>
      </c>
      <c r="F49" s="64">
        <v>0</v>
      </c>
      <c r="G49" s="63">
        <f>'01 01 Rek'!F8</f>
        <v>0</v>
      </c>
      <c r="H49" s="64">
        <v>0</v>
      </c>
      <c r="I49" s="63">
        <v>0</v>
      </c>
      <c r="J49" s="64">
        <v>0</v>
      </c>
    </row>
    <row r="50" spans="2:10" x14ac:dyDescent="0.2">
      <c r="B50" s="60" t="s">
        <v>148</v>
      </c>
      <c r="C50" s="61" t="s">
        <v>149</v>
      </c>
      <c r="D50" s="62"/>
      <c r="E50" s="79" t="str">
        <f t="shared" si="6"/>
        <v/>
      </c>
      <c r="F50" s="64">
        <v>0</v>
      </c>
      <c r="G50" s="63">
        <f>'01 01 Rek'!F9</f>
        <v>0</v>
      </c>
      <c r="H50" s="64">
        <v>0</v>
      </c>
      <c r="I50" s="63">
        <v>0</v>
      </c>
      <c r="J50" s="64">
        <v>0</v>
      </c>
    </row>
    <row r="51" spans="2:10" x14ac:dyDescent="0.2">
      <c r="B51" s="60" t="s">
        <v>155</v>
      </c>
      <c r="C51" s="61" t="s">
        <v>156</v>
      </c>
      <c r="D51" s="62"/>
      <c r="E51" s="79" t="str">
        <f t="shared" si="6"/>
        <v/>
      </c>
      <c r="F51" s="64">
        <v>0</v>
      </c>
      <c r="G51" s="63">
        <f>'01 01 Rek'!F10</f>
        <v>0</v>
      </c>
      <c r="H51" s="64">
        <v>0</v>
      </c>
      <c r="I51" s="63">
        <v>0</v>
      </c>
      <c r="J51" s="64">
        <v>0</v>
      </c>
    </row>
    <row r="52" spans="2:10" x14ac:dyDescent="0.2">
      <c r="B52" s="60" t="s">
        <v>205</v>
      </c>
      <c r="C52" s="61" t="s">
        <v>206</v>
      </c>
      <c r="D52" s="62"/>
      <c r="E52" s="79" t="str">
        <f t="shared" si="6"/>
        <v/>
      </c>
      <c r="F52" s="64">
        <f>'01 01 Rek'!E13</f>
        <v>0</v>
      </c>
      <c r="G52" s="63">
        <v>0</v>
      </c>
      <c r="H52" s="64">
        <v>0</v>
      </c>
      <c r="I52" s="63">
        <v>0</v>
      </c>
      <c r="J52" s="64">
        <v>0</v>
      </c>
    </row>
    <row r="53" spans="2:10" x14ac:dyDescent="0.2">
      <c r="B53" s="60" t="s">
        <v>211</v>
      </c>
      <c r="C53" s="61" t="s">
        <v>212</v>
      </c>
      <c r="D53" s="62"/>
      <c r="E53" s="79" t="str">
        <f t="shared" si="6"/>
        <v/>
      </c>
      <c r="F53" s="64">
        <f>'01 01 Rek'!E14</f>
        <v>0</v>
      </c>
      <c r="G53" s="63">
        <v>0</v>
      </c>
      <c r="H53" s="64">
        <v>0</v>
      </c>
      <c r="I53" s="63">
        <v>0</v>
      </c>
      <c r="J53" s="64">
        <v>0</v>
      </c>
    </row>
    <row r="54" spans="2:10" x14ac:dyDescent="0.2">
      <c r="B54" s="60" t="s">
        <v>162</v>
      </c>
      <c r="C54" s="61" t="s">
        <v>163</v>
      </c>
      <c r="D54" s="62"/>
      <c r="E54" s="79" t="str">
        <f t="shared" si="6"/>
        <v/>
      </c>
      <c r="F54" s="64">
        <v>0</v>
      </c>
      <c r="G54" s="63">
        <v>0</v>
      </c>
      <c r="H54" s="64">
        <v>0</v>
      </c>
      <c r="I54" s="63">
        <f>'01 01 Rek'!H11</f>
        <v>0</v>
      </c>
      <c r="J54" s="64">
        <v>0</v>
      </c>
    </row>
    <row r="55" spans="2:10" x14ac:dyDescent="0.2">
      <c r="B55" s="65" t="s">
        <v>20</v>
      </c>
      <c r="C55" s="66"/>
      <c r="D55" s="67"/>
      <c r="E55" s="80" t="str">
        <f t="shared" si="6"/>
        <v/>
      </c>
      <c r="F55" s="69">
        <f>SUM(F47:F54)</f>
        <v>0</v>
      </c>
      <c r="G55" s="76">
        <f>SUM(G47:G54)</f>
        <v>0</v>
      </c>
      <c r="H55" s="69">
        <f>SUM(H47:H54)</f>
        <v>0</v>
      </c>
      <c r="I55" s="76">
        <f>SUM(I47:I54)</f>
        <v>0</v>
      </c>
      <c r="J55" s="69">
        <f>SUM(J47:J54)</f>
        <v>0</v>
      </c>
    </row>
    <row r="57" spans="2:10" ht="2.25" customHeight="1" x14ac:dyDescent="0.2"/>
    <row r="58" spans="2:10" ht="1.5" customHeight="1" x14ac:dyDescent="0.2"/>
    <row r="59" spans="2:10" ht="0.75" customHeight="1" x14ac:dyDescent="0.2"/>
    <row r="60" spans="2:10" ht="0.75" customHeight="1" x14ac:dyDescent="0.2"/>
    <row r="61" spans="2:10" ht="0.75" customHeight="1" x14ac:dyDescent="0.2"/>
    <row r="62" spans="2:10" ht="18" x14ac:dyDescent="0.25">
      <c r="B62" s="13" t="s">
        <v>31</v>
      </c>
      <c r="C62" s="45"/>
      <c r="D62" s="45"/>
      <c r="E62" s="45"/>
      <c r="F62" s="45"/>
      <c r="G62" s="45"/>
      <c r="H62" s="45"/>
      <c r="I62" s="45"/>
      <c r="J62" s="45"/>
    </row>
    <row r="64" spans="2:10" x14ac:dyDescent="0.2">
      <c r="B64" s="47" t="s">
        <v>32</v>
      </c>
      <c r="C64" s="48"/>
      <c r="D64" s="48"/>
      <c r="E64" s="81"/>
      <c r="F64" s="82"/>
      <c r="G64" s="51"/>
      <c r="H64" s="50" t="s">
        <v>18</v>
      </c>
      <c r="I64" s="1"/>
      <c r="J64" s="1"/>
    </row>
    <row r="65" spans="2:10" x14ac:dyDescent="0.2">
      <c r="B65" s="52" t="s">
        <v>228</v>
      </c>
      <c r="C65" s="53"/>
      <c r="D65" s="54"/>
      <c r="E65" s="83"/>
      <c r="F65" s="84"/>
      <c r="G65" s="57"/>
      <c r="H65" s="58">
        <v>0</v>
      </c>
      <c r="I65" s="1"/>
      <c r="J65" s="1"/>
    </row>
    <row r="66" spans="2:10" x14ac:dyDescent="0.2">
      <c r="B66" s="60" t="s">
        <v>229</v>
      </c>
      <c r="C66" s="61"/>
      <c r="D66" s="62"/>
      <c r="E66" s="85"/>
      <c r="F66" s="86"/>
      <c r="G66" s="63"/>
      <c r="H66" s="64">
        <v>0</v>
      </c>
      <c r="I66" s="1"/>
      <c r="J66" s="1"/>
    </row>
    <row r="67" spans="2:10" x14ac:dyDescent="0.2">
      <c r="B67" s="60" t="s">
        <v>230</v>
      </c>
      <c r="C67" s="61"/>
      <c r="D67" s="62"/>
      <c r="E67" s="85"/>
      <c r="F67" s="86"/>
      <c r="G67" s="63"/>
      <c r="H67" s="64">
        <v>0</v>
      </c>
      <c r="I67" s="1"/>
      <c r="J67" s="1"/>
    </row>
    <row r="68" spans="2:10" x14ac:dyDescent="0.2">
      <c r="B68" s="60" t="s">
        <v>231</v>
      </c>
      <c r="C68" s="61"/>
      <c r="D68" s="62"/>
      <c r="E68" s="85"/>
      <c r="F68" s="86"/>
      <c r="G68" s="63"/>
      <c r="H68" s="64">
        <v>0</v>
      </c>
      <c r="I68" s="1"/>
      <c r="J68" s="1"/>
    </row>
    <row r="69" spans="2:10" x14ac:dyDescent="0.2">
      <c r="B69" s="60" t="s">
        <v>232</v>
      </c>
      <c r="C69" s="61"/>
      <c r="D69" s="62"/>
      <c r="E69" s="85"/>
      <c r="F69" s="86"/>
      <c r="G69" s="63"/>
      <c r="H69" s="64">
        <v>0</v>
      </c>
      <c r="I69" s="1"/>
      <c r="J69" s="1"/>
    </row>
    <row r="70" spans="2:10" x14ac:dyDescent="0.2">
      <c r="B70" s="60" t="s">
        <v>233</v>
      </c>
      <c r="C70" s="61"/>
      <c r="D70" s="62"/>
      <c r="E70" s="85"/>
      <c r="F70" s="86"/>
      <c r="G70" s="63"/>
      <c r="H70" s="64">
        <v>0</v>
      </c>
      <c r="I70" s="1"/>
      <c r="J70" s="1"/>
    </row>
    <row r="71" spans="2:10" x14ac:dyDescent="0.2">
      <c r="B71" s="60" t="s">
        <v>234</v>
      </c>
      <c r="C71" s="61"/>
      <c r="D71" s="62"/>
      <c r="E71" s="85"/>
      <c r="F71" s="86"/>
      <c r="G71" s="63"/>
      <c r="H71" s="64">
        <v>0</v>
      </c>
      <c r="I71" s="1"/>
      <c r="J71" s="1"/>
    </row>
    <row r="72" spans="2:10" x14ac:dyDescent="0.2">
      <c r="B72" s="60" t="s">
        <v>235</v>
      </c>
      <c r="C72" s="61"/>
      <c r="D72" s="62"/>
      <c r="E72" s="85"/>
      <c r="F72" s="86"/>
      <c r="G72" s="63"/>
      <c r="H72" s="64">
        <v>0</v>
      </c>
      <c r="I72" s="1"/>
      <c r="J72" s="1"/>
    </row>
    <row r="73" spans="2:10" x14ac:dyDescent="0.2">
      <c r="B73" s="65" t="s">
        <v>20</v>
      </c>
      <c r="C73" s="66"/>
      <c r="D73" s="67"/>
      <c r="E73" s="87"/>
      <c r="F73" s="88"/>
      <c r="G73" s="76"/>
      <c r="H73" s="69">
        <f>SUM(H65:H72)</f>
        <v>0</v>
      </c>
      <c r="I73" s="1"/>
      <c r="J73" s="1"/>
    </row>
    <row r="74" spans="2:10" x14ac:dyDescent="0.2">
      <c r="I74" s="1"/>
      <c r="J74" s="1"/>
    </row>
  </sheetData>
  <sortState ref="B831:K838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zoomScaleNormal="100" workbookViewId="0">
      <selection activeCell="I34" sqref="I34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9" t="s">
        <v>33</v>
      </c>
      <c r="B1" s="90"/>
      <c r="C1" s="90"/>
      <c r="D1" s="90"/>
      <c r="E1" s="90"/>
      <c r="F1" s="90"/>
      <c r="G1" s="90"/>
    </row>
    <row r="2" spans="1:57" ht="12.75" customHeight="1" x14ac:dyDescent="0.2">
      <c r="A2" s="91" t="s">
        <v>34</v>
      </c>
      <c r="B2" s="92"/>
      <c r="C2" s="93" t="s">
        <v>102</v>
      </c>
      <c r="D2" s="93" t="s">
        <v>241</v>
      </c>
      <c r="E2" s="94"/>
      <c r="F2" s="95" t="s">
        <v>35</v>
      </c>
      <c r="G2" s="96"/>
    </row>
    <row r="3" spans="1:57" ht="3" hidden="1" customHeight="1" x14ac:dyDescent="0.2">
      <c r="A3" s="97"/>
      <c r="B3" s="98"/>
      <c r="C3" s="99"/>
      <c r="D3" s="99"/>
      <c r="E3" s="100"/>
      <c r="F3" s="101"/>
      <c r="G3" s="102"/>
    </row>
    <row r="4" spans="1:57" ht="12" customHeight="1" x14ac:dyDescent="0.2">
      <c r="A4" s="103" t="s">
        <v>36</v>
      </c>
      <c r="B4" s="98"/>
      <c r="C4" s="99"/>
      <c r="D4" s="99"/>
      <c r="E4" s="100"/>
      <c r="F4" s="101" t="s">
        <v>37</v>
      </c>
      <c r="G4" s="104"/>
    </row>
    <row r="5" spans="1:57" ht="12.95" customHeight="1" x14ac:dyDescent="0.2">
      <c r="A5" s="105" t="s">
        <v>102</v>
      </c>
      <c r="B5" s="106"/>
      <c r="C5" s="107" t="s">
        <v>241</v>
      </c>
      <c r="D5" s="108"/>
      <c r="E5" s="106"/>
      <c r="F5" s="101" t="s">
        <v>38</v>
      </c>
      <c r="G5" s="102"/>
    </row>
    <row r="6" spans="1:57" ht="12.95" customHeight="1" x14ac:dyDescent="0.2">
      <c r="A6" s="103" t="s">
        <v>39</v>
      </c>
      <c r="B6" s="98"/>
      <c r="C6" s="99"/>
      <c r="D6" s="99"/>
      <c r="E6" s="100"/>
      <c r="F6" s="109" t="s">
        <v>40</v>
      </c>
      <c r="G6" s="110">
        <v>0</v>
      </c>
      <c r="O6" s="111"/>
    </row>
    <row r="7" spans="1:57" ht="12.95" customHeight="1" x14ac:dyDescent="0.2">
      <c r="A7" s="112"/>
      <c r="B7" s="113"/>
      <c r="C7" s="114" t="s">
        <v>241</v>
      </c>
      <c r="D7" s="115"/>
      <c r="E7" s="115"/>
      <c r="F7" s="116" t="s">
        <v>41</v>
      </c>
      <c r="G7" s="110">
        <f>IF(G6=0,,ROUND((F30+F32)/G6,1))</f>
        <v>0</v>
      </c>
    </row>
    <row r="8" spans="1:57" x14ac:dyDescent="0.2">
      <c r="A8" s="117" t="s">
        <v>42</v>
      </c>
      <c r="B8" s="101"/>
      <c r="C8" s="295"/>
      <c r="D8" s="295"/>
      <c r="E8" s="296"/>
      <c r="F8" s="118" t="s">
        <v>43</v>
      </c>
      <c r="G8" s="119"/>
      <c r="H8" s="120"/>
      <c r="I8" s="121"/>
    </row>
    <row r="9" spans="1:57" x14ac:dyDescent="0.2">
      <c r="A9" s="117" t="s">
        <v>44</v>
      </c>
      <c r="B9" s="101"/>
      <c r="C9" s="295"/>
      <c r="D9" s="295"/>
      <c r="E9" s="296"/>
      <c r="F9" s="101"/>
      <c r="G9" s="122"/>
      <c r="H9" s="123"/>
    </row>
    <row r="10" spans="1:57" x14ac:dyDescent="0.2">
      <c r="A10" s="117" t="s">
        <v>45</v>
      </c>
      <c r="B10" s="101"/>
      <c r="C10" s="295" t="s">
        <v>236</v>
      </c>
      <c r="D10" s="295"/>
      <c r="E10" s="295"/>
      <c r="F10" s="124"/>
      <c r="G10" s="125"/>
      <c r="H10" s="126"/>
    </row>
    <row r="11" spans="1:57" ht="13.5" customHeight="1" x14ac:dyDescent="0.2">
      <c r="A11" s="117" t="s">
        <v>46</v>
      </c>
      <c r="B11" s="101"/>
      <c r="C11" s="295"/>
      <c r="D11" s="295"/>
      <c r="E11" s="295"/>
      <c r="F11" s="127" t="s">
        <v>47</v>
      </c>
      <c r="G11" s="128"/>
      <c r="H11" s="123"/>
      <c r="BA11" s="129"/>
      <c r="BB11" s="129"/>
      <c r="BC11" s="129"/>
      <c r="BD11" s="129"/>
      <c r="BE11" s="129"/>
    </row>
    <row r="12" spans="1:57" ht="12.75" customHeight="1" x14ac:dyDescent="0.2">
      <c r="A12" s="130" t="s">
        <v>48</v>
      </c>
      <c r="B12" s="98"/>
      <c r="C12" s="297"/>
      <c r="D12" s="297"/>
      <c r="E12" s="297"/>
      <c r="F12" s="131" t="s">
        <v>49</v>
      </c>
      <c r="G12" s="132"/>
      <c r="H12" s="123"/>
    </row>
    <row r="13" spans="1:57" ht="28.5" customHeight="1" thickBot="1" x14ac:dyDescent="0.25">
      <c r="A13" s="133" t="s">
        <v>50</v>
      </c>
      <c r="B13" s="134"/>
      <c r="C13" s="134"/>
      <c r="D13" s="134"/>
      <c r="E13" s="135"/>
      <c r="F13" s="135"/>
      <c r="G13" s="136"/>
      <c r="H13" s="123"/>
    </row>
    <row r="14" spans="1:57" ht="17.25" customHeight="1" thickBot="1" x14ac:dyDescent="0.25">
      <c r="A14" s="137" t="s">
        <v>51</v>
      </c>
      <c r="B14" s="138"/>
      <c r="C14" s="139"/>
      <c r="D14" s="140" t="s">
        <v>52</v>
      </c>
      <c r="E14" s="141"/>
      <c r="F14" s="141"/>
      <c r="G14" s="139"/>
    </row>
    <row r="15" spans="1:57" ht="15.95" customHeight="1" x14ac:dyDescent="0.2">
      <c r="A15" s="142"/>
      <c r="B15" s="143" t="s">
        <v>53</v>
      </c>
      <c r="C15" s="144">
        <f>'01 01 Rek'!E15</f>
        <v>0</v>
      </c>
      <c r="D15" s="145" t="str">
        <f>'01 01 Rek'!A20</f>
        <v>Ztížené výrobní podmínky</v>
      </c>
      <c r="E15" s="146"/>
      <c r="F15" s="147"/>
      <c r="G15" s="144">
        <f>'01 01 Rek'!I20</f>
        <v>0</v>
      </c>
    </row>
    <row r="16" spans="1:57" ht="15.95" customHeight="1" x14ac:dyDescent="0.2">
      <c r="A16" s="142" t="s">
        <v>54</v>
      </c>
      <c r="B16" s="143" t="s">
        <v>55</v>
      </c>
      <c r="C16" s="144">
        <f>'01 01 Rek'!F15</f>
        <v>0</v>
      </c>
      <c r="D16" s="97" t="str">
        <f>'01 01 Rek'!A21</f>
        <v>Oborová přirážka</v>
      </c>
      <c r="E16" s="148"/>
      <c r="F16" s="149"/>
      <c r="G16" s="144">
        <f>'01 01 Rek'!I21</f>
        <v>0</v>
      </c>
    </row>
    <row r="17" spans="1:7" ht="15.95" customHeight="1" x14ac:dyDescent="0.2">
      <c r="A17" s="142" t="s">
        <v>56</v>
      </c>
      <c r="B17" s="143" t="s">
        <v>57</v>
      </c>
      <c r="C17" s="144">
        <f>'01 01 Rek'!H15</f>
        <v>0</v>
      </c>
      <c r="D17" s="97" t="str">
        <f>'01 01 Rek'!A22</f>
        <v>Přesun stavebních kapacit</v>
      </c>
      <c r="E17" s="148"/>
      <c r="F17" s="149"/>
      <c r="G17" s="144">
        <f>'01 01 Rek'!I22</f>
        <v>0</v>
      </c>
    </row>
    <row r="18" spans="1:7" ht="15.95" customHeight="1" x14ac:dyDescent="0.2">
      <c r="A18" s="150" t="s">
        <v>58</v>
      </c>
      <c r="B18" s="151" t="s">
        <v>59</v>
      </c>
      <c r="C18" s="144">
        <f>'01 01 Rek'!G15</f>
        <v>0</v>
      </c>
      <c r="D18" s="97" t="str">
        <f>'01 01 Rek'!A23</f>
        <v>Mimostaveništní doprava</v>
      </c>
      <c r="E18" s="148"/>
      <c r="F18" s="149"/>
      <c r="G18" s="144">
        <f>'01 01 Rek'!I23</f>
        <v>0</v>
      </c>
    </row>
    <row r="19" spans="1:7" ht="15.95" customHeight="1" x14ac:dyDescent="0.2">
      <c r="A19" s="152" t="s">
        <v>60</v>
      </c>
      <c r="B19" s="143"/>
      <c r="C19" s="144">
        <f>SUM(C15:C18)</f>
        <v>0</v>
      </c>
      <c r="D19" s="97" t="str">
        <f>'01 01 Rek'!A24</f>
        <v>Zařízení staveniště</v>
      </c>
      <c r="E19" s="148"/>
      <c r="F19" s="149"/>
      <c r="G19" s="144">
        <f>'01 01 Rek'!I24</f>
        <v>0</v>
      </c>
    </row>
    <row r="20" spans="1:7" ht="15.95" customHeight="1" x14ac:dyDescent="0.2">
      <c r="A20" s="152"/>
      <c r="B20" s="143"/>
      <c r="C20" s="144"/>
      <c r="D20" s="97" t="str">
        <f>'01 01 Rek'!A25</f>
        <v>Provoz investora</v>
      </c>
      <c r="E20" s="148"/>
      <c r="F20" s="149"/>
      <c r="G20" s="144">
        <f>'01 01 Rek'!I25</f>
        <v>0</v>
      </c>
    </row>
    <row r="21" spans="1:7" ht="15.95" customHeight="1" x14ac:dyDescent="0.2">
      <c r="A21" s="152" t="s">
        <v>30</v>
      </c>
      <c r="B21" s="143"/>
      <c r="C21" s="144">
        <f>'01 01 Rek'!I15</f>
        <v>0</v>
      </c>
      <c r="D21" s="97" t="str">
        <f>'01 01 Rek'!A26</f>
        <v>Kompletační činnost (IČD)</v>
      </c>
      <c r="E21" s="148"/>
      <c r="F21" s="149"/>
      <c r="G21" s="144">
        <f>'01 01 Rek'!I26</f>
        <v>0</v>
      </c>
    </row>
    <row r="22" spans="1:7" ht="15.95" customHeight="1" x14ac:dyDescent="0.2">
      <c r="A22" s="153" t="s">
        <v>61</v>
      </c>
      <c r="B22" s="123"/>
      <c r="C22" s="144">
        <f>C19+C21</f>
        <v>0</v>
      </c>
      <c r="D22" s="97" t="s">
        <v>62</v>
      </c>
      <c r="E22" s="148"/>
      <c r="F22" s="149"/>
      <c r="G22" s="144">
        <f>G23-SUM(G15:G21)</f>
        <v>0</v>
      </c>
    </row>
    <row r="23" spans="1:7" ht="15.95" customHeight="1" thickBot="1" x14ac:dyDescent="0.25">
      <c r="A23" s="293" t="s">
        <v>63</v>
      </c>
      <c r="B23" s="294"/>
      <c r="C23" s="154">
        <f>C22+G23</f>
        <v>0</v>
      </c>
      <c r="D23" s="155" t="s">
        <v>64</v>
      </c>
      <c r="E23" s="156"/>
      <c r="F23" s="157"/>
      <c r="G23" s="144">
        <f>'01 01 Rek'!H28</f>
        <v>0</v>
      </c>
    </row>
    <row r="24" spans="1:7" x14ac:dyDescent="0.2">
      <c r="A24" s="158" t="s">
        <v>65</v>
      </c>
      <c r="B24" s="159"/>
      <c r="C24" s="160"/>
      <c r="D24" s="159" t="s">
        <v>66</v>
      </c>
      <c r="E24" s="159"/>
      <c r="F24" s="161" t="s">
        <v>67</v>
      </c>
      <c r="G24" s="162"/>
    </row>
    <row r="25" spans="1:7" x14ac:dyDescent="0.2">
      <c r="A25" s="153" t="s">
        <v>68</v>
      </c>
      <c r="B25" s="123"/>
      <c r="C25" s="163"/>
      <c r="D25" s="123" t="s">
        <v>68</v>
      </c>
      <c r="F25" s="164" t="s">
        <v>68</v>
      </c>
      <c r="G25" s="165"/>
    </row>
    <row r="26" spans="1:7" ht="37.5" customHeight="1" x14ac:dyDescent="0.2">
      <c r="A26" s="153" t="s">
        <v>69</v>
      </c>
      <c r="B26" s="166"/>
      <c r="C26" s="163"/>
      <c r="D26" s="123" t="s">
        <v>69</v>
      </c>
      <c r="F26" s="164" t="s">
        <v>69</v>
      </c>
      <c r="G26" s="165"/>
    </row>
    <row r="27" spans="1:7" x14ac:dyDescent="0.2">
      <c r="A27" s="153"/>
      <c r="B27" s="167"/>
      <c r="C27" s="163"/>
      <c r="D27" s="123"/>
      <c r="F27" s="164"/>
      <c r="G27" s="165"/>
    </row>
    <row r="28" spans="1:7" x14ac:dyDescent="0.2">
      <c r="A28" s="153" t="s">
        <v>70</v>
      </c>
      <c r="B28" s="123"/>
      <c r="C28" s="163"/>
      <c r="D28" s="164" t="s">
        <v>71</v>
      </c>
      <c r="E28" s="163"/>
      <c r="F28" s="168" t="s">
        <v>71</v>
      </c>
      <c r="G28" s="165"/>
    </row>
    <row r="29" spans="1:7" ht="69" customHeight="1" x14ac:dyDescent="0.2">
      <c r="A29" s="153"/>
      <c r="B29" s="123"/>
      <c r="C29" s="169"/>
      <c r="D29" s="170"/>
      <c r="E29" s="169"/>
      <c r="F29" s="123"/>
      <c r="G29" s="165"/>
    </row>
    <row r="30" spans="1:7" x14ac:dyDescent="0.2">
      <c r="A30" s="171" t="s">
        <v>12</v>
      </c>
      <c r="B30" s="172"/>
      <c r="C30" s="173">
        <v>21</v>
      </c>
      <c r="D30" s="172" t="s">
        <v>72</v>
      </c>
      <c r="E30" s="174"/>
      <c r="F30" s="299">
        <f>C23-F32</f>
        <v>0</v>
      </c>
      <c r="G30" s="300"/>
    </row>
    <row r="31" spans="1:7" x14ac:dyDescent="0.2">
      <c r="A31" s="171" t="s">
        <v>73</v>
      </c>
      <c r="B31" s="172"/>
      <c r="C31" s="173">
        <f>C30</f>
        <v>21</v>
      </c>
      <c r="D31" s="172" t="s">
        <v>74</v>
      </c>
      <c r="E31" s="174"/>
      <c r="F31" s="299">
        <f>ROUND(PRODUCT(F30,C31/100),0)</f>
        <v>0</v>
      </c>
      <c r="G31" s="300"/>
    </row>
    <row r="32" spans="1:7" x14ac:dyDescent="0.2">
      <c r="A32" s="171" t="s">
        <v>12</v>
      </c>
      <c r="B32" s="172"/>
      <c r="C32" s="173">
        <v>0</v>
      </c>
      <c r="D32" s="172" t="s">
        <v>74</v>
      </c>
      <c r="E32" s="174"/>
      <c r="F32" s="299">
        <v>0</v>
      </c>
      <c r="G32" s="300"/>
    </row>
    <row r="33" spans="1:8" x14ac:dyDescent="0.2">
      <c r="A33" s="171" t="s">
        <v>73</v>
      </c>
      <c r="B33" s="175"/>
      <c r="C33" s="176">
        <f>C32</f>
        <v>0</v>
      </c>
      <c r="D33" s="172" t="s">
        <v>74</v>
      </c>
      <c r="E33" s="149"/>
      <c r="F33" s="299">
        <f>ROUND(PRODUCT(F32,C33/100),0)</f>
        <v>0</v>
      </c>
      <c r="G33" s="300"/>
    </row>
    <row r="34" spans="1:8" s="180" customFormat="1" ht="19.5" customHeight="1" thickBot="1" x14ac:dyDescent="0.3">
      <c r="A34" s="177" t="s">
        <v>75</v>
      </c>
      <c r="B34" s="178"/>
      <c r="C34" s="178"/>
      <c r="D34" s="178"/>
      <c r="E34" s="179"/>
      <c r="F34" s="301">
        <f>ROUND(SUM(F30:F33),0)</f>
        <v>0</v>
      </c>
      <c r="G34" s="302"/>
    </row>
    <row r="36" spans="1:8" x14ac:dyDescent="0.2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303"/>
      <c r="C37" s="303"/>
      <c r="D37" s="303"/>
      <c r="E37" s="303"/>
      <c r="F37" s="303"/>
      <c r="G37" s="303"/>
      <c r="H37" s="1" t="s">
        <v>2</v>
      </c>
    </row>
    <row r="38" spans="1:8" ht="12.75" customHeight="1" x14ac:dyDescent="0.2">
      <c r="A38" s="181"/>
      <c r="B38" s="303"/>
      <c r="C38" s="303"/>
      <c r="D38" s="303"/>
      <c r="E38" s="303"/>
      <c r="F38" s="303"/>
      <c r="G38" s="303"/>
      <c r="H38" s="1" t="s">
        <v>2</v>
      </c>
    </row>
    <row r="39" spans="1:8" x14ac:dyDescent="0.2">
      <c r="A39" s="181"/>
      <c r="B39" s="303"/>
      <c r="C39" s="303"/>
      <c r="D39" s="303"/>
      <c r="E39" s="303"/>
      <c r="F39" s="303"/>
      <c r="G39" s="303"/>
      <c r="H39" s="1" t="s">
        <v>2</v>
      </c>
    </row>
    <row r="40" spans="1:8" x14ac:dyDescent="0.2">
      <c r="A40" s="181"/>
      <c r="B40" s="303"/>
      <c r="C40" s="303"/>
      <c r="D40" s="303"/>
      <c r="E40" s="303"/>
      <c r="F40" s="303"/>
      <c r="G40" s="303"/>
      <c r="H40" s="1" t="s">
        <v>2</v>
      </c>
    </row>
    <row r="41" spans="1:8" x14ac:dyDescent="0.2">
      <c r="A41" s="181"/>
      <c r="B41" s="303"/>
      <c r="C41" s="303"/>
      <c r="D41" s="303"/>
      <c r="E41" s="303"/>
      <c r="F41" s="303"/>
      <c r="G41" s="303"/>
      <c r="H41" s="1" t="s">
        <v>2</v>
      </c>
    </row>
    <row r="42" spans="1:8" x14ac:dyDescent="0.2">
      <c r="A42" s="181"/>
      <c r="B42" s="303"/>
      <c r="C42" s="303"/>
      <c r="D42" s="303"/>
      <c r="E42" s="303"/>
      <c r="F42" s="303"/>
      <c r="G42" s="303"/>
      <c r="H42" s="1" t="s">
        <v>2</v>
      </c>
    </row>
    <row r="43" spans="1:8" x14ac:dyDescent="0.2">
      <c r="A43" s="181"/>
      <c r="B43" s="303"/>
      <c r="C43" s="303"/>
      <c r="D43" s="303"/>
      <c r="E43" s="303"/>
      <c r="F43" s="303"/>
      <c r="G43" s="303"/>
      <c r="H43" s="1" t="s">
        <v>2</v>
      </c>
    </row>
    <row r="44" spans="1:8" ht="12.75" customHeight="1" x14ac:dyDescent="0.2">
      <c r="A44" s="181"/>
      <c r="B44" s="303"/>
      <c r="C44" s="303"/>
      <c r="D44" s="303"/>
      <c r="E44" s="303"/>
      <c r="F44" s="303"/>
      <c r="G44" s="303"/>
      <c r="H44" s="1" t="s">
        <v>2</v>
      </c>
    </row>
    <row r="45" spans="1:8" ht="12.75" customHeight="1" x14ac:dyDescent="0.2">
      <c r="A45" s="181"/>
      <c r="B45" s="303"/>
      <c r="C45" s="303"/>
      <c r="D45" s="303"/>
      <c r="E45" s="303"/>
      <c r="F45" s="303"/>
      <c r="G45" s="303"/>
      <c r="H45" s="1" t="s">
        <v>2</v>
      </c>
    </row>
    <row r="46" spans="1:8" x14ac:dyDescent="0.2">
      <c r="B46" s="298"/>
      <c r="C46" s="298"/>
      <c r="D46" s="298"/>
      <c r="E46" s="298"/>
      <c r="F46" s="298"/>
      <c r="G46" s="298"/>
    </row>
    <row r="47" spans="1:8" x14ac:dyDescent="0.2">
      <c r="B47" s="298"/>
      <c r="C47" s="298"/>
      <c r="D47" s="298"/>
      <c r="E47" s="298"/>
      <c r="F47" s="298"/>
      <c r="G47" s="298"/>
    </row>
    <row r="48" spans="1:8" x14ac:dyDescent="0.2">
      <c r="B48" s="298"/>
      <c r="C48" s="298"/>
      <c r="D48" s="298"/>
      <c r="E48" s="298"/>
      <c r="F48" s="298"/>
      <c r="G48" s="298"/>
    </row>
    <row r="49" spans="2:7" x14ac:dyDescent="0.2">
      <c r="B49" s="298"/>
      <c r="C49" s="298"/>
      <c r="D49" s="298"/>
      <c r="E49" s="298"/>
      <c r="F49" s="298"/>
      <c r="G49" s="298"/>
    </row>
    <row r="50" spans="2:7" x14ac:dyDescent="0.2">
      <c r="B50" s="298"/>
      <c r="C50" s="298"/>
      <c r="D50" s="298"/>
      <c r="E50" s="298"/>
      <c r="F50" s="298"/>
      <c r="G50" s="298"/>
    </row>
    <row r="51" spans="2:7" x14ac:dyDescent="0.2">
      <c r="B51" s="298"/>
      <c r="C51" s="298"/>
      <c r="D51" s="298"/>
      <c r="E51" s="298"/>
      <c r="F51" s="298"/>
      <c r="G51" s="298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9"/>
  <sheetViews>
    <sheetView workbookViewId="0">
      <selection activeCell="K29" sqref="K29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04" t="s">
        <v>3</v>
      </c>
      <c r="B1" s="305"/>
      <c r="C1" s="182" t="s">
        <v>241</v>
      </c>
      <c r="D1" s="183"/>
      <c r="E1" s="184"/>
      <c r="F1" s="183"/>
      <c r="G1" s="185" t="s">
        <v>77</v>
      </c>
      <c r="H1" s="186" t="s">
        <v>102</v>
      </c>
      <c r="I1" s="187"/>
    </row>
    <row r="2" spans="1:9" ht="13.5" thickBot="1" x14ac:dyDescent="0.25">
      <c r="A2" s="306" t="s">
        <v>78</v>
      </c>
      <c r="B2" s="307"/>
      <c r="C2" s="188" t="s">
        <v>242</v>
      </c>
      <c r="D2" s="189"/>
      <c r="E2" s="190"/>
      <c r="F2" s="189"/>
      <c r="G2" s="308" t="s">
        <v>241</v>
      </c>
      <c r="H2" s="309"/>
      <c r="I2" s="310"/>
    </row>
    <row r="3" spans="1:9" ht="13.5" thickTop="1" x14ac:dyDescent="0.2">
      <c r="F3" s="123"/>
    </row>
    <row r="4" spans="1:9" ht="19.5" customHeight="1" x14ac:dyDescent="0.25">
      <c r="A4" s="191" t="s">
        <v>79</v>
      </c>
      <c r="B4" s="192"/>
      <c r="C4" s="192"/>
      <c r="D4" s="192"/>
      <c r="E4" s="193"/>
      <c r="F4" s="192"/>
      <c r="G4" s="192"/>
      <c r="H4" s="192"/>
      <c r="I4" s="192"/>
    </row>
    <row r="5" spans="1:9" ht="13.5" thickBot="1" x14ac:dyDescent="0.25"/>
    <row r="6" spans="1:9" s="123" customFormat="1" ht="13.5" thickBot="1" x14ac:dyDescent="0.25">
      <c r="A6" s="194"/>
      <c r="B6" s="195" t="s">
        <v>80</v>
      </c>
      <c r="C6" s="195"/>
      <c r="D6" s="196"/>
      <c r="E6" s="197" t="s">
        <v>26</v>
      </c>
      <c r="F6" s="198" t="s">
        <v>27</v>
      </c>
      <c r="G6" s="198" t="s">
        <v>28</v>
      </c>
      <c r="H6" s="198" t="s">
        <v>29</v>
      </c>
      <c r="I6" s="199" t="s">
        <v>30</v>
      </c>
    </row>
    <row r="7" spans="1:9" s="123" customFormat="1" x14ac:dyDescent="0.2">
      <c r="A7" s="281" t="str">
        <f>'01 01 Pol'!B7</f>
        <v>720</v>
      </c>
      <c r="B7" s="62" t="str">
        <f>'01 01 Pol'!C7</f>
        <v>Zdravotechnická instalace</v>
      </c>
      <c r="D7" s="200"/>
      <c r="E7" s="282">
        <f>'01 01 Pol'!BA17</f>
        <v>0</v>
      </c>
      <c r="F7" s="283">
        <f>'01 01 Pol'!BB17</f>
        <v>0</v>
      </c>
      <c r="G7" s="283">
        <f>'01 01 Pol'!BC17</f>
        <v>0</v>
      </c>
      <c r="H7" s="283">
        <f>'01 01 Pol'!BD17</f>
        <v>0</v>
      </c>
      <c r="I7" s="284">
        <f>'01 01 Pol'!BE17</f>
        <v>0</v>
      </c>
    </row>
    <row r="8" spans="1:9" s="123" customFormat="1" x14ac:dyDescent="0.2">
      <c r="A8" s="281" t="str">
        <f>'01 01 Pol'!B18</f>
        <v>776</v>
      </c>
      <c r="B8" s="62" t="str">
        <f>'01 01 Pol'!C18</f>
        <v>Podlahy povlakové</v>
      </c>
      <c r="D8" s="200"/>
      <c r="E8" s="282">
        <f>'01 01 Pol'!BA26</f>
        <v>0</v>
      </c>
      <c r="F8" s="283">
        <f>'01 01 Pol'!BB26</f>
        <v>0</v>
      </c>
      <c r="G8" s="283">
        <f>'01 01 Pol'!BC26</f>
        <v>0</v>
      </c>
      <c r="H8" s="283">
        <f>'01 01 Pol'!BD26</f>
        <v>0</v>
      </c>
      <c r="I8" s="284">
        <f>'01 01 Pol'!BE26</f>
        <v>0</v>
      </c>
    </row>
    <row r="9" spans="1:9" s="123" customFormat="1" x14ac:dyDescent="0.2">
      <c r="A9" s="281" t="str">
        <f>'01 01 Pol'!B27</f>
        <v>784</v>
      </c>
      <c r="B9" s="62" t="str">
        <f>'01 01 Pol'!C27</f>
        <v>Malby</v>
      </c>
      <c r="D9" s="200"/>
      <c r="E9" s="282">
        <f>'01 01 Pol'!BA30</f>
        <v>0</v>
      </c>
      <c r="F9" s="283">
        <f>'01 01 Pol'!BB30</f>
        <v>0</v>
      </c>
      <c r="G9" s="283">
        <f>'01 01 Pol'!BC30</f>
        <v>0</v>
      </c>
      <c r="H9" s="283">
        <f>'01 01 Pol'!BD30</f>
        <v>0</v>
      </c>
      <c r="I9" s="284">
        <f>'01 01 Pol'!BE30</f>
        <v>0</v>
      </c>
    </row>
    <row r="10" spans="1:9" s="123" customFormat="1" x14ac:dyDescent="0.2">
      <c r="A10" s="281" t="str">
        <f>'01 01 Pol'!B31</f>
        <v>786</v>
      </c>
      <c r="B10" s="62" t="str">
        <f>'01 01 Pol'!C31</f>
        <v>Čalounické úpravy</v>
      </c>
      <c r="D10" s="200"/>
      <c r="E10" s="282">
        <f>'01 01 Pol'!BA34</f>
        <v>0</v>
      </c>
      <c r="F10" s="283">
        <f>'01 01 Pol'!BB34</f>
        <v>0</v>
      </c>
      <c r="G10" s="283">
        <f>'01 01 Pol'!BC34</f>
        <v>0</v>
      </c>
      <c r="H10" s="283">
        <f>'01 01 Pol'!BD34</f>
        <v>0</v>
      </c>
      <c r="I10" s="284">
        <f>'01 01 Pol'!BE34</f>
        <v>0</v>
      </c>
    </row>
    <row r="11" spans="1:9" s="123" customFormat="1" x14ac:dyDescent="0.2">
      <c r="A11" s="281" t="str">
        <f>'01 01 Pol'!B35</f>
        <v>M21</v>
      </c>
      <c r="B11" s="62" t="str">
        <f>'01 01 Pol'!C35</f>
        <v>Elektromontáže</v>
      </c>
      <c r="D11" s="200"/>
      <c r="E11" s="282">
        <f>'01 01 Pol'!BA50</f>
        <v>0</v>
      </c>
      <c r="F11" s="283">
        <f>'01 01 Pol'!BB50</f>
        <v>0</v>
      </c>
      <c r="G11" s="283">
        <f>'01 01 Pol'!BC50</f>
        <v>0</v>
      </c>
      <c r="H11" s="283">
        <f>'01 01 Pol'!BD50</f>
        <v>0</v>
      </c>
      <c r="I11" s="284">
        <f>'01 01 Pol'!BE50</f>
        <v>0</v>
      </c>
    </row>
    <row r="12" spans="1:9" s="123" customFormat="1" x14ac:dyDescent="0.2">
      <c r="A12" s="281" t="str">
        <f>'01 01 Pol'!B51</f>
        <v>342</v>
      </c>
      <c r="B12" s="62" t="str">
        <f>'01 01 Pol'!C51</f>
        <v>Sádrokartonové konstrukce</v>
      </c>
      <c r="D12" s="200"/>
      <c r="E12" s="282">
        <f>'01 01 Pol'!BA57</f>
        <v>0</v>
      </c>
      <c r="F12" s="283">
        <f>'01 01 Pol'!BB57</f>
        <v>0</v>
      </c>
      <c r="G12" s="283">
        <f>'01 01 Pol'!BC57</f>
        <v>0</v>
      </c>
      <c r="H12" s="283">
        <f>'01 01 Pol'!BD57</f>
        <v>0</v>
      </c>
      <c r="I12" s="284">
        <f>'01 01 Pol'!BE57</f>
        <v>0</v>
      </c>
    </row>
    <row r="13" spans="1:9" s="123" customFormat="1" x14ac:dyDescent="0.2">
      <c r="A13" s="281" t="str">
        <f>'01 01 Pol'!B58</f>
        <v>99</v>
      </c>
      <c r="B13" s="62" t="str">
        <f>'01 01 Pol'!C58</f>
        <v>Staveništní přesun hmot</v>
      </c>
      <c r="D13" s="200"/>
      <c r="E13" s="282">
        <f>'01 01 Pol'!BA60</f>
        <v>0</v>
      </c>
      <c r="F13" s="283">
        <f>'01 01 Pol'!BB60</f>
        <v>0</v>
      </c>
      <c r="G13" s="283">
        <f>'01 01 Pol'!BC60</f>
        <v>0</v>
      </c>
      <c r="H13" s="283">
        <f>'01 01 Pol'!BD60</f>
        <v>0</v>
      </c>
      <c r="I13" s="284">
        <f>'01 01 Pol'!BE60</f>
        <v>0</v>
      </c>
    </row>
    <row r="14" spans="1:9" s="123" customFormat="1" ht="13.5" thickBot="1" x14ac:dyDescent="0.25">
      <c r="A14" s="281" t="str">
        <f>'01 01 Pol'!B61</f>
        <v>D96</v>
      </c>
      <c r="B14" s="62" t="str">
        <f>'01 01 Pol'!C61</f>
        <v>Přesuny suti a vybouraných hmot</v>
      </c>
      <c r="D14" s="200"/>
      <c r="E14" s="282">
        <f>'01 01 Pol'!BA69</f>
        <v>0</v>
      </c>
      <c r="F14" s="283">
        <f>'01 01 Pol'!BB69</f>
        <v>0</v>
      </c>
      <c r="G14" s="283">
        <f>'01 01 Pol'!BC69</f>
        <v>0</v>
      </c>
      <c r="H14" s="283">
        <f>'01 01 Pol'!BD69</f>
        <v>0</v>
      </c>
      <c r="I14" s="284">
        <f>'01 01 Pol'!BE69</f>
        <v>0</v>
      </c>
    </row>
    <row r="15" spans="1:9" s="14" customFormat="1" ht="13.5" thickBot="1" x14ac:dyDescent="0.25">
      <c r="A15" s="201"/>
      <c r="B15" s="202" t="s">
        <v>81</v>
      </c>
      <c r="C15" s="202"/>
      <c r="D15" s="203"/>
      <c r="E15" s="204">
        <f>SUM(E7:E14)</f>
        <v>0</v>
      </c>
      <c r="F15" s="205">
        <f>SUM(F7:F14)</f>
        <v>0</v>
      </c>
      <c r="G15" s="205">
        <f>SUM(G7:G14)</f>
        <v>0</v>
      </c>
      <c r="H15" s="205">
        <f>SUM(H7:H14)</f>
        <v>0</v>
      </c>
      <c r="I15" s="206">
        <f>SUM(I7:I14)</f>
        <v>0</v>
      </c>
    </row>
    <row r="16" spans="1:9" x14ac:dyDescent="0.2">
      <c r="A16" s="123"/>
      <c r="B16" s="123"/>
      <c r="C16" s="123"/>
      <c r="D16" s="123"/>
      <c r="E16" s="123"/>
      <c r="F16" s="123"/>
      <c r="G16" s="123"/>
      <c r="H16" s="123"/>
      <c r="I16" s="123"/>
    </row>
    <row r="17" spans="1:57" ht="19.5" customHeight="1" x14ac:dyDescent="0.25">
      <c r="A17" s="192" t="s">
        <v>82</v>
      </c>
      <c r="B17" s="192"/>
      <c r="C17" s="192"/>
      <c r="D17" s="192"/>
      <c r="E17" s="192"/>
      <c r="F17" s="192"/>
      <c r="G17" s="207"/>
      <c r="H17" s="192"/>
      <c r="I17" s="192"/>
      <c r="BA17" s="129"/>
      <c r="BB17" s="129"/>
      <c r="BC17" s="129"/>
      <c r="BD17" s="129"/>
      <c r="BE17" s="129"/>
    </row>
    <row r="18" spans="1:57" ht="13.5" thickBot="1" x14ac:dyDescent="0.25"/>
    <row r="19" spans="1:57" x14ac:dyDescent="0.2">
      <c r="A19" s="158" t="s">
        <v>83</v>
      </c>
      <c r="B19" s="159"/>
      <c r="C19" s="159"/>
      <c r="D19" s="208"/>
      <c r="E19" s="209" t="s">
        <v>84</v>
      </c>
      <c r="F19" s="210" t="s">
        <v>13</v>
      </c>
      <c r="G19" s="211" t="s">
        <v>85</v>
      </c>
      <c r="H19" s="212"/>
      <c r="I19" s="213" t="s">
        <v>84</v>
      </c>
    </row>
    <row r="20" spans="1:57" x14ac:dyDescent="0.2">
      <c r="A20" s="152" t="s">
        <v>228</v>
      </c>
      <c r="B20" s="143"/>
      <c r="C20" s="143"/>
      <c r="D20" s="214"/>
      <c r="E20" s="215">
        <v>0</v>
      </c>
      <c r="F20" s="216">
        <v>0</v>
      </c>
      <c r="G20" s="217">
        <v>187748.585108464</v>
      </c>
      <c r="H20" s="218"/>
      <c r="I20" s="219">
        <f t="shared" ref="I20:I27" si="0">E20+F20*G20/100</f>
        <v>0</v>
      </c>
      <c r="BA20" s="1">
        <v>0</v>
      </c>
    </row>
    <row r="21" spans="1:57" x14ac:dyDescent="0.2">
      <c r="A21" s="152" t="s">
        <v>229</v>
      </c>
      <c r="B21" s="143"/>
      <c r="C21" s="143"/>
      <c r="D21" s="214"/>
      <c r="E21" s="215">
        <v>0</v>
      </c>
      <c r="F21" s="216">
        <v>0</v>
      </c>
      <c r="G21" s="217">
        <v>187748.585108464</v>
      </c>
      <c r="H21" s="218"/>
      <c r="I21" s="219">
        <f t="shared" si="0"/>
        <v>0</v>
      </c>
      <c r="BA21" s="1">
        <v>0</v>
      </c>
    </row>
    <row r="22" spans="1:57" x14ac:dyDescent="0.2">
      <c r="A22" s="152" t="s">
        <v>230</v>
      </c>
      <c r="B22" s="143"/>
      <c r="C22" s="143"/>
      <c r="D22" s="214"/>
      <c r="E22" s="215">
        <v>0</v>
      </c>
      <c r="F22" s="216">
        <v>0</v>
      </c>
      <c r="G22" s="217">
        <v>187748.585108464</v>
      </c>
      <c r="H22" s="218"/>
      <c r="I22" s="219">
        <f t="shared" si="0"/>
        <v>0</v>
      </c>
      <c r="BA22" s="1">
        <v>0</v>
      </c>
    </row>
    <row r="23" spans="1:57" x14ac:dyDescent="0.2">
      <c r="A23" s="152" t="s">
        <v>231</v>
      </c>
      <c r="B23" s="143"/>
      <c r="C23" s="143"/>
      <c r="D23" s="214"/>
      <c r="E23" s="215">
        <v>0</v>
      </c>
      <c r="F23" s="216">
        <v>0</v>
      </c>
      <c r="G23" s="217">
        <v>187748.585108464</v>
      </c>
      <c r="H23" s="218"/>
      <c r="I23" s="219">
        <f t="shared" si="0"/>
        <v>0</v>
      </c>
      <c r="BA23" s="1">
        <v>0</v>
      </c>
    </row>
    <row r="24" spans="1:57" x14ac:dyDescent="0.2">
      <c r="A24" s="152" t="s">
        <v>232</v>
      </c>
      <c r="B24" s="143"/>
      <c r="C24" s="143"/>
      <c r="D24" s="214"/>
      <c r="E24" s="215">
        <v>0</v>
      </c>
      <c r="F24" s="216">
        <v>0</v>
      </c>
      <c r="G24" s="217">
        <v>271738.585108464</v>
      </c>
      <c r="H24" s="218"/>
      <c r="I24" s="219">
        <f t="shared" si="0"/>
        <v>0</v>
      </c>
      <c r="BA24" s="1">
        <v>1</v>
      </c>
    </row>
    <row r="25" spans="1:57" x14ac:dyDescent="0.2">
      <c r="A25" s="152" t="s">
        <v>233</v>
      </c>
      <c r="B25" s="143"/>
      <c r="C25" s="143"/>
      <c r="D25" s="214"/>
      <c r="E25" s="215">
        <v>0</v>
      </c>
      <c r="F25" s="216">
        <v>0</v>
      </c>
      <c r="G25" s="217">
        <v>271738.585108464</v>
      </c>
      <c r="H25" s="218"/>
      <c r="I25" s="219">
        <f t="shared" si="0"/>
        <v>0</v>
      </c>
      <c r="BA25" s="1">
        <v>1</v>
      </c>
    </row>
    <row r="26" spans="1:57" x14ac:dyDescent="0.2">
      <c r="A26" s="152" t="s">
        <v>234</v>
      </c>
      <c r="B26" s="143"/>
      <c r="C26" s="143"/>
      <c r="D26" s="214"/>
      <c r="E26" s="215">
        <v>0</v>
      </c>
      <c r="F26" s="216">
        <v>0</v>
      </c>
      <c r="G26" s="217">
        <v>271738.585108464</v>
      </c>
      <c r="H26" s="218"/>
      <c r="I26" s="219">
        <f t="shared" si="0"/>
        <v>0</v>
      </c>
      <c r="BA26" s="1">
        <v>2</v>
      </c>
    </row>
    <row r="27" spans="1:57" x14ac:dyDescent="0.2">
      <c r="A27" s="152" t="s">
        <v>235</v>
      </c>
      <c r="B27" s="143"/>
      <c r="C27" s="143"/>
      <c r="D27" s="214"/>
      <c r="E27" s="215">
        <v>0</v>
      </c>
      <c r="F27" s="216">
        <v>0</v>
      </c>
      <c r="G27" s="217">
        <v>271738.585108464</v>
      </c>
      <c r="H27" s="218"/>
      <c r="I27" s="219">
        <f t="shared" si="0"/>
        <v>0</v>
      </c>
      <c r="BA27" s="1">
        <v>2</v>
      </c>
    </row>
    <row r="28" spans="1:57" ht="13.5" thickBot="1" x14ac:dyDescent="0.25">
      <c r="A28" s="220"/>
      <c r="B28" s="221" t="s">
        <v>86</v>
      </c>
      <c r="C28" s="222"/>
      <c r="D28" s="223"/>
      <c r="E28" s="224"/>
      <c r="F28" s="225"/>
      <c r="G28" s="225"/>
      <c r="H28" s="311">
        <f>SUM(I20:I27)</f>
        <v>0</v>
      </c>
      <c r="I28" s="312"/>
    </row>
    <row r="30" spans="1:57" x14ac:dyDescent="0.2">
      <c r="B30" s="14"/>
      <c r="F30" s="226"/>
      <c r="G30" s="227"/>
      <c r="H30" s="227"/>
      <c r="I30" s="46"/>
    </row>
    <row r="31" spans="1:57" x14ac:dyDescent="0.2">
      <c r="F31" s="226"/>
      <c r="G31" s="227"/>
      <c r="H31" s="227"/>
      <c r="I31" s="46"/>
    </row>
    <row r="32" spans="1:57" x14ac:dyDescent="0.2">
      <c r="F32" s="226"/>
      <c r="G32" s="227"/>
      <c r="H32" s="227"/>
      <c r="I32" s="46"/>
    </row>
    <row r="33" spans="6:9" x14ac:dyDescent="0.2">
      <c r="F33" s="226"/>
      <c r="G33" s="227"/>
      <c r="H33" s="227"/>
      <c r="I33" s="46"/>
    </row>
    <row r="34" spans="6:9" x14ac:dyDescent="0.2">
      <c r="F34" s="226"/>
      <c r="G34" s="227"/>
      <c r="H34" s="227"/>
      <c r="I34" s="46"/>
    </row>
    <row r="35" spans="6:9" x14ac:dyDescent="0.2">
      <c r="F35" s="226"/>
      <c r="G35" s="227"/>
      <c r="H35" s="227"/>
      <c r="I35" s="46"/>
    </row>
    <row r="36" spans="6:9" x14ac:dyDescent="0.2">
      <c r="F36" s="226"/>
      <c r="G36" s="227"/>
      <c r="H36" s="227"/>
      <c r="I36" s="46"/>
    </row>
    <row r="37" spans="6:9" x14ac:dyDescent="0.2">
      <c r="F37" s="226"/>
      <c r="G37" s="227"/>
      <c r="H37" s="227"/>
      <c r="I37" s="46"/>
    </row>
    <row r="38" spans="6:9" x14ac:dyDescent="0.2">
      <c r="F38" s="226"/>
      <c r="G38" s="227"/>
      <c r="H38" s="227"/>
      <c r="I38" s="46"/>
    </row>
    <row r="39" spans="6:9" x14ac:dyDescent="0.2">
      <c r="F39" s="226"/>
      <c r="G39" s="227"/>
      <c r="H39" s="227"/>
      <c r="I39" s="46"/>
    </row>
    <row r="40" spans="6:9" x14ac:dyDescent="0.2">
      <c r="F40" s="226"/>
      <c r="G40" s="227"/>
      <c r="H40" s="227"/>
      <c r="I40" s="46"/>
    </row>
    <row r="41" spans="6:9" x14ac:dyDescent="0.2">
      <c r="F41" s="226"/>
      <c r="G41" s="227"/>
      <c r="H41" s="227"/>
      <c r="I41" s="46"/>
    </row>
    <row r="42" spans="6:9" x14ac:dyDescent="0.2">
      <c r="F42" s="226"/>
      <c r="G42" s="227"/>
      <c r="H42" s="227"/>
      <c r="I42" s="46"/>
    </row>
    <row r="43" spans="6:9" x14ac:dyDescent="0.2">
      <c r="F43" s="226"/>
      <c r="G43" s="227"/>
      <c r="H43" s="227"/>
      <c r="I43" s="46"/>
    </row>
    <row r="44" spans="6:9" x14ac:dyDescent="0.2">
      <c r="F44" s="226"/>
      <c r="G44" s="227"/>
      <c r="H44" s="227"/>
      <c r="I44" s="46"/>
    </row>
    <row r="45" spans="6:9" x14ac:dyDescent="0.2">
      <c r="F45" s="226"/>
      <c r="G45" s="227"/>
      <c r="H45" s="227"/>
      <c r="I45" s="46"/>
    </row>
    <row r="46" spans="6:9" x14ac:dyDescent="0.2">
      <c r="F46" s="226"/>
      <c r="G46" s="227"/>
      <c r="H46" s="227"/>
      <c r="I46" s="46"/>
    </row>
    <row r="47" spans="6:9" x14ac:dyDescent="0.2">
      <c r="F47" s="226"/>
      <c r="G47" s="227"/>
      <c r="H47" s="227"/>
      <c r="I47" s="46"/>
    </row>
    <row r="48" spans="6:9" x14ac:dyDescent="0.2">
      <c r="F48" s="226"/>
      <c r="G48" s="227"/>
      <c r="H48" s="227"/>
      <c r="I48" s="46"/>
    </row>
    <row r="49" spans="6:9" x14ac:dyDescent="0.2">
      <c r="F49" s="226"/>
      <c r="G49" s="227"/>
      <c r="H49" s="227"/>
      <c r="I49" s="46"/>
    </row>
    <row r="50" spans="6:9" x14ac:dyDescent="0.2">
      <c r="F50" s="226"/>
      <c r="G50" s="227"/>
      <c r="H50" s="227"/>
      <c r="I50" s="46"/>
    </row>
    <row r="51" spans="6:9" x14ac:dyDescent="0.2">
      <c r="F51" s="226"/>
      <c r="G51" s="227"/>
      <c r="H51" s="227"/>
      <c r="I51" s="46"/>
    </row>
    <row r="52" spans="6:9" x14ac:dyDescent="0.2">
      <c r="F52" s="226"/>
      <c r="G52" s="227"/>
      <c r="H52" s="227"/>
      <c r="I52" s="46"/>
    </row>
    <row r="53" spans="6:9" x14ac:dyDescent="0.2">
      <c r="F53" s="226"/>
      <c r="G53" s="227"/>
      <c r="H53" s="227"/>
      <c r="I53" s="46"/>
    </row>
    <row r="54" spans="6:9" x14ac:dyDescent="0.2">
      <c r="F54" s="226"/>
      <c r="G54" s="227"/>
      <c r="H54" s="227"/>
      <c r="I54" s="46"/>
    </row>
    <row r="55" spans="6:9" x14ac:dyDescent="0.2">
      <c r="F55" s="226"/>
      <c r="G55" s="227"/>
      <c r="H55" s="227"/>
      <c r="I55" s="46"/>
    </row>
    <row r="56" spans="6:9" x14ac:dyDescent="0.2">
      <c r="F56" s="226"/>
      <c r="G56" s="227"/>
      <c r="H56" s="227"/>
      <c r="I56" s="46"/>
    </row>
    <row r="57" spans="6:9" x14ac:dyDescent="0.2">
      <c r="F57" s="226"/>
      <c r="G57" s="227"/>
      <c r="H57" s="227"/>
      <c r="I57" s="46"/>
    </row>
    <row r="58" spans="6:9" x14ac:dyDescent="0.2">
      <c r="F58" s="226"/>
      <c r="G58" s="227"/>
      <c r="H58" s="227"/>
      <c r="I58" s="46"/>
    </row>
    <row r="59" spans="6:9" x14ac:dyDescent="0.2">
      <c r="F59" s="226"/>
      <c r="G59" s="227"/>
      <c r="H59" s="227"/>
      <c r="I59" s="46"/>
    </row>
    <row r="60" spans="6:9" x14ac:dyDescent="0.2">
      <c r="F60" s="226"/>
      <c r="G60" s="227"/>
      <c r="H60" s="227"/>
      <c r="I60" s="46"/>
    </row>
    <row r="61" spans="6:9" x14ac:dyDescent="0.2">
      <c r="F61" s="226"/>
      <c r="G61" s="227"/>
      <c r="H61" s="227"/>
      <c r="I61" s="46"/>
    </row>
    <row r="62" spans="6:9" x14ac:dyDescent="0.2">
      <c r="F62" s="226"/>
      <c r="G62" s="227"/>
      <c r="H62" s="227"/>
      <c r="I62" s="46"/>
    </row>
    <row r="63" spans="6:9" x14ac:dyDescent="0.2">
      <c r="F63" s="226"/>
      <c r="G63" s="227"/>
      <c r="H63" s="227"/>
      <c r="I63" s="46"/>
    </row>
    <row r="64" spans="6:9" x14ac:dyDescent="0.2">
      <c r="F64" s="226"/>
      <c r="G64" s="227"/>
      <c r="H64" s="227"/>
      <c r="I64" s="46"/>
    </row>
    <row r="65" spans="6:9" x14ac:dyDescent="0.2">
      <c r="F65" s="226"/>
      <c r="G65" s="227"/>
      <c r="H65" s="227"/>
      <c r="I65" s="46"/>
    </row>
    <row r="66" spans="6:9" x14ac:dyDescent="0.2">
      <c r="F66" s="226"/>
      <c r="G66" s="227"/>
      <c r="H66" s="227"/>
      <c r="I66" s="46"/>
    </row>
    <row r="67" spans="6:9" x14ac:dyDescent="0.2">
      <c r="F67" s="226"/>
      <c r="G67" s="227"/>
      <c r="H67" s="227"/>
      <c r="I67" s="46"/>
    </row>
    <row r="68" spans="6:9" x14ac:dyDescent="0.2">
      <c r="F68" s="226"/>
      <c r="G68" s="227"/>
      <c r="H68" s="227"/>
      <c r="I68" s="46"/>
    </row>
    <row r="69" spans="6:9" x14ac:dyDescent="0.2">
      <c r="F69" s="226"/>
      <c r="G69" s="227"/>
      <c r="H69" s="227"/>
      <c r="I69" s="46"/>
    </row>
    <row r="70" spans="6:9" x14ac:dyDescent="0.2">
      <c r="F70" s="226"/>
      <c r="G70" s="227"/>
      <c r="H70" s="227"/>
      <c r="I70" s="46"/>
    </row>
    <row r="71" spans="6:9" x14ac:dyDescent="0.2">
      <c r="F71" s="226"/>
      <c r="G71" s="227"/>
      <c r="H71" s="227"/>
      <c r="I71" s="46"/>
    </row>
    <row r="72" spans="6:9" x14ac:dyDescent="0.2">
      <c r="F72" s="226"/>
      <c r="G72" s="227"/>
      <c r="H72" s="227"/>
      <c r="I72" s="46"/>
    </row>
    <row r="73" spans="6:9" x14ac:dyDescent="0.2">
      <c r="F73" s="226"/>
      <c r="G73" s="227"/>
      <c r="H73" s="227"/>
      <c r="I73" s="46"/>
    </row>
    <row r="74" spans="6:9" x14ac:dyDescent="0.2">
      <c r="F74" s="226"/>
      <c r="G74" s="227"/>
      <c r="H74" s="227"/>
      <c r="I74" s="46"/>
    </row>
    <row r="75" spans="6:9" x14ac:dyDescent="0.2">
      <c r="F75" s="226"/>
      <c r="G75" s="227"/>
      <c r="H75" s="227"/>
      <c r="I75" s="46"/>
    </row>
    <row r="76" spans="6:9" x14ac:dyDescent="0.2">
      <c r="F76" s="226"/>
      <c r="G76" s="227"/>
      <c r="H76" s="227"/>
      <c r="I76" s="46"/>
    </row>
    <row r="77" spans="6:9" x14ac:dyDescent="0.2">
      <c r="F77" s="226"/>
      <c r="G77" s="227"/>
      <c r="H77" s="227"/>
      <c r="I77" s="46"/>
    </row>
    <row r="78" spans="6:9" x14ac:dyDescent="0.2">
      <c r="F78" s="226"/>
      <c r="G78" s="227"/>
      <c r="H78" s="227"/>
      <c r="I78" s="46"/>
    </row>
    <row r="79" spans="6:9" x14ac:dyDescent="0.2">
      <c r="F79" s="226"/>
      <c r="G79" s="227"/>
      <c r="H79" s="227"/>
      <c r="I79" s="46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42"/>
  <sheetViews>
    <sheetView showGridLines="0" showZeros="0" topLeftCell="A31" zoomScaleNormal="100" zoomScaleSheetLayoutView="100" workbookViewId="0">
      <selection activeCell="F62" sqref="F62:F68"/>
    </sheetView>
  </sheetViews>
  <sheetFormatPr defaultRowHeight="12.75" x14ac:dyDescent="0.2"/>
  <cols>
    <col min="1" max="1" width="4.42578125" style="228" customWidth="1"/>
    <col min="2" max="2" width="11.5703125" style="228" customWidth="1"/>
    <col min="3" max="3" width="40.42578125" style="228" customWidth="1"/>
    <col min="4" max="4" width="5.5703125" style="228" customWidth="1"/>
    <col min="5" max="5" width="8.5703125" style="238" customWidth="1"/>
    <col min="6" max="6" width="9.85546875" style="228" customWidth="1"/>
    <col min="7" max="7" width="13.85546875" style="228" customWidth="1"/>
    <col min="8" max="8" width="11.7109375" style="228" hidden="1" customWidth="1"/>
    <col min="9" max="9" width="11.5703125" style="228" hidden="1" customWidth="1"/>
    <col min="10" max="10" width="11" style="228" hidden="1" customWidth="1"/>
    <col min="11" max="11" width="10.42578125" style="228" hidden="1" customWidth="1"/>
    <col min="12" max="12" width="75.42578125" style="228" customWidth="1"/>
    <col min="13" max="13" width="45.28515625" style="228" customWidth="1"/>
    <col min="14" max="16384" width="9.140625" style="228"/>
  </cols>
  <sheetData>
    <row r="1" spans="1:80" ht="15.75" x14ac:dyDescent="0.25">
      <c r="A1" s="313" t="s">
        <v>87</v>
      </c>
      <c r="B1" s="313"/>
      <c r="C1" s="313"/>
      <c r="D1" s="313"/>
      <c r="E1" s="313"/>
      <c r="F1" s="313"/>
      <c r="G1" s="313"/>
    </row>
    <row r="2" spans="1:80" ht="14.25" customHeight="1" thickBot="1" x14ac:dyDescent="0.25">
      <c r="B2" s="229"/>
      <c r="C2" s="230"/>
      <c r="D2" s="230"/>
      <c r="E2" s="231"/>
      <c r="F2" s="230"/>
      <c r="G2" s="230"/>
    </row>
    <row r="3" spans="1:80" ht="13.5" thickTop="1" x14ac:dyDescent="0.2">
      <c r="A3" s="304" t="s">
        <v>3</v>
      </c>
      <c r="B3" s="305"/>
      <c r="C3" s="182" t="s">
        <v>241</v>
      </c>
      <c r="D3" s="232"/>
      <c r="E3" s="233" t="s">
        <v>88</v>
      </c>
      <c r="F3" s="234" t="str">
        <f>'01 01 Rek'!H1</f>
        <v>01</v>
      </c>
      <c r="G3" s="235"/>
    </row>
    <row r="4" spans="1:80" ht="13.5" thickBot="1" x14ac:dyDescent="0.25">
      <c r="A4" s="314" t="s">
        <v>78</v>
      </c>
      <c r="B4" s="307"/>
      <c r="C4" s="188" t="s">
        <v>242</v>
      </c>
      <c r="D4" s="236"/>
      <c r="E4" s="315" t="str">
        <f>'01 01 Rek'!G2</f>
        <v>Stavební úpravy učebny č. 149</v>
      </c>
      <c r="F4" s="316"/>
      <c r="G4" s="317"/>
    </row>
    <row r="5" spans="1:80" ht="13.5" thickTop="1" x14ac:dyDescent="0.2">
      <c r="A5" s="237"/>
      <c r="G5" s="239"/>
    </row>
    <row r="6" spans="1:80" ht="27" customHeight="1" x14ac:dyDescent="0.2">
      <c r="A6" s="240" t="s">
        <v>89</v>
      </c>
      <c r="B6" s="241" t="s">
        <v>90</v>
      </c>
      <c r="C6" s="241" t="s">
        <v>91</v>
      </c>
      <c r="D6" s="241" t="s">
        <v>92</v>
      </c>
      <c r="E6" s="242" t="s">
        <v>93</v>
      </c>
      <c r="F6" s="241" t="s">
        <v>94</v>
      </c>
      <c r="G6" s="243" t="s">
        <v>95</v>
      </c>
      <c r="H6" s="244" t="s">
        <v>96</v>
      </c>
      <c r="I6" s="244" t="s">
        <v>97</v>
      </c>
      <c r="J6" s="244" t="s">
        <v>98</v>
      </c>
      <c r="K6" s="244" t="s">
        <v>99</v>
      </c>
    </row>
    <row r="7" spans="1:80" x14ac:dyDescent="0.2">
      <c r="A7" s="245" t="s">
        <v>100</v>
      </c>
      <c r="B7" s="246" t="s">
        <v>103</v>
      </c>
      <c r="C7" s="247" t="s">
        <v>104</v>
      </c>
      <c r="D7" s="248"/>
      <c r="E7" s="249"/>
      <c r="F7" s="249"/>
      <c r="G7" s="250"/>
      <c r="H7" s="251"/>
      <c r="I7" s="252"/>
      <c r="J7" s="253"/>
      <c r="K7" s="254"/>
      <c r="O7" s="255">
        <v>1</v>
      </c>
    </row>
    <row r="8" spans="1:80" x14ac:dyDescent="0.2">
      <c r="A8" s="256">
        <v>1</v>
      </c>
      <c r="B8" s="257" t="s">
        <v>106</v>
      </c>
      <c r="C8" s="258" t="s">
        <v>107</v>
      </c>
      <c r="D8" s="259" t="s">
        <v>108</v>
      </c>
      <c r="E8" s="260">
        <v>1</v>
      </c>
      <c r="F8" s="260"/>
      <c r="G8" s="261">
        <f t="shared" ref="G8:G16" si="0">E8*F8</f>
        <v>0</v>
      </c>
      <c r="H8" s="262">
        <v>1.0200000000000001E-3</v>
      </c>
      <c r="I8" s="263">
        <f t="shared" ref="I8:I16" si="1">E8*H8</f>
        <v>1.0200000000000001E-3</v>
      </c>
      <c r="J8" s="262">
        <v>0</v>
      </c>
      <c r="K8" s="263">
        <f t="shared" ref="K8:K16" si="2">E8*J8</f>
        <v>0</v>
      </c>
      <c r="O8" s="255">
        <v>2</v>
      </c>
      <c r="AA8" s="228">
        <v>1</v>
      </c>
      <c r="AB8" s="228">
        <v>7</v>
      </c>
      <c r="AC8" s="228">
        <v>7</v>
      </c>
      <c r="AZ8" s="228">
        <v>2</v>
      </c>
      <c r="BA8" s="228">
        <f t="shared" ref="BA8:BA16" si="3">IF(AZ8=1,G8,0)</f>
        <v>0</v>
      </c>
      <c r="BB8" s="228">
        <f t="shared" ref="BB8:BB16" si="4">IF(AZ8=2,G8,0)</f>
        <v>0</v>
      </c>
      <c r="BC8" s="228">
        <f t="shared" ref="BC8:BC16" si="5">IF(AZ8=3,G8,0)</f>
        <v>0</v>
      </c>
      <c r="BD8" s="228">
        <f t="shared" ref="BD8:BD16" si="6">IF(AZ8=4,G8,0)</f>
        <v>0</v>
      </c>
      <c r="BE8" s="228">
        <f t="shared" ref="BE8:BE16" si="7">IF(AZ8=5,G8,0)</f>
        <v>0</v>
      </c>
      <c r="CA8" s="255">
        <v>1</v>
      </c>
      <c r="CB8" s="255">
        <v>7</v>
      </c>
    </row>
    <row r="9" spans="1:80" x14ac:dyDescent="0.2">
      <c r="A9" s="256">
        <v>2</v>
      </c>
      <c r="B9" s="257" t="s">
        <v>109</v>
      </c>
      <c r="C9" s="258" t="s">
        <v>110</v>
      </c>
      <c r="D9" s="259" t="s">
        <v>111</v>
      </c>
      <c r="E9" s="260">
        <v>1</v>
      </c>
      <c r="F9" s="260"/>
      <c r="G9" s="261">
        <f t="shared" si="0"/>
        <v>0</v>
      </c>
      <c r="H9" s="262">
        <v>1.421E-2</v>
      </c>
      <c r="I9" s="263">
        <f t="shared" si="1"/>
        <v>1.421E-2</v>
      </c>
      <c r="J9" s="262">
        <v>0</v>
      </c>
      <c r="K9" s="263">
        <f t="shared" si="2"/>
        <v>0</v>
      </c>
      <c r="O9" s="255">
        <v>2</v>
      </c>
      <c r="AA9" s="228">
        <v>1</v>
      </c>
      <c r="AB9" s="228">
        <v>7</v>
      </c>
      <c r="AC9" s="228">
        <v>7</v>
      </c>
      <c r="AZ9" s="228">
        <v>2</v>
      </c>
      <c r="BA9" s="228">
        <f t="shared" si="3"/>
        <v>0</v>
      </c>
      <c r="BB9" s="228">
        <f t="shared" si="4"/>
        <v>0</v>
      </c>
      <c r="BC9" s="228">
        <f t="shared" si="5"/>
        <v>0</v>
      </c>
      <c r="BD9" s="228">
        <f t="shared" si="6"/>
        <v>0</v>
      </c>
      <c r="BE9" s="228">
        <f t="shared" si="7"/>
        <v>0</v>
      </c>
      <c r="CA9" s="255">
        <v>1</v>
      </c>
      <c r="CB9" s="255">
        <v>7</v>
      </c>
    </row>
    <row r="10" spans="1:80" x14ac:dyDescent="0.2">
      <c r="A10" s="256">
        <v>3</v>
      </c>
      <c r="B10" s="257" t="s">
        <v>112</v>
      </c>
      <c r="C10" s="258" t="s">
        <v>113</v>
      </c>
      <c r="D10" s="259" t="s">
        <v>114</v>
      </c>
      <c r="E10" s="260">
        <v>15</v>
      </c>
      <c r="F10" s="260"/>
      <c r="G10" s="261">
        <f t="shared" si="0"/>
        <v>0</v>
      </c>
      <c r="H10" s="262">
        <v>3.9899999999999996E-3</v>
      </c>
      <c r="I10" s="263">
        <f t="shared" si="1"/>
        <v>5.9849999999999993E-2</v>
      </c>
      <c r="J10" s="262">
        <v>0</v>
      </c>
      <c r="K10" s="263">
        <f t="shared" si="2"/>
        <v>0</v>
      </c>
      <c r="O10" s="255">
        <v>2</v>
      </c>
      <c r="AA10" s="228">
        <v>1</v>
      </c>
      <c r="AB10" s="228">
        <v>7</v>
      </c>
      <c r="AC10" s="228">
        <v>7</v>
      </c>
      <c r="AZ10" s="228">
        <v>2</v>
      </c>
      <c r="BA10" s="228">
        <f t="shared" si="3"/>
        <v>0</v>
      </c>
      <c r="BB10" s="228">
        <f t="shared" si="4"/>
        <v>0</v>
      </c>
      <c r="BC10" s="228">
        <f t="shared" si="5"/>
        <v>0</v>
      </c>
      <c r="BD10" s="228">
        <f t="shared" si="6"/>
        <v>0</v>
      </c>
      <c r="BE10" s="228">
        <f t="shared" si="7"/>
        <v>0</v>
      </c>
      <c r="CA10" s="255">
        <v>1</v>
      </c>
      <c r="CB10" s="255">
        <v>7</v>
      </c>
    </row>
    <row r="11" spans="1:80" x14ac:dyDescent="0.2">
      <c r="A11" s="256">
        <v>4</v>
      </c>
      <c r="B11" s="257" t="s">
        <v>115</v>
      </c>
      <c r="C11" s="258" t="s">
        <v>116</v>
      </c>
      <c r="D11" s="259" t="s">
        <v>114</v>
      </c>
      <c r="E11" s="260">
        <v>2</v>
      </c>
      <c r="F11" s="260"/>
      <c r="G11" s="261">
        <f t="shared" si="0"/>
        <v>0</v>
      </c>
      <c r="H11" s="262">
        <v>4.6999999999999999E-4</v>
      </c>
      <c r="I11" s="263">
        <f t="shared" si="1"/>
        <v>9.3999999999999997E-4</v>
      </c>
      <c r="J11" s="262">
        <v>0</v>
      </c>
      <c r="K11" s="263">
        <f t="shared" si="2"/>
        <v>0</v>
      </c>
      <c r="O11" s="255">
        <v>2</v>
      </c>
      <c r="AA11" s="228">
        <v>1</v>
      </c>
      <c r="AB11" s="228">
        <v>7</v>
      </c>
      <c r="AC11" s="228">
        <v>7</v>
      </c>
      <c r="AZ11" s="228">
        <v>2</v>
      </c>
      <c r="BA11" s="228">
        <f t="shared" si="3"/>
        <v>0</v>
      </c>
      <c r="BB11" s="228">
        <f t="shared" si="4"/>
        <v>0</v>
      </c>
      <c r="BC11" s="228">
        <f t="shared" si="5"/>
        <v>0</v>
      </c>
      <c r="BD11" s="228">
        <f t="shared" si="6"/>
        <v>0</v>
      </c>
      <c r="BE11" s="228">
        <f t="shared" si="7"/>
        <v>0</v>
      </c>
      <c r="CA11" s="255">
        <v>1</v>
      </c>
      <c r="CB11" s="255">
        <v>7</v>
      </c>
    </row>
    <row r="12" spans="1:80" ht="22.5" x14ac:dyDescent="0.2">
      <c r="A12" s="256">
        <v>5</v>
      </c>
      <c r="B12" s="257" t="s">
        <v>117</v>
      </c>
      <c r="C12" s="258" t="s">
        <v>118</v>
      </c>
      <c r="D12" s="259" t="s">
        <v>119</v>
      </c>
      <c r="E12" s="260">
        <v>16</v>
      </c>
      <c r="F12" s="260"/>
      <c r="G12" s="261">
        <f t="shared" si="0"/>
        <v>0</v>
      </c>
      <c r="H12" s="262">
        <v>0</v>
      </c>
      <c r="I12" s="263">
        <f t="shared" si="1"/>
        <v>0</v>
      </c>
      <c r="J12" s="262"/>
      <c r="K12" s="263">
        <f t="shared" si="2"/>
        <v>0</v>
      </c>
      <c r="O12" s="255">
        <v>2</v>
      </c>
      <c r="AA12" s="228">
        <v>10</v>
      </c>
      <c r="AB12" s="228">
        <v>0</v>
      </c>
      <c r="AC12" s="228">
        <v>8</v>
      </c>
      <c r="AZ12" s="228">
        <v>5</v>
      </c>
      <c r="BA12" s="228">
        <f t="shared" si="3"/>
        <v>0</v>
      </c>
      <c r="BB12" s="228">
        <f t="shared" si="4"/>
        <v>0</v>
      </c>
      <c r="BC12" s="228">
        <f t="shared" si="5"/>
        <v>0</v>
      </c>
      <c r="BD12" s="228">
        <f t="shared" si="6"/>
        <v>0</v>
      </c>
      <c r="BE12" s="228">
        <f t="shared" si="7"/>
        <v>0</v>
      </c>
      <c r="CA12" s="255">
        <v>10</v>
      </c>
      <c r="CB12" s="255">
        <v>0</v>
      </c>
    </row>
    <row r="13" spans="1:80" x14ac:dyDescent="0.2">
      <c r="A13" s="256">
        <v>6</v>
      </c>
      <c r="B13" s="257" t="s">
        <v>120</v>
      </c>
      <c r="C13" s="258" t="s">
        <v>121</v>
      </c>
      <c r="D13" s="259" t="s">
        <v>114</v>
      </c>
      <c r="E13" s="260">
        <v>6</v>
      </c>
      <c r="F13" s="260"/>
      <c r="G13" s="261">
        <f t="shared" si="0"/>
        <v>0</v>
      </c>
      <c r="H13" s="262">
        <v>4.8999999999999998E-4</v>
      </c>
      <c r="I13" s="263">
        <f t="shared" si="1"/>
        <v>2.9399999999999999E-3</v>
      </c>
      <c r="J13" s="262">
        <v>-3.7999999999999999E-2</v>
      </c>
      <c r="K13" s="263">
        <f t="shared" si="2"/>
        <v>-0.22799999999999998</v>
      </c>
      <c r="O13" s="255">
        <v>2</v>
      </c>
      <c r="AA13" s="228">
        <v>1</v>
      </c>
      <c r="AB13" s="228">
        <v>1</v>
      </c>
      <c r="AC13" s="228">
        <v>1</v>
      </c>
      <c r="AZ13" s="228">
        <v>2</v>
      </c>
      <c r="BA13" s="228">
        <f t="shared" si="3"/>
        <v>0</v>
      </c>
      <c r="BB13" s="228">
        <f t="shared" si="4"/>
        <v>0</v>
      </c>
      <c r="BC13" s="228">
        <f t="shared" si="5"/>
        <v>0</v>
      </c>
      <c r="BD13" s="228">
        <f t="shared" si="6"/>
        <v>0</v>
      </c>
      <c r="BE13" s="228">
        <f t="shared" si="7"/>
        <v>0</v>
      </c>
      <c r="CA13" s="255">
        <v>1</v>
      </c>
      <c r="CB13" s="255">
        <v>1</v>
      </c>
    </row>
    <row r="14" spans="1:80" x14ac:dyDescent="0.2">
      <c r="A14" s="256">
        <v>7</v>
      </c>
      <c r="B14" s="257" t="s">
        <v>122</v>
      </c>
      <c r="C14" s="258" t="s">
        <v>123</v>
      </c>
      <c r="D14" s="259" t="s">
        <v>124</v>
      </c>
      <c r="E14" s="260">
        <v>3</v>
      </c>
      <c r="F14" s="260"/>
      <c r="G14" s="261">
        <f t="shared" si="0"/>
        <v>0</v>
      </c>
      <c r="H14" s="262">
        <v>1.728E-2</v>
      </c>
      <c r="I14" s="263">
        <f t="shared" si="1"/>
        <v>5.1839999999999997E-2</v>
      </c>
      <c r="J14" s="262">
        <v>0</v>
      </c>
      <c r="K14" s="263">
        <f t="shared" si="2"/>
        <v>0</v>
      </c>
      <c r="O14" s="255">
        <v>2</v>
      </c>
      <c r="AA14" s="228">
        <v>2</v>
      </c>
      <c r="AB14" s="228">
        <v>7</v>
      </c>
      <c r="AC14" s="228">
        <v>7</v>
      </c>
      <c r="AZ14" s="228">
        <v>2</v>
      </c>
      <c r="BA14" s="228">
        <f t="shared" si="3"/>
        <v>0</v>
      </c>
      <c r="BB14" s="228">
        <f t="shared" si="4"/>
        <v>0</v>
      </c>
      <c r="BC14" s="228">
        <f t="shared" si="5"/>
        <v>0</v>
      </c>
      <c r="BD14" s="228">
        <f t="shared" si="6"/>
        <v>0</v>
      </c>
      <c r="BE14" s="228">
        <f t="shared" si="7"/>
        <v>0</v>
      </c>
      <c r="CA14" s="255">
        <v>2</v>
      </c>
      <c r="CB14" s="255">
        <v>7</v>
      </c>
    </row>
    <row r="15" spans="1:80" x14ac:dyDescent="0.2">
      <c r="A15" s="256">
        <v>8</v>
      </c>
      <c r="B15" s="257" t="s">
        <v>125</v>
      </c>
      <c r="C15" s="258" t="s">
        <v>126</v>
      </c>
      <c r="D15" s="259" t="s">
        <v>127</v>
      </c>
      <c r="E15" s="260">
        <v>1</v>
      </c>
      <c r="F15" s="260"/>
      <c r="G15" s="261">
        <f t="shared" si="0"/>
        <v>0</v>
      </c>
      <c r="H15" s="262">
        <v>0</v>
      </c>
      <c r="I15" s="263">
        <f t="shared" si="1"/>
        <v>0</v>
      </c>
      <c r="J15" s="262"/>
      <c r="K15" s="263">
        <f t="shared" si="2"/>
        <v>0</v>
      </c>
      <c r="O15" s="255">
        <v>2</v>
      </c>
      <c r="AA15" s="228">
        <v>12</v>
      </c>
      <c r="AB15" s="228">
        <v>0</v>
      </c>
      <c r="AC15" s="228">
        <v>275</v>
      </c>
      <c r="AZ15" s="228">
        <v>2</v>
      </c>
      <c r="BA15" s="228">
        <f t="shared" si="3"/>
        <v>0</v>
      </c>
      <c r="BB15" s="228">
        <f t="shared" si="4"/>
        <v>0</v>
      </c>
      <c r="BC15" s="228">
        <f t="shared" si="5"/>
        <v>0</v>
      </c>
      <c r="BD15" s="228">
        <f t="shared" si="6"/>
        <v>0</v>
      </c>
      <c r="BE15" s="228">
        <f t="shared" si="7"/>
        <v>0</v>
      </c>
      <c r="CA15" s="255">
        <v>12</v>
      </c>
      <c r="CB15" s="255">
        <v>0</v>
      </c>
    </row>
    <row r="16" spans="1:80" x14ac:dyDescent="0.2">
      <c r="A16" s="256">
        <v>9</v>
      </c>
      <c r="B16" s="257" t="s">
        <v>128</v>
      </c>
      <c r="C16" s="258" t="s">
        <v>129</v>
      </c>
      <c r="D16" s="259" t="s">
        <v>13</v>
      </c>
      <c r="E16" s="260">
        <v>124.59</v>
      </c>
      <c r="F16" s="260"/>
      <c r="G16" s="261">
        <f t="shared" si="0"/>
        <v>0</v>
      </c>
      <c r="H16" s="262">
        <v>0</v>
      </c>
      <c r="I16" s="263">
        <f t="shared" si="1"/>
        <v>0</v>
      </c>
      <c r="J16" s="262"/>
      <c r="K16" s="263">
        <f t="shared" si="2"/>
        <v>0</v>
      </c>
      <c r="O16" s="255">
        <v>2</v>
      </c>
      <c r="AA16" s="228">
        <v>7</v>
      </c>
      <c r="AB16" s="228">
        <v>1002</v>
      </c>
      <c r="AC16" s="228">
        <v>5</v>
      </c>
      <c r="AZ16" s="228">
        <v>2</v>
      </c>
      <c r="BA16" s="228">
        <f t="shared" si="3"/>
        <v>0</v>
      </c>
      <c r="BB16" s="228">
        <f t="shared" si="4"/>
        <v>0</v>
      </c>
      <c r="BC16" s="228">
        <f t="shared" si="5"/>
        <v>0</v>
      </c>
      <c r="BD16" s="228">
        <f t="shared" si="6"/>
        <v>0</v>
      </c>
      <c r="BE16" s="228">
        <f t="shared" si="7"/>
        <v>0</v>
      </c>
      <c r="CA16" s="255">
        <v>7</v>
      </c>
      <c r="CB16" s="255">
        <v>1002</v>
      </c>
    </row>
    <row r="17" spans="1:80" x14ac:dyDescent="0.2">
      <c r="A17" s="265"/>
      <c r="B17" s="266" t="s">
        <v>101</v>
      </c>
      <c r="C17" s="267" t="s">
        <v>105</v>
      </c>
      <c r="D17" s="268"/>
      <c r="E17" s="269"/>
      <c r="F17" s="270"/>
      <c r="G17" s="271">
        <f>SUM(G7:G16)</f>
        <v>0</v>
      </c>
      <c r="H17" s="272"/>
      <c r="I17" s="273">
        <f>SUM(I7:I16)</f>
        <v>0.13079999999999997</v>
      </c>
      <c r="J17" s="272"/>
      <c r="K17" s="273">
        <f>SUM(K7:K16)</f>
        <v>-0.22799999999999998</v>
      </c>
      <c r="O17" s="255">
        <v>4</v>
      </c>
      <c r="BA17" s="274">
        <f>SUM(BA7:BA16)</f>
        <v>0</v>
      </c>
      <c r="BB17" s="274">
        <f>SUM(BB7:BB16)</f>
        <v>0</v>
      </c>
      <c r="BC17" s="274">
        <f>SUM(BC7:BC16)</f>
        <v>0</v>
      </c>
      <c r="BD17" s="274">
        <f>SUM(BD7:BD16)</f>
        <v>0</v>
      </c>
      <c r="BE17" s="274">
        <f>SUM(BE7:BE16)</f>
        <v>0</v>
      </c>
    </row>
    <row r="18" spans="1:80" x14ac:dyDescent="0.2">
      <c r="A18" s="245" t="s">
        <v>100</v>
      </c>
      <c r="B18" s="246" t="s">
        <v>130</v>
      </c>
      <c r="C18" s="247" t="s">
        <v>131</v>
      </c>
      <c r="D18" s="248"/>
      <c r="E18" s="249"/>
      <c r="F18" s="249"/>
      <c r="G18" s="250"/>
      <c r="H18" s="251"/>
      <c r="I18" s="252"/>
      <c r="J18" s="253"/>
      <c r="K18" s="254"/>
      <c r="O18" s="255">
        <v>1</v>
      </c>
    </row>
    <row r="19" spans="1:80" x14ac:dyDescent="0.2">
      <c r="A19" s="256">
        <v>10</v>
      </c>
      <c r="B19" s="257" t="s">
        <v>133</v>
      </c>
      <c r="C19" s="258" t="s">
        <v>134</v>
      </c>
      <c r="D19" s="259" t="s">
        <v>124</v>
      </c>
      <c r="E19" s="260">
        <v>55</v>
      </c>
      <c r="F19" s="260"/>
      <c r="G19" s="261">
        <f t="shared" ref="G19:G25" si="8">E19*F19</f>
        <v>0</v>
      </c>
      <c r="H19" s="262">
        <v>0</v>
      </c>
      <c r="I19" s="263">
        <f t="shared" ref="I19:I25" si="9">E19*H19</f>
        <v>0</v>
      </c>
      <c r="J19" s="262">
        <v>-1E-3</v>
      </c>
      <c r="K19" s="263">
        <f t="shared" ref="K19:K25" si="10">E19*J19</f>
        <v>-5.5E-2</v>
      </c>
      <c r="O19" s="255">
        <v>2</v>
      </c>
      <c r="AA19" s="228">
        <v>1</v>
      </c>
      <c r="AB19" s="228">
        <v>7</v>
      </c>
      <c r="AC19" s="228">
        <v>7</v>
      </c>
      <c r="AZ19" s="228">
        <v>2</v>
      </c>
      <c r="BA19" s="228">
        <f t="shared" ref="BA19:BA25" si="11">IF(AZ19=1,G19,0)</f>
        <v>0</v>
      </c>
      <c r="BB19" s="228">
        <f t="shared" ref="BB19:BB25" si="12">IF(AZ19=2,G19,0)</f>
        <v>0</v>
      </c>
      <c r="BC19" s="228">
        <f t="shared" ref="BC19:BC25" si="13">IF(AZ19=3,G19,0)</f>
        <v>0</v>
      </c>
      <c r="BD19" s="228">
        <f t="shared" ref="BD19:BD25" si="14">IF(AZ19=4,G19,0)</f>
        <v>0</v>
      </c>
      <c r="BE19" s="228">
        <f t="shared" ref="BE19:BE25" si="15">IF(AZ19=5,G19,0)</f>
        <v>0</v>
      </c>
      <c r="CA19" s="255">
        <v>1</v>
      </c>
      <c r="CB19" s="255">
        <v>7</v>
      </c>
    </row>
    <row r="20" spans="1:80" x14ac:dyDescent="0.2">
      <c r="A20" s="256">
        <v>11</v>
      </c>
      <c r="B20" s="257" t="s">
        <v>135</v>
      </c>
      <c r="C20" s="258" t="s">
        <v>136</v>
      </c>
      <c r="D20" s="259" t="s">
        <v>114</v>
      </c>
      <c r="E20" s="260">
        <v>30</v>
      </c>
      <c r="F20" s="260"/>
      <c r="G20" s="261">
        <f t="shared" si="8"/>
        <v>0</v>
      </c>
      <c r="H20" s="262">
        <v>0</v>
      </c>
      <c r="I20" s="263">
        <f t="shared" si="9"/>
        <v>0</v>
      </c>
      <c r="J20" s="262"/>
      <c r="K20" s="263">
        <f t="shared" si="10"/>
        <v>0</v>
      </c>
      <c r="O20" s="255">
        <v>2</v>
      </c>
      <c r="AA20" s="228">
        <v>12</v>
      </c>
      <c r="AB20" s="228">
        <v>0</v>
      </c>
      <c r="AC20" s="228">
        <v>277</v>
      </c>
      <c r="AZ20" s="228">
        <v>2</v>
      </c>
      <c r="BA20" s="228">
        <f t="shared" si="11"/>
        <v>0</v>
      </c>
      <c r="BB20" s="228">
        <f t="shared" si="12"/>
        <v>0</v>
      </c>
      <c r="BC20" s="228">
        <f t="shared" si="13"/>
        <v>0</v>
      </c>
      <c r="BD20" s="228">
        <f t="shared" si="14"/>
        <v>0</v>
      </c>
      <c r="BE20" s="228">
        <f t="shared" si="15"/>
        <v>0</v>
      </c>
      <c r="CA20" s="255">
        <v>12</v>
      </c>
      <c r="CB20" s="255">
        <v>0</v>
      </c>
    </row>
    <row r="21" spans="1:80" ht="22.5" x14ac:dyDescent="0.2">
      <c r="A21" s="256">
        <v>12</v>
      </c>
      <c r="B21" s="257" t="s">
        <v>137</v>
      </c>
      <c r="C21" s="258" t="s">
        <v>138</v>
      </c>
      <c r="D21" s="259" t="s">
        <v>139</v>
      </c>
      <c r="E21" s="260">
        <v>6.6</v>
      </c>
      <c r="F21" s="260"/>
      <c r="G21" s="261">
        <f t="shared" si="8"/>
        <v>0</v>
      </c>
      <c r="H21" s="262">
        <v>0</v>
      </c>
      <c r="I21" s="263">
        <f t="shared" si="9"/>
        <v>0</v>
      </c>
      <c r="J21" s="262">
        <v>-2.2000000000000002</v>
      </c>
      <c r="K21" s="263">
        <f t="shared" si="10"/>
        <v>-14.52</v>
      </c>
      <c r="O21" s="255">
        <v>2</v>
      </c>
      <c r="AA21" s="228">
        <v>1</v>
      </c>
      <c r="AB21" s="228">
        <v>1</v>
      </c>
      <c r="AC21" s="228">
        <v>1</v>
      </c>
      <c r="AZ21" s="228">
        <v>2</v>
      </c>
      <c r="BA21" s="228">
        <f t="shared" si="11"/>
        <v>0</v>
      </c>
      <c r="BB21" s="228">
        <f t="shared" si="12"/>
        <v>0</v>
      </c>
      <c r="BC21" s="228">
        <f t="shared" si="13"/>
        <v>0</v>
      </c>
      <c r="BD21" s="228">
        <f t="shared" si="14"/>
        <v>0</v>
      </c>
      <c r="BE21" s="228">
        <f t="shared" si="15"/>
        <v>0</v>
      </c>
      <c r="CA21" s="255">
        <v>1</v>
      </c>
      <c r="CB21" s="255">
        <v>1</v>
      </c>
    </row>
    <row r="22" spans="1:80" x14ac:dyDescent="0.2">
      <c r="A22" s="256">
        <v>13</v>
      </c>
      <c r="B22" s="257" t="s">
        <v>140</v>
      </c>
      <c r="C22" s="258" t="s">
        <v>141</v>
      </c>
      <c r="D22" s="259" t="s">
        <v>139</v>
      </c>
      <c r="E22" s="260">
        <v>6.6</v>
      </c>
      <c r="F22" s="260"/>
      <c r="G22" s="261">
        <f t="shared" si="8"/>
        <v>0</v>
      </c>
      <c r="H22" s="262">
        <v>2.5249999999999999</v>
      </c>
      <c r="I22" s="263">
        <f t="shared" si="9"/>
        <v>16.664999999999999</v>
      </c>
      <c r="J22" s="262">
        <v>0</v>
      </c>
      <c r="K22" s="263">
        <f t="shared" si="10"/>
        <v>0</v>
      </c>
      <c r="O22" s="255">
        <v>2</v>
      </c>
      <c r="AA22" s="228">
        <v>1</v>
      </c>
      <c r="AB22" s="228">
        <v>1</v>
      </c>
      <c r="AC22" s="228">
        <v>1</v>
      </c>
      <c r="AZ22" s="228">
        <v>2</v>
      </c>
      <c r="BA22" s="228">
        <f t="shared" si="11"/>
        <v>0</v>
      </c>
      <c r="BB22" s="228">
        <f t="shared" si="12"/>
        <v>0</v>
      </c>
      <c r="BC22" s="228">
        <f t="shared" si="13"/>
        <v>0</v>
      </c>
      <c r="BD22" s="228">
        <f t="shared" si="14"/>
        <v>0</v>
      </c>
      <c r="BE22" s="228">
        <f t="shared" si="15"/>
        <v>0</v>
      </c>
      <c r="CA22" s="255">
        <v>1</v>
      </c>
      <c r="CB22" s="255">
        <v>1</v>
      </c>
    </row>
    <row r="23" spans="1:80" ht="22.5" x14ac:dyDescent="0.2">
      <c r="A23" s="256">
        <v>14</v>
      </c>
      <c r="B23" s="257" t="s">
        <v>142</v>
      </c>
      <c r="C23" s="258" t="s">
        <v>143</v>
      </c>
      <c r="D23" s="259" t="s">
        <v>124</v>
      </c>
      <c r="E23" s="260">
        <v>55</v>
      </c>
      <c r="F23" s="260"/>
      <c r="G23" s="261">
        <f t="shared" si="8"/>
        <v>0</v>
      </c>
      <c r="H23" s="262">
        <v>5.5700000000000003E-3</v>
      </c>
      <c r="I23" s="263">
        <f t="shared" si="9"/>
        <v>0.30635000000000001</v>
      </c>
      <c r="J23" s="262"/>
      <c r="K23" s="263">
        <f t="shared" si="10"/>
        <v>0</v>
      </c>
      <c r="O23" s="255">
        <v>2</v>
      </c>
      <c r="AA23" s="228">
        <v>11</v>
      </c>
      <c r="AB23" s="228">
        <v>3</v>
      </c>
      <c r="AC23" s="228">
        <v>280</v>
      </c>
      <c r="AZ23" s="228">
        <v>2</v>
      </c>
      <c r="BA23" s="228">
        <f t="shared" si="11"/>
        <v>0</v>
      </c>
      <c r="BB23" s="228">
        <f t="shared" si="12"/>
        <v>0</v>
      </c>
      <c r="BC23" s="228">
        <f t="shared" si="13"/>
        <v>0</v>
      </c>
      <c r="BD23" s="228">
        <f t="shared" si="14"/>
        <v>0</v>
      </c>
      <c r="BE23" s="228">
        <f t="shared" si="15"/>
        <v>0</v>
      </c>
      <c r="CA23" s="255">
        <v>11</v>
      </c>
      <c r="CB23" s="255">
        <v>3</v>
      </c>
    </row>
    <row r="24" spans="1:80" ht="22.5" x14ac:dyDescent="0.2">
      <c r="A24" s="256">
        <v>15</v>
      </c>
      <c r="B24" s="257" t="s">
        <v>144</v>
      </c>
      <c r="C24" s="258" t="s">
        <v>145</v>
      </c>
      <c r="D24" s="259" t="s">
        <v>124</v>
      </c>
      <c r="E24" s="260">
        <v>55</v>
      </c>
      <c r="F24" s="260"/>
      <c r="G24" s="261">
        <f t="shared" si="8"/>
        <v>0</v>
      </c>
      <c r="H24" s="262">
        <v>3.6099999999999999E-3</v>
      </c>
      <c r="I24" s="263">
        <f t="shared" si="9"/>
        <v>0.19855</v>
      </c>
      <c r="J24" s="262"/>
      <c r="K24" s="263">
        <f t="shared" si="10"/>
        <v>0</v>
      </c>
      <c r="O24" s="255">
        <v>2</v>
      </c>
      <c r="AA24" s="228">
        <v>11</v>
      </c>
      <c r="AB24" s="228">
        <v>3</v>
      </c>
      <c r="AC24" s="228">
        <v>281</v>
      </c>
      <c r="AZ24" s="228">
        <v>2</v>
      </c>
      <c r="BA24" s="228">
        <f t="shared" si="11"/>
        <v>0</v>
      </c>
      <c r="BB24" s="228">
        <f t="shared" si="12"/>
        <v>0</v>
      </c>
      <c r="BC24" s="228">
        <f t="shared" si="13"/>
        <v>0</v>
      </c>
      <c r="BD24" s="228">
        <f t="shared" si="14"/>
        <v>0</v>
      </c>
      <c r="BE24" s="228">
        <f t="shared" si="15"/>
        <v>0</v>
      </c>
      <c r="CA24" s="255">
        <v>11</v>
      </c>
      <c r="CB24" s="255">
        <v>3</v>
      </c>
    </row>
    <row r="25" spans="1:80" x14ac:dyDescent="0.2">
      <c r="A25" s="256">
        <v>16</v>
      </c>
      <c r="B25" s="257" t="s">
        <v>146</v>
      </c>
      <c r="C25" s="258" t="s">
        <v>147</v>
      </c>
      <c r="D25" s="259" t="s">
        <v>13</v>
      </c>
      <c r="E25" s="260">
        <v>940.98500000000001</v>
      </c>
      <c r="F25" s="260"/>
      <c r="G25" s="261">
        <f t="shared" si="8"/>
        <v>0</v>
      </c>
      <c r="H25" s="262">
        <v>0</v>
      </c>
      <c r="I25" s="263">
        <f t="shared" si="9"/>
        <v>0</v>
      </c>
      <c r="J25" s="262"/>
      <c r="K25" s="263">
        <f t="shared" si="10"/>
        <v>0</v>
      </c>
      <c r="O25" s="255">
        <v>2</v>
      </c>
      <c r="AA25" s="228">
        <v>7</v>
      </c>
      <c r="AB25" s="228">
        <v>1002</v>
      </c>
      <c r="AC25" s="228">
        <v>5</v>
      </c>
      <c r="AZ25" s="228">
        <v>2</v>
      </c>
      <c r="BA25" s="228">
        <f t="shared" si="11"/>
        <v>0</v>
      </c>
      <c r="BB25" s="228">
        <f t="shared" si="12"/>
        <v>0</v>
      </c>
      <c r="BC25" s="228">
        <f t="shared" si="13"/>
        <v>0</v>
      </c>
      <c r="BD25" s="228">
        <f t="shared" si="14"/>
        <v>0</v>
      </c>
      <c r="BE25" s="228">
        <f t="shared" si="15"/>
        <v>0</v>
      </c>
      <c r="CA25" s="255">
        <v>7</v>
      </c>
      <c r="CB25" s="255">
        <v>1002</v>
      </c>
    </row>
    <row r="26" spans="1:80" x14ac:dyDescent="0.2">
      <c r="A26" s="265"/>
      <c r="B26" s="266" t="s">
        <v>101</v>
      </c>
      <c r="C26" s="267" t="s">
        <v>132</v>
      </c>
      <c r="D26" s="268"/>
      <c r="E26" s="269"/>
      <c r="F26" s="270"/>
      <c r="G26" s="271">
        <f>SUM(G18:G25)</f>
        <v>0</v>
      </c>
      <c r="H26" s="272"/>
      <c r="I26" s="273">
        <f>SUM(I18:I25)</f>
        <v>17.169899999999998</v>
      </c>
      <c r="J26" s="272"/>
      <c r="K26" s="273">
        <f>SUM(K18:K25)</f>
        <v>-14.574999999999999</v>
      </c>
      <c r="O26" s="255">
        <v>4</v>
      </c>
      <c r="BA26" s="274">
        <f>SUM(BA18:BA25)</f>
        <v>0</v>
      </c>
      <c r="BB26" s="274">
        <f>SUM(BB18:BB25)</f>
        <v>0</v>
      </c>
      <c r="BC26" s="274">
        <f>SUM(BC18:BC25)</f>
        <v>0</v>
      </c>
      <c r="BD26" s="274">
        <f>SUM(BD18:BD25)</f>
        <v>0</v>
      </c>
      <c r="BE26" s="274">
        <f>SUM(BE18:BE25)</f>
        <v>0</v>
      </c>
    </row>
    <row r="27" spans="1:80" x14ac:dyDescent="0.2">
      <c r="A27" s="245" t="s">
        <v>100</v>
      </c>
      <c r="B27" s="246" t="s">
        <v>148</v>
      </c>
      <c r="C27" s="247" t="s">
        <v>149</v>
      </c>
      <c r="D27" s="248"/>
      <c r="E27" s="249"/>
      <c r="F27" s="249"/>
      <c r="G27" s="250"/>
      <c r="H27" s="251"/>
      <c r="I27" s="252"/>
      <c r="J27" s="253"/>
      <c r="K27" s="254"/>
      <c r="O27" s="255">
        <v>1</v>
      </c>
    </row>
    <row r="28" spans="1:80" x14ac:dyDescent="0.2">
      <c r="A28" s="256">
        <v>17</v>
      </c>
      <c r="B28" s="257" t="s">
        <v>151</v>
      </c>
      <c r="C28" s="258" t="s">
        <v>152</v>
      </c>
      <c r="D28" s="259" t="s">
        <v>124</v>
      </c>
      <c r="E28" s="260">
        <v>394</v>
      </c>
      <c r="F28" s="260"/>
      <c r="G28" s="261">
        <f>E28*F28</f>
        <v>0</v>
      </c>
      <c r="H28" s="262">
        <v>6.9999999999999994E-5</v>
      </c>
      <c r="I28" s="263">
        <f>E28*H28</f>
        <v>2.7579999999999997E-2</v>
      </c>
      <c r="J28" s="262">
        <v>0</v>
      </c>
      <c r="K28" s="263">
        <f>E28*J28</f>
        <v>0</v>
      </c>
      <c r="O28" s="255">
        <v>2</v>
      </c>
      <c r="AA28" s="228">
        <v>1</v>
      </c>
      <c r="AB28" s="228">
        <v>7</v>
      </c>
      <c r="AC28" s="228">
        <v>7</v>
      </c>
      <c r="AZ28" s="228">
        <v>2</v>
      </c>
      <c r="BA28" s="228">
        <f>IF(AZ28=1,G28,0)</f>
        <v>0</v>
      </c>
      <c r="BB28" s="228">
        <f>IF(AZ28=2,G28,0)</f>
        <v>0</v>
      </c>
      <c r="BC28" s="228">
        <f>IF(AZ28=3,G28,0)</f>
        <v>0</v>
      </c>
      <c r="BD28" s="228">
        <f>IF(AZ28=4,G28,0)</f>
        <v>0</v>
      </c>
      <c r="BE28" s="228">
        <f>IF(AZ28=5,G28,0)</f>
        <v>0</v>
      </c>
      <c r="CA28" s="255">
        <v>1</v>
      </c>
      <c r="CB28" s="255">
        <v>7</v>
      </c>
    </row>
    <row r="29" spans="1:80" x14ac:dyDescent="0.2">
      <c r="A29" s="256">
        <v>18</v>
      </c>
      <c r="B29" s="257" t="s">
        <v>153</v>
      </c>
      <c r="C29" s="258" t="s">
        <v>154</v>
      </c>
      <c r="D29" s="259" t="s">
        <v>124</v>
      </c>
      <c r="E29" s="260">
        <v>394</v>
      </c>
      <c r="F29" s="260"/>
      <c r="G29" s="261">
        <f>E29*F29</f>
        <v>0</v>
      </c>
      <c r="H29" s="262">
        <v>1.4999999999999999E-4</v>
      </c>
      <c r="I29" s="263">
        <f>E29*H29</f>
        <v>5.9099999999999993E-2</v>
      </c>
      <c r="J29" s="262">
        <v>0</v>
      </c>
      <c r="K29" s="263">
        <f>E29*J29</f>
        <v>0</v>
      </c>
      <c r="O29" s="255">
        <v>2</v>
      </c>
      <c r="AA29" s="228">
        <v>1</v>
      </c>
      <c r="AB29" s="228">
        <v>7</v>
      </c>
      <c r="AC29" s="228">
        <v>7</v>
      </c>
      <c r="AZ29" s="228">
        <v>2</v>
      </c>
      <c r="BA29" s="228">
        <f>IF(AZ29=1,G29,0)</f>
        <v>0</v>
      </c>
      <c r="BB29" s="228">
        <f>IF(AZ29=2,G29,0)</f>
        <v>0</v>
      </c>
      <c r="BC29" s="228">
        <f>IF(AZ29=3,G29,0)</f>
        <v>0</v>
      </c>
      <c r="BD29" s="228">
        <f>IF(AZ29=4,G29,0)</f>
        <v>0</v>
      </c>
      <c r="BE29" s="228">
        <f>IF(AZ29=5,G29,0)</f>
        <v>0</v>
      </c>
      <c r="CA29" s="255">
        <v>1</v>
      </c>
      <c r="CB29" s="255">
        <v>7</v>
      </c>
    </row>
    <row r="30" spans="1:80" x14ac:dyDescent="0.2">
      <c r="A30" s="265"/>
      <c r="B30" s="266" t="s">
        <v>101</v>
      </c>
      <c r="C30" s="267" t="s">
        <v>150</v>
      </c>
      <c r="D30" s="268"/>
      <c r="E30" s="269"/>
      <c r="F30" s="270"/>
      <c r="G30" s="271">
        <f>SUM(G27:G29)</f>
        <v>0</v>
      </c>
      <c r="H30" s="272"/>
      <c r="I30" s="273">
        <f>SUM(I27:I29)</f>
        <v>8.6679999999999993E-2</v>
      </c>
      <c r="J30" s="272"/>
      <c r="K30" s="273">
        <f>SUM(K27:K29)</f>
        <v>0</v>
      </c>
      <c r="O30" s="255">
        <v>4</v>
      </c>
      <c r="BA30" s="274">
        <f>SUM(BA27:BA29)</f>
        <v>0</v>
      </c>
      <c r="BB30" s="274">
        <f>SUM(BB27:BB29)</f>
        <v>0</v>
      </c>
      <c r="BC30" s="274">
        <f>SUM(BC27:BC29)</f>
        <v>0</v>
      </c>
      <c r="BD30" s="274">
        <f>SUM(BD27:BD29)</f>
        <v>0</v>
      </c>
      <c r="BE30" s="274">
        <f>SUM(BE27:BE29)</f>
        <v>0</v>
      </c>
    </row>
    <row r="31" spans="1:80" x14ac:dyDescent="0.2">
      <c r="A31" s="245" t="s">
        <v>100</v>
      </c>
      <c r="B31" s="246" t="s">
        <v>155</v>
      </c>
      <c r="C31" s="247" t="s">
        <v>156</v>
      </c>
      <c r="D31" s="248"/>
      <c r="E31" s="249"/>
      <c r="F31" s="249"/>
      <c r="G31" s="250"/>
      <c r="H31" s="251"/>
      <c r="I31" s="252"/>
      <c r="J31" s="253"/>
      <c r="K31" s="254"/>
      <c r="O31" s="255">
        <v>1</v>
      </c>
    </row>
    <row r="32" spans="1:80" ht="22.5" x14ac:dyDescent="0.2">
      <c r="A32" s="256">
        <v>19</v>
      </c>
      <c r="B32" s="257" t="s">
        <v>158</v>
      </c>
      <c r="C32" s="258" t="s">
        <v>159</v>
      </c>
      <c r="D32" s="259" t="s">
        <v>127</v>
      </c>
      <c r="E32" s="260">
        <v>1</v>
      </c>
      <c r="F32" s="260"/>
      <c r="G32" s="261">
        <f>E32*F32</f>
        <v>0</v>
      </c>
      <c r="H32" s="262">
        <v>0</v>
      </c>
      <c r="I32" s="263">
        <f>E32*H32</f>
        <v>0</v>
      </c>
      <c r="J32" s="262"/>
      <c r="K32" s="263">
        <f>E32*J32</f>
        <v>0</v>
      </c>
      <c r="O32" s="255">
        <v>2</v>
      </c>
      <c r="AA32" s="228">
        <v>12</v>
      </c>
      <c r="AB32" s="228">
        <v>0</v>
      </c>
      <c r="AC32" s="228">
        <v>306</v>
      </c>
      <c r="AZ32" s="228">
        <v>2</v>
      </c>
      <c r="BA32" s="228">
        <f>IF(AZ32=1,G32,0)</f>
        <v>0</v>
      </c>
      <c r="BB32" s="228">
        <f>IF(AZ32=2,G32,0)</f>
        <v>0</v>
      </c>
      <c r="BC32" s="228">
        <f>IF(AZ32=3,G32,0)</f>
        <v>0</v>
      </c>
      <c r="BD32" s="228">
        <f>IF(AZ32=4,G32,0)</f>
        <v>0</v>
      </c>
      <c r="BE32" s="228">
        <f>IF(AZ32=5,G32,0)</f>
        <v>0</v>
      </c>
      <c r="CA32" s="255">
        <v>12</v>
      </c>
      <c r="CB32" s="255">
        <v>0</v>
      </c>
    </row>
    <row r="33" spans="1:80" x14ac:dyDescent="0.2">
      <c r="A33" s="256">
        <v>20</v>
      </c>
      <c r="B33" s="257" t="s">
        <v>160</v>
      </c>
      <c r="C33" s="258" t="s">
        <v>161</v>
      </c>
      <c r="D33" s="259" t="s">
        <v>13</v>
      </c>
      <c r="E33" s="260">
        <v>71.900000000000006</v>
      </c>
      <c r="F33" s="260"/>
      <c r="G33" s="261">
        <f>E33*F33</f>
        <v>0</v>
      </c>
      <c r="H33" s="262">
        <v>0</v>
      </c>
      <c r="I33" s="263">
        <f>E33*H33</f>
        <v>0</v>
      </c>
      <c r="J33" s="262"/>
      <c r="K33" s="263">
        <f>E33*J33</f>
        <v>0</v>
      </c>
      <c r="O33" s="255">
        <v>2</v>
      </c>
      <c r="AA33" s="228">
        <v>7</v>
      </c>
      <c r="AB33" s="228">
        <v>1002</v>
      </c>
      <c r="AC33" s="228">
        <v>5</v>
      </c>
      <c r="AZ33" s="228">
        <v>2</v>
      </c>
      <c r="BA33" s="228">
        <f>IF(AZ33=1,G33,0)</f>
        <v>0</v>
      </c>
      <c r="BB33" s="228">
        <f>IF(AZ33=2,G33,0)</f>
        <v>0</v>
      </c>
      <c r="BC33" s="228">
        <f>IF(AZ33=3,G33,0)</f>
        <v>0</v>
      </c>
      <c r="BD33" s="228">
        <f>IF(AZ33=4,G33,0)</f>
        <v>0</v>
      </c>
      <c r="BE33" s="228">
        <f>IF(AZ33=5,G33,0)</f>
        <v>0</v>
      </c>
      <c r="CA33" s="255">
        <v>7</v>
      </c>
      <c r="CB33" s="255">
        <v>1002</v>
      </c>
    </row>
    <row r="34" spans="1:80" x14ac:dyDescent="0.2">
      <c r="A34" s="265"/>
      <c r="B34" s="266" t="s">
        <v>101</v>
      </c>
      <c r="C34" s="267" t="s">
        <v>157</v>
      </c>
      <c r="D34" s="268"/>
      <c r="E34" s="269"/>
      <c r="F34" s="270"/>
      <c r="G34" s="271">
        <f>SUM(G31:G33)</f>
        <v>0</v>
      </c>
      <c r="H34" s="272"/>
      <c r="I34" s="273">
        <f>SUM(I31:I33)</f>
        <v>0</v>
      </c>
      <c r="J34" s="272"/>
      <c r="K34" s="273">
        <f>SUM(K31:K33)</f>
        <v>0</v>
      </c>
      <c r="O34" s="255">
        <v>4</v>
      </c>
      <c r="BA34" s="274">
        <f>SUM(BA31:BA33)</f>
        <v>0</v>
      </c>
      <c r="BB34" s="274">
        <f>SUM(BB31:BB33)</f>
        <v>0</v>
      </c>
      <c r="BC34" s="274">
        <f>SUM(BC31:BC33)</f>
        <v>0</v>
      </c>
      <c r="BD34" s="274">
        <f>SUM(BD31:BD33)</f>
        <v>0</v>
      </c>
      <c r="BE34" s="274">
        <f>SUM(BE31:BE33)</f>
        <v>0</v>
      </c>
    </row>
    <row r="35" spans="1:80" x14ac:dyDescent="0.2">
      <c r="A35" s="245" t="s">
        <v>100</v>
      </c>
      <c r="B35" s="246" t="s">
        <v>162</v>
      </c>
      <c r="C35" s="247" t="s">
        <v>163</v>
      </c>
      <c r="D35" s="248"/>
      <c r="E35" s="249"/>
      <c r="F35" s="249"/>
      <c r="G35" s="250"/>
      <c r="H35" s="251"/>
      <c r="I35" s="252"/>
      <c r="J35" s="253"/>
      <c r="K35" s="254"/>
      <c r="O35" s="255">
        <v>1</v>
      </c>
    </row>
    <row r="36" spans="1:80" x14ac:dyDescent="0.2">
      <c r="A36" s="256">
        <v>21</v>
      </c>
      <c r="B36" s="257" t="s">
        <v>165</v>
      </c>
      <c r="C36" s="258" t="s">
        <v>166</v>
      </c>
      <c r="D36" s="259" t="s">
        <v>114</v>
      </c>
      <c r="E36" s="260">
        <v>360</v>
      </c>
      <c r="F36" s="260"/>
      <c r="G36" s="261">
        <f t="shared" ref="G36:G49" si="16">E36*F36</f>
        <v>0</v>
      </c>
      <c r="H36" s="262">
        <v>0</v>
      </c>
      <c r="I36" s="263">
        <f t="shared" ref="I36:I49" si="17">E36*H36</f>
        <v>0</v>
      </c>
      <c r="J36" s="262"/>
      <c r="K36" s="263">
        <f t="shared" ref="K36:K49" si="18">E36*J36</f>
        <v>0</v>
      </c>
      <c r="O36" s="255">
        <v>2</v>
      </c>
      <c r="AA36" s="228">
        <v>12</v>
      </c>
      <c r="AB36" s="228">
        <v>0</v>
      </c>
      <c r="AC36" s="228">
        <v>286</v>
      </c>
      <c r="AZ36" s="228">
        <v>4</v>
      </c>
      <c r="BA36" s="228">
        <f t="shared" ref="BA36:BA49" si="19">IF(AZ36=1,G36,0)</f>
        <v>0</v>
      </c>
      <c r="BB36" s="228">
        <f t="shared" ref="BB36:BB49" si="20">IF(AZ36=2,G36,0)</f>
        <v>0</v>
      </c>
      <c r="BC36" s="228">
        <f t="shared" ref="BC36:BC49" si="21">IF(AZ36=3,G36,0)</f>
        <v>0</v>
      </c>
      <c r="BD36" s="228">
        <f t="shared" ref="BD36:BD49" si="22">IF(AZ36=4,G36,0)</f>
        <v>0</v>
      </c>
      <c r="BE36" s="228">
        <f t="shared" ref="BE36:BE49" si="23">IF(AZ36=5,G36,0)</f>
        <v>0</v>
      </c>
      <c r="CA36" s="255">
        <v>12</v>
      </c>
      <c r="CB36" s="255">
        <v>0</v>
      </c>
    </row>
    <row r="37" spans="1:80" x14ac:dyDescent="0.2">
      <c r="A37" s="256">
        <v>22</v>
      </c>
      <c r="B37" s="257" t="s">
        <v>167</v>
      </c>
      <c r="C37" s="258" t="s">
        <v>168</v>
      </c>
      <c r="D37" s="259" t="s">
        <v>108</v>
      </c>
      <c r="E37" s="260">
        <v>11</v>
      </c>
      <c r="F37" s="260"/>
      <c r="G37" s="261">
        <f t="shared" si="16"/>
        <v>0</v>
      </c>
      <c r="H37" s="262">
        <v>0</v>
      </c>
      <c r="I37" s="263">
        <f t="shared" si="17"/>
        <v>0</v>
      </c>
      <c r="J37" s="262"/>
      <c r="K37" s="263">
        <f t="shared" si="18"/>
        <v>0</v>
      </c>
      <c r="O37" s="255">
        <v>2</v>
      </c>
      <c r="AA37" s="228">
        <v>12</v>
      </c>
      <c r="AB37" s="228">
        <v>0</v>
      </c>
      <c r="AC37" s="228">
        <v>287</v>
      </c>
      <c r="AZ37" s="228">
        <v>4</v>
      </c>
      <c r="BA37" s="228">
        <f t="shared" si="19"/>
        <v>0</v>
      </c>
      <c r="BB37" s="228">
        <f t="shared" si="20"/>
        <v>0</v>
      </c>
      <c r="BC37" s="228">
        <f t="shared" si="21"/>
        <v>0</v>
      </c>
      <c r="BD37" s="228">
        <f t="shared" si="22"/>
        <v>0</v>
      </c>
      <c r="BE37" s="228">
        <f t="shared" si="23"/>
        <v>0</v>
      </c>
      <c r="CA37" s="255">
        <v>12</v>
      </c>
      <c r="CB37" s="255">
        <v>0</v>
      </c>
    </row>
    <row r="38" spans="1:80" x14ac:dyDescent="0.2">
      <c r="A38" s="256">
        <v>23</v>
      </c>
      <c r="B38" s="257" t="s">
        <v>169</v>
      </c>
      <c r="C38" s="258" t="s">
        <v>170</v>
      </c>
      <c r="D38" s="259" t="s">
        <v>114</v>
      </c>
      <c r="E38" s="260">
        <v>37</v>
      </c>
      <c r="F38" s="260"/>
      <c r="G38" s="261">
        <f t="shared" si="16"/>
        <v>0</v>
      </c>
      <c r="H38" s="262">
        <v>0</v>
      </c>
      <c r="I38" s="263">
        <f t="shared" si="17"/>
        <v>0</v>
      </c>
      <c r="J38" s="262"/>
      <c r="K38" s="263">
        <f t="shared" si="18"/>
        <v>0</v>
      </c>
      <c r="O38" s="255">
        <v>2</v>
      </c>
      <c r="AA38" s="228">
        <v>12</v>
      </c>
      <c r="AB38" s="228">
        <v>0</v>
      </c>
      <c r="AC38" s="228">
        <v>288</v>
      </c>
      <c r="AZ38" s="228">
        <v>4</v>
      </c>
      <c r="BA38" s="228">
        <f t="shared" si="19"/>
        <v>0</v>
      </c>
      <c r="BB38" s="228">
        <f t="shared" si="20"/>
        <v>0</v>
      </c>
      <c r="BC38" s="228">
        <f t="shared" si="21"/>
        <v>0</v>
      </c>
      <c r="BD38" s="228">
        <f t="shared" si="22"/>
        <v>0</v>
      </c>
      <c r="BE38" s="228">
        <f t="shared" si="23"/>
        <v>0</v>
      </c>
      <c r="CA38" s="255">
        <v>12</v>
      </c>
      <c r="CB38" s="255">
        <v>0</v>
      </c>
    </row>
    <row r="39" spans="1:80" x14ac:dyDescent="0.2">
      <c r="A39" s="256">
        <v>24</v>
      </c>
      <c r="B39" s="257" t="s">
        <v>171</v>
      </c>
      <c r="C39" s="258" t="s">
        <v>172</v>
      </c>
      <c r="D39" s="259" t="s">
        <v>108</v>
      </c>
      <c r="E39" s="260">
        <v>3</v>
      </c>
      <c r="F39" s="260"/>
      <c r="G39" s="261">
        <f t="shared" si="16"/>
        <v>0</v>
      </c>
      <c r="H39" s="262">
        <v>0</v>
      </c>
      <c r="I39" s="263">
        <f t="shared" si="17"/>
        <v>0</v>
      </c>
      <c r="J39" s="262"/>
      <c r="K39" s="263">
        <f t="shared" si="18"/>
        <v>0</v>
      </c>
      <c r="O39" s="255">
        <v>2</v>
      </c>
      <c r="AA39" s="228">
        <v>12</v>
      </c>
      <c r="AB39" s="228">
        <v>0</v>
      </c>
      <c r="AC39" s="228">
        <v>289</v>
      </c>
      <c r="AZ39" s="228">
        <v>4</v>
      </c>
      <c r="BA39" s="228">
        <f t="shared" si="19"/>
        <v>0</v>
      </c>
      <c r="BB39" s="228">
        <f t="shared" si="20"/>
        <v>0</v>
      </c>
      <c r="BC39" s="228">
        <f t="shared" si="21"/>
        <v>0</v>
      </c>
      <c r="BD39" s="228">
        <f t="shared" si="22"/>
        <v>0</v>
      </c>
      <c r="BE39" s="228">
        <f t="shared" si="23"/>
        <v>0</v>
      </c>
      <c r="CA39" s="255">
        <v>12</v>
      </c>
      <c r="CB39" s="255">
        <v>0</v>
      </c>
    </row>
    <row r="40" spans="1:80" x14ac:dyDescent="0.2">
      <c r="A40" s="256">
        <v>25</v>
      </c>
      <c r="B40" s="257" t="s">
        <v>173</v>
      </c>
      <c r="C40" s="258" t="s">
        <v>174</v>
      </c>
      <c r="D40" s="259" t="s">
        <v>108</v>
      </c>
      <c r="E40" s="260">
        <v>1</v>
      </c>
      <c r="F40" s="260"/>
      <c r="G40" s="261">
        <f t="shared" si="16"/>
        <v>0</v>
      </c>
      <c r="H40" s="262">
        <v>0</v>
      </c>
      <c r="I40" s="263">
        <f t="shared" si="17"/>
        <v>0</v>
      </c>
      <c r="J40" s="262"/>
      <c r="K40" s="263">
        <f t="shared" si="18"/>
        <v>0</v>
      </c>
      <c r="O40" s="255">
        <v>2</v>
      </c>
      <c r="AA40" s="228">
        <v>12</v>
      </c>
      <c r="AB40" s="228">
        <v>0</v>
      </c>
      <c r="AC40" s="228">
        <v>290</v>
      </c>
      <c r="AZ40" s="228">
        <v>4</v>
      </c>
      <c r="BA40" s="228">
        <f t="shared" si="19"/>
        <v>0</v>
      </c>
      <c r="BB40" s="228">
        <f t="shared" si="20"/>
        <v>0</v>
      </c>
      <c r="BC40" s="228">
        <f t="shared" si="21"/>
        <v>0</v>
      </c>
      <c r="BD40" s="228">
        <f t="shared" si="22"/>
        <v>0</v>
      </c>
      <c r="BE40" s="228">
        <f t="shared" si="23"/>
        <v>0</v>
      </c>
      <c r="CA40" s="255">
        <v>12</v>
      </c>
      <c r="CB40" s="255">
        <v>0</v>
      </c>
    </row>
    <row r="41" spans="1:80" x14ac:dyDescent="0.2">
      <c r="A41" s="256">
        <v>26</v>
      </c>
      <c r="B41" s="257" t="s">
        <v>175</v>
      </c>
      <c r="C41" s="258" t="s">
        <v>176</v>
      </c>
      <c r="D41" s="259" t="s">
        <v>114</v>
      </c>
      <c r="E41" s="260">
        <v>100</v>
      </c>
      <c r="F41" s="260"/>
      <c r="G41" s="261">
        <f t="shared" si="16"/>
        <v>0</v>
      </c>
      <c r="H41" s="262">
        <v>0</v>
      </c>
      <c r="I41" s="263">
        <f t="shared" si="17"/>
        <v>0</v>
      </c>
      <c r="J41" s="262"/>
      <c r="K41" s="263">
        <f t="shared" si="18"/>
        <v>0</v>
      </c>
      <c r="O41" s="255">
        <v>2</v>
      </c>
      <c r="AA41" s="228">
        <v>12</v>
      </c>
      <c r="AB41" s="228">
        <v>0</v>
      </c>
      <c r="AC41" s="228">
        <v>291</v>
      </c>
      <c r="AZ41" s="228">
        <v>4</v>
      </c>
      <c r="BA41" s="228">
        <f t="shared" si="19"/>
        <v>0</v>
      </c>
      <c r="BB41" s="228">
        <f t="shared" si="20"/>
        <v>0</v>
      </c>
      <c r="BC41" s="228">
        <f t="shared" si="21"/>
        <v>0</v>
      </c>
      <c r="BD41" s="228">
        <f t="shared" si="22"/>
        <v>0</v>
      </c>
      <c r="BE41" s="228">
        <f t="shared" si="23"/>
        <v>0</v>
      </c>
      <c r="CA41" s="255">
        <v>12</v>
      </c>
      <c r="CB41" s="255">
        <v>0</v>
      </c>
    </row>
    <row r="42" spans="1:80" x14ac:dyDescent="0.2">
      <c r="A42" s="256">
        <v>27</v>
      </c>
      <c r="B42" s="257" t="s">
        <v>177</v>
      </c>
      <c r="C42" s="258" t="s">
        <v>178</v>
      </c>
      <c r="D42" s="259" t="s">
        <v>108</v>
      </c>
      <c r="E42" s="260">
        <v>18</v>
      </c>
      <c r="F42" s="260"/>
      <c r="G42" s="261">
        <f t="shared" si="16"/>
        <v>0</v>
      </c>
      <c r="H42" s="262">
        <v>0</v>
      </c>
      <c r="I42" s="263">
        <f t="shared" si="17"/>
        <v>0</v>
      </c>
      <c r="J42" s="262"/>
      <c r="K42" s="263">
        <f t="shared" si="18"/>
        <v>0</v>
      </c>
      <c r="O42" s="255">
        <v>2</v>
      </c>
      <c r="AA42" s="228">
        <v>12</v>
      </c>
      <c r="AB42" s="228">
        <v>0</v>
      </c>
      <c r="AC42" s="228">
        <v>293</v>
      </c>
      <c r="AZ42" s="228">
        <v>4</v>
      </c>
      <c r="BA42" s="228">
        <f t="shared" si="19"/>
        <v>0</v>
      </c>
      <c r="BB42" s="228">
        <f t="shared" si="20"/>
        <v>0</v>
      </c>
      <c r="BC42" s="228">
        <f t="shared" si="21"/>
        <v>0</v>
      </c>
      <c r="BD42" s="228">
        <f t="shared" si="22"/>
        <v>0</v>
      </c>
      <c r="BE42" s="228">
        <f t="shared" si="23"/>
        <v>0</v>
      </c>
      <c r="CA42" s="255">
        <v>12</v>
      </c>
      <c r="CB42" s="255">
        <v>0</v>
      </c>
    </row>
    <row r="43" spans="1:80" x14ac:dyDescent="0.2">
      <c r="A43" s="256">
        <v>28</v>
      </c>
      <c r="B43" s="257" t="s">
        <v>179</v>
      </c>
      <c r="C43" s="258" t="s">
        <v>180</v>
      </c>
      <c r="D43" s="259" t="s">
        <v>108</v>
      </c>
      <c r="E43" s="260">
        <v>2</v>
      </c>
      <c r="F43" s="260"/>
      <c r="G43" s="261">
        <f t="shared" si="16"/>
        <v>0</v>
      </c>
      <c r="H43" s="262">
        <v>0</v>
      </c>
      <c r="I43" s="263">
        <f t="shared" si="17"/>
        <v>0</v>
      </c>
      <c r="J43" s="262"/>
      <c r="K43" s="263">
        <f t="shared" si="18"/>
        <v>0</v>
      </c>
      <c r="O43" s="255">
        <v>2</v>
      </c>
      <c r="AA43" s="228">
        <v>12</v>
      </c>
      <c r="AB43" s="228">
        <v>0</v>
      </c>
      <c r="AC43" s="228">
        <v>294</v>
      </c>
      <c r="AZ43" s="228">
        <v>4</v>
      </c>
      <c r="BA43" s="228">
        <f t="shared" si="19"/>
        <v>0</v>
      </c>
      <c r="BB43" s="228">
        <f t="shared" si="20"/>
        <v>0</v>
      </c>
      <c r="BC43" s="228">
        <f t="shared" si="21"/>
        <v>0</v>
      </c>
      <c r="BD43" s="228">
        <f t="shared" si="22"/>
        <v>0</v>
      </c>
      <c r="BE43" s="228">
        <f t="shared" si="23"/>
        <v>0</v>
      </c>
      <c r="CA43" s="255">
        <v>12</v>
      </c>
      <c r="CB43" s="255">
        <v>0</v>
      </c>
    </row>
    <row r="44" spans="1:80" x14ac:dyDescent="0.2">
      <c r="A44" s="256">
        <v>29</v>
      </c>
      <c r="B44" s="257" t="s">
        <v>181</v>
      </c>
      <c r="C44" s="258" t="s">
        <v>182</v>
      </c>
      <c r="D44" s="259" t="s">
        <v>108</v>
      </c>
      <c r="E44" s="260">
        <v>2</v>
      </c>
      <c r="F44" s="260"/>
      <c r="G44" s="261">
        <f t="shared" si="16"/>
        <v>0</v>
      </c>
      <c r="H44" s="262">
        <v>0</v>
      </c>
      <c r="I44" s="263">
        <f t="shared" si="17"/>
        <v>0</v>
      </c>
      <c r="J44" s="262"/>
      <c r="K44" s="263">
        <f t="shared" si="18"/>
        <v>0</v>
      </c>
      <c r="O44" s="255">
        <v>2</v>
      </c>
      <c r="AA44" s="228">
        <v>12</v>
      </c>
      <c r="AB44" s="228">
        <v>0</v>
      </c>
      <c r="AC44" s="228">
        <v>295</v>
      </c>
      <c r="AZ44" s="228">
        <v>4</v>
      </c>
      <c r="BA44" s="228">
        <f t="shared" si="19"/>
        <v>0</v>
      </c>
      <c r="BB44" s="228">
        <f t="shared" si="20"/>
        <v>0</v>
      </c>
      <c r="BC44" s="228">
        <f t="shared" si="21"/>
        <v>0</v>
      </c>
      <c r="BD44" s="228">
        <f t="shared" si="22"/>
        <v>0</v>
      </c>
      <c r="BE44" s="228">
        <f t="shared" si="23"/>
        <v>0</v>
      </c>
      <c r="CA44" s="255">
        <v>12</v>
      </c>
      <c r="CB44" s="255">
        <v>0</v>
      </c>
    </row>
    <row r="45" spans="1:80" x14ac:dyDescent="0.2">
      <c r="A45" s="256">
        <v>30</v>
      </c>
      <c r="B45" s="257" t="s">
        <v>183</v>
      </c>
      <c r="C45" s="258" t="s">
        <v>184</v>
      </c>
      <c r="D45" s="259" t="s">
        <v>108</v>
      </c>
      <c r="E45" s="260">
        <v>2</v>
      </c>
      <c r="F45" s="260"/>
      <c r="G45" s="261">
        <f t="shared" si="16"/>
        <v>0</v>
      </c>
      <c r="H45" s="262">
        <v>0</v>
      </c>
      <c r="I45" s="263">
        <f t="shared" si="17"/>
        <v>0</v>
      </c>
      <c r="J45" s="262"/>
      <c r="K45" s="263">
        <f t="shared" si="18"/>
        <v>0</v>
      </c>
      <c r="O45" s="255">
        <v>2</v>
      </c>
      <c r="AA45" s="228">
        <v>12</v>
      </c>
      <c r="AB45" s="228">
        <v>0</v>
      </c>
      <c r="AC45" s="228">
        <v>296</v>
      </c>
      <c r="AZ45" s="228">
        <v>4</v>
      </c>
      <c r="BA45" s="228">
        <f t="shared" si="19"/>
        <v>0</v>
      </c>
      <c r="BB45" s="228">
        <f t="shared" si="20"/>
        <v>0</v>
      </c>
      <c r="BC45" s="228">
        <f t="shared" si="21"/>
        <v>0</v>
      </c>
      <c r="BD45" s="228">
        <f t="shared" si="22"/>
        <v>0</v>
      </c>
      <c r="BE45" s="228">
        <f t="shared" si="23"/>
        <v>0</v>
      </c>
      <c r="CA45" s="255">
        <v>12</v>
      </c>
      <c r="CB45" s="255">
        <v>0</v>
      </c>
    </row>
    <row r="46" spans="1:80" x14ac:dyDescent="0.2">
      <c r="A46" s="256">
        <v>31</v>
      </c>
      <c r="B46" s="257" t="s">
        <v>185</v>
      </c>
      <c r="C46" s="258" t="s">
        <v>186</v>
      </c>
      <c r="D46" s="259" t="s">
        <v>108</v>
      </c>
      <c r="E46" s="260">
        <v>1</v>
      </c>
      <c r="F46" s="260"/>
      <c r="G46" s="261">
        <f t="shared" si="16"/>
        <v>0</v>
      </c>
      <c r="H46" s="262">
        <v>0</v>
      </c>
      <c r="I46" s="263">
        <f t="shared" si="17"/>
        <v>0</v>
      </c>
      <c r="J46" s="262"/>
      <c r="K46" s="263">
        <f t="shared" si="18"/>
        <v>0</v>
      </c>
      <c r="O46" s="255">
        <v>2</v>
      </c>
      <c r="AA46" s="228">
        <v>12</v>
      </c>
      <c r="AB46" s="228">
        <v>0</v>
      </c>
      <c r="AC46" s="228">
        <v>297</v>
      </c>
      <c r="AZ46" s="228">
        <v>4</v>
      </c>
      <c r="BA46" s="228">
        <f t="shared" si="19"/>
        <v>0</v>
      </c>
      <c r="BB46" s="228">
        <f t="shared" si="20"/>
        <v>0</v>
      </c>
      <c r="BC46" s="228">
        <f t="shared" si="21"/>
        <v>0</v>
      </c>
      <c r="BD46" s="228">
        <f t="shared" si="22"/>
        <v>0</v>
      </c>
      <c r="BE46" s="228">
        <f t="shared" si="23"/>
        <v>0</v>
      </c>
      <c r="CA46" s="255">
        <v>12</v>
      </c>
      <c r="CB46" s="255">
        <v>0</v>
      </c>
    </row>
    <row r="47" spans="1:80" x14ac:dyDescent="0.2">
      <c r="A47" s="256">
        <v>32</v>
      </c>
      <c r="B47" s="257" t="s">
        <v>187</v>
      </c>
      <c r="C47" s="258" t="s">
        <v>188</v>
      </c>
      <c r="D47" s="259" t="s">
        <v>108</v>
      </c>
      <c r="E47" s="260">
        <v>1</v>
      </c>
      <c r="F47" s="260"/>
      <c r="G47" s="261">
        <f t="shared" si="16"/>
        <v>0</v>
      </c>
      <c r="H47" s="262">
        <v>0</v>
      </c>
      <c r="I47" s="263">
        <f t="shared" si="17"/>
        <v>0</v>
      </c>
      <c r="J47" s="262"/>
      <c r="K47" s="263">
        <f t="shared" si="18"/>
        <v>0</v>
      </c>
      <c r="O47" s="255">
        <v>2</v>
      </c>
      <c r="AA47" s="228">
        <v>12</v>
      </c>
      <c r="AB47" s="228">
        <v>0</v>
      </c>
      <c r="AC47" s="228">
        <v>298</v>
      </c>
      <c r="AZ47" s="228">
        <v>4</v>
      </c>
      <c r="BA47" s="228">
        <f t="shared" si="19"/>
        <v>0</v>
      </c>
      <c r="BB47" s="228">
        <f t="shared" si="20"/>
        <v>0</v>
      </c>
      <c r="BC47" s="228">
        <f t="shared" si="21"/>
        <v>0</v>
      </c>
      <c r="BD47" s="228">
        <f t="shared" si="22"/>
        <v>0</v>
      </c>
      <c r="BE47" s="228">
        <f t="shared" si="23"/>
        <v>0</v>
      </c>
      <c r="CA47" s="255">
        <v>12</v>
      </c>
      <c r="CB47" s="255">
        <v>0</v>
      </c>
    </row>
    <row r="48" spans="1:80" ht="22.5" x14ac:dyDescent="0.2">
      <c r="A48" s="256">
        <v>33</v>
      </c>
      <c r="B48" s="257" t="s">
        <v>189</v>
      </c>
      <c r="C48" s="258" t="s">
        <v>190</v>
      </c>
      <c r="D48" s="259" t="s">
        <v>127</v>
      </c>
      <c r="E48" s="260">
        <v>1</v>
      </c>
      <c r="F48" s="260"/>
      <c r="G48" s="261">
        <f t="shared" si="16"/>
        <v>0</v>
      </c>
      <c r="H48" s="262">
        <v>0</v>
      </c>
      <c r="I48" s="263">
        <f t="shared" si="17"/>
        <v>0</v>
      </c>
      <c r="J48" s="262"/>
      <c r="K48" s="263">
        <f t="shared" si="18"/>
        <v>0</v>
      </c>
      <c r="O48" s="255">
        <v>2</v>
      </c>
      <c r="AA48" s="228">
        <v>12</v>
      </c>
      <c r="AB48" s="228">
        <v>0</v>
      </c>
      <c r="AC48" s="228">
        <v>299</v>
      </c>
      <c r="AZ48" s="228">
        <v>4</v>
      </c>
      <c r="BA48" s="228">
        <f t="shared" si="19"/>
        <v>0</v>
      </c>
      <c r="BB48" s="228">
        <f t="shared" si="20"/>
        <v>0</v>
      </c>
      <c r="BC48" s="228">
        <f t="shared" si="21"/>
        <v>0</v>
      </c>
      <c r="BD48" s="228">
        <f t="shared" si="22"/>
        <v>0</v>
      </c>
      <c r="BE48" s="228">
        <f t="shared" si="23"/>
        <v>0</v>
      </c>
      <c r="CA48" s="255">
        <v>12</v>
      </c>
      <c r="CB48" s="255">
        <v>0</v>
      </c>
    </row>
    <row r="49" spans="1:80" x14ac:dyDescent="0.2">
      <c r="A49" s="256">
        <v>34</v>
      </c>
      <c r="B49" s="257" t="s">
        <v>191</v>
      </c>
      <c r="C49" s="258" t="s">
        <v>192</v>
      </c>
      <c r="D49" s="259" t="s">
        <v>127</v>
      </c>
      <c r="E49" s="260">
        <v>1</v>
      </c>
      <c r="F49" s="260"/>
      <c r="G49" s="261">
        <f t="shared" si="16"/>
        <v>0</v>
      </c>
      <c r="H49" s="262">
        <v>0</v>
      </c>
      <c r="I49" s="263">
        <f t="shared" si="17"/>
        <v>0</v>
      </c>
      <c r="J49" s="262"/>
      <c r="K49" s="263">
        <f t="shared" si="18"/>
        <v>0</v>
      </c>
      <c r="O49" s="255">
        <v>2</v>
      </c>
      <c r="AA49" s="228">
        <v>12</v>
      </c>
      <c r="AB49" s="228">
        <v>0</v>
      </c>
      <c r="AC49" s="228">
        <v>292</v>
      </c>
      <c r="AZ49" s="228">
        <v>4</v>
      </c>
      <c r="BA49" s="228">
        <f t="shared" si="19"/>
        <v>0</v>
      </c>
      <c r="BB49" s="228">
        <f t="shared" si="20"/>
        <v>0</v>
      </c>
      <c r="BC49" s="228">
        <f t="shared" si="21"/>
        <v>0</v>
      </c>
      <c r="BD49" s="228">
        <f t="shared" si="22"/>
        <v>0</v>
      </c>
      <c r="BE49" s="228">
        <f t="shared" si="23"/>
        <v>0</v>
      </c>
      <c r="CA49" s="255">
        <v>12</v>
      </c>
      <c r="CB49" s="255">
        <v>0</v>
      </c>
    </row>
    <row r="50" spans="1:80" x14ac:dyDescent="0.2">
      <c r="A50" s="265"/>
      <c r="B50" s="266" t="s">
        <v>101</v>
      </c>
      <c r="C50" s="267" t="s">
        <v>164</v>
      </c>
      <c r="D50" s="268"/>
      <c r="E50" s="269"/>
      <c r="F50" s="270"/>
      <c r="G50" s="271">
        <f>SUM(G35:G49)</f>
        <v>0</v>
      </c>
      <c r="H50" s="272"/>
      <c r="I50" s="273">
        <f>SUM(I35:I49)</f>
        <v>0</v>
      </c>
      <c r="J50" s="272"/>
      <c r="K50" s="273">
        <f>SUM(K35:K49)</f>
        <v>0</v>
      </c>
      <c r="O50" s="255">
        <v>4</v>
      </c>
      <c r="BA50" s="274">
        <f>SUM(BA35:BA49)</f>
        <v>0</v>
      </c>
      <c r="BB50" s="274">
        <f>SUM(BB35:BB49)</f>
        <v>0</v>
      </c>
      <c r="BC50" s="274">
        <f>SUM(BC35:BC49)</f>
        <v>0</v>
      </c>
      <c r="BD50" s="274">
        <f>SUM(BD35:BD49)</f>
        <v>0</v>
      </c>
      <c r="BE50" s="274">
        <f>SUM(BE35:BE49)</f>
        <v>0</v>
      </c>
    </row>
    <row r="51" spans="1:80" x14ac:dyDescent="0.2">
      <c r="A51" s="245" t="s">
        <v>100</v>
      </c>
      <c r="B51" s="246" t="s">
        <v>193</v>
      </c>
      <c r="C51" s="247" t="s">
        <v>194</v>
      </c>
      <c r="D51" s="248"/>
      <c r="E51" s="249"/>
      <c r="F51" s="249"/>
      <c r="G51" s="250"/>
      <c r="H51" s="251"/>
      <c r="I51" s="252"/>
      <c r="J51" s="253"/>
      <c r="K51" s="254"/>
      <c r="O51" s="255">
        <v>1</v>
      </c>
    </row>
    <row r="52" spans="1:80" x14ac:dyDescent="0.2">
      <c r="A52" s="256">
        <v>35</v>
      </c>
      <c r="B52" s="257" t="s">
        <v>196</v>
      </c>
      <c r="C52" s="258" t="s">
        <v>197</v>
      </c>
      <c r="D52" s="259" t="s">
        <v>124</v>
      </c>
      <c r="E52" s="260">
        <v>25.181999999999999</v>
      </c>
      <c r="F52" s="260"/>
      <c r="G52" s="261">
        <f>E52*F52</f>
        <v>0</v>
      </c>
      <c r="H52" s="262">
        <v>3.3E-4</v>
      </c>
      <c r="I52" s="263">
        <f>E52*H52</f>
        <v>8.3100599999999993E-3</v>
      </c>
      <c r="J52" s="262">
        <v>-2.198E-2</v>
      </c>
      <c r="K52" s="263">
        <f>E52*J52</f>
        <v>-0.55350035999999991</v>
      </c>
      <c r="O52" s="255">
        <v>2</v>
      </c>
      <c r="AA52" s="228">
        <v>1</v>
      </c>
      <c r="AB52" s="228">
        <v>1</v>
      </c>
      <c r="AC52" s="228">
        <v>1</v>
      </c>
      <c r="AZ52" s="228">
        <v>1</v>
      </c>
      <c r="BA52" s="228">
        <f>IF(AZ52=1,G52,0)</f>
        <v>0</v>
      </c>
      <c r="BB52" s="228">
        <f>IF(AZ52=2,G52,0)</f>
        <v>0</v>
      </c>
      <c r="BC52" s="228">
        <f>IF(AZ52=3,G52,0)</f>
        <v>0</v>
      </c>
      <c r="BD52" s="228">
        <f>IF(AZ52=4,G52,0)</f>
        <v>0</v>
      </c>
      <c r="BE52" s="228">
        <f>IF(AZ52=5,G52,0)</f>
        <v>0</v>
      </c>
      <c r="CA52" s="255">
        <v>1</v>
      </c>
      <c r="CB52" s="255">
        <v>1</v>
      </c>
    </row>
    <row r="53" spans="1:80" x14ac:dyDescent="0.2">
      <c r="A53" s="256">
        <v>36</v>
      </c>
      <c r="B53" s="257" t="s">
        <v>198</v>
      </c>
      <c r="C53" s="258" t="s">
        <v>199</v>
      </c>
      <c r="D53" s="259" t="s">
        <v>124</v>
      </c>
      <c r="E53" s="260">
        <v>25.181999999999999</v>
      </c>
      <c r="F53" s="260"/>
      <c r="G53" s="261">
        <f>E53*F53</f>
        <v>0</v>
      </c>
      <c r="H53" s="262">
        <v>0</v>
      </c>
      <c r="I53" s="263">
        <f>E53*H53</f>
        <v>0</v>
      </c>
      <c r="J53" s="262">
        <v>-1.2999999999999999E-3</v>
      </c>
      <c r="K53" s="263">
        <f>E53*J53</f>
        <v>-3.2736599999999998E-2</v>
      </c>
      <c r="O53" s="255">
        <v>2</v>
      </c>
      <c r="AA53" s="228">
        <v>1</v>
      </c>
      <c r="AB53" s="228">
        <v>1</v>
      </c>
      <c r="AC53" s="228">
        <v>1</v>
      </c>
      <c r="AZ53" s="228">
        <v>1</v>
      </c>
      <c r="BA53" s="228">
        <f>IF(AZ53=1,G53,0)</f>
        <v>0</v>
      </c>
      <c r="BB53" s="228">
        <f>IF(AZ53=2,G53,0)</f>
        <v>0</v>
      </c>
      <c r="BC53" s="228">
        <f>IF(AZ53=3,G53,0)</f>
        <v>0</v>
      </c>
      <c r="BD53" s="228">
        <f>IF(AZ53=4,G53,0)</f>
        <v>0</v>
      </c>
      <c r="BE53" s="228">
        <f>IF(AZ53=5,G53,0)</f>
        <v>0</v>
      </c>
      <c r="CA53" s="255">
        <v>1</v>
      </c>
      <c r="CB53" s="255">
        <v>1</v>
      </c>
    </row>
    <row r="54" spans="1:80" x14ac:dyDescent="0.2">
      <c r="A54" s="256">
        <v>37</v>
      </c>
      <c r="B54" s="257" t="s">
        <v>200</v>
      </c>
      <c r="C54" s="258" t="s">
        <v>201</v>
      </c>
      <c r="D54" s="259" t="s">
        <v>108</v>
      </c>
      <c r="E54" s="260">
        <v>1</v>
      </c>
      <c r="F54" s="260"/>
      <c r="G54" s="261">
        <f>E54*F54</f>
        <v>0</v>
      </c>
      <c r="H54" s="262">
        <v>0</v>
      </c>
      <c r="I54" s="263">
        <f>E54*H54</f>
        <v>0</v>
      </c>
      <c r="J54" s="262">
        <v>0</v>
      </c>
      <c r="K54" s="263">
        <f>E54*J54</f>
        <v>0</v>
      </c>
      <c r="O54" s="255">
        <v>2</v>
      </c>
      <c r="AA54" s="228">
        <v>1</v>
      </c>
      <c r="AB54" s="228">
        <v>1</v>
      </c>
      <c r="AC54" s="228">
        <v>1</v>
      </c>
      <c r="AZ54" s="228">
        <v>1</v>
      </c>
      <c r="BA54" s="228">
        <f>IF(AZ54=1,G54,0)</f>
        <v>0</v>
      </c>
      <c r="BB54" s="228">
        <f>IF(AZ54=2,G54,0)</f>
        <v>0</v>
      </c>
      <c r="BC54" s="228">
        <f>IF(AZ54=3,G54,0)</f>
        <v>0</v>
      </c>
      <c r="BD54" s="228">
        <f>IF(AZ54=4,G54,0)</f>
        <v>0</v>
      </c>
      <c r="BE54" s="228">
        <f>IF(AZ54=5,G54,0)</f>
        <v>0</v>
      </c>
      <c r="CA54" s="255">
        <v>1</v>
      </c>
      <c r="CB54" s="255">
        <v>1</v>
      </c>
    </row>
    <row r="55" spans="1:80" x14ac:dyDescent="0.2">
      <c r="A55" s="256">
        <v>38</v>
      </c>
      <c r="B55" s="257" t="s">
        <v>202</v>
      </c>
      <c r="C55" s="258" t="s">
        <v>203</v>
      </c>
      <c r="D55" s="259" t="s">
        <v>124</v>
      </c>
      <c r="E55" s="260">
        <v>1.8180000000000001</v>
      </c>
      <c r="F55" s="260"/>
      <c r="G55" s="261">
        <f>E55*F55</f>
        <v>0</v>
      </c>
      <c r="H55" s="262">
        <v>1.17E-3</v>
      </c>
      <c r="I55" s="263">
        <f>E55*H55</f>
        <v>2.1270600000000001E-3</v>
      </c>
      <c r="J55" s="262">
        <v>-8.7999999999999995E-2</v>
      </c>
      <c r="K55" s="263">
        <f>E55*J55</f>
        <v>-0.15998399999999999</v>
      </c>
      <c r="O55" s="255">
        <v>2</v>
      </c>
      <c r="AA55" s="228">
        <v>1</v>
      </c>
      <c r="AB55" s="228">
        <v>1</v>
      </c>
      <c r="AC55" s="228">
        <v>1</v>
      </c>
      <c r="AZ55" s="228">
        <v>1</v>
      </c>
      <c r="BA55" s="228">
        <f>IF(AZ55=1,G55,0)</f>
        <v>0</v>
      </c>
      <c r="BB55" s="228">
        <f>IF(AZ55=2,G55,0)</f>
        <v>0</v>
      </c>
      <c r="BC55" s="228">
        <f>IF(AZ55=3,G55,0)</f>
        <v>0</v>
      </c>
      <c r="BD55" s="228">
        <f>IF(AZ55=4,G55,0)</f>
        <v>0</v>
      </c>
      <c r="BE55" s="228">
        <f>IF(AZ55=5,G55,0)</f>
        <v>0</v>
      </c>
      <c r="CA55" s="255">
        <v>1</v>
      </c>
      <c r="CB55" s="255">
        <v>1</v>
      </c>
    </row>
    <row r="56" spans="1:80" ht="22.5" x14ac:dyDescent="0.2">
      <c r="A56" s="256">
        <v>39</v>
      </c>
      <c r="B56" s="257" t="s">
        <v>204</v>
      </c>
      <c r="C56" s="258" t="s">
        <v>243</v>
      </c>
      <c r="D56" s="259" t="s">
        <v>124</v>
      </c>
      <c r="E56" s="260">
        <v>27</v>
      </c>
      <c r="F56" s="260"/>
      <c r="G56" s="261">
        <f>E56*F56</f>
        <v>0</v>
      </c>
      <c r="H56" s="262">
        <v>2.5420000000000002E-2</v>
      </c>
      <c r="I56" s="263">
        <f>E56*H56</f>
        <v>0.68634000000000006</v>
      </c>
      <c r="J56" s="262">
        <v>0</v>
      </c>
      <c r="K56" s="263">
        <f>E56*J56</f>
        <v>0</v>
      </c>
      <c r="O56" s="255">
        <v>2</v>
      </c>
      <c r="AA56" s="228">
        <v>1</v>
      </c>
      <c r="AB56" s="228">
        <v>1</v>
      </c>
      <c r="AC56" s="228">
        <v>1</v>
      </c>
      <c r="AZ56" s="228">
        <v>1</v>
      </c>
      <c r="BA56" s="228">
        <f>IF(AZ56=1,G56,0)</f>
        <v>0</v>
      </c>
      <c r="BB56" s="228">
        <f>IF(AZ56=2,G56,0)</f>
        <v>0</v>
      </c>
      <c r="BC56" s="228">
        <f>IF(AZ56=3,G56,0)</f>
        <v>0</v>
      </c>
      <c r="BD56" s="228">
        <f>IF(AZ56=4,G56,0)</f>
        <v>0</v>
      </c>
      <c r="BE56" s="228">
        <f>IF(AZ56=5,G56,0)</f>
        <v>0</v>
      </c>
      <c r="CA56" s="255">
        <v>1</v>
      </c>
      <c r="CB56" s="255">
        <v>1</v>
      </c>
    </row>
    <row r="57" spans="1:80" x14ac:dyDescent="0.2">
      <c r="A57" s="265"/>
      <c r="B57" s="266" t="s">
        <v>101</v>
      </c>
      <c r="C57" s="267" t="s">
        <v>195</v>
      </c>
      <c r="D57" s="268"/>
      <c r="E57" s="269"/>
      <c r="F57" s="270"/>
      <c r="G57" s="271">
        <f>SUM(G51:G56)</f>
        <v>0</v>
      </c>
      <c r="H57" s="272"/>
      <c r="I57" s="273">
        <f>SUM(I51:I56)</f>
        <v>0.69677712000000003</v>
      </c>
      <c r="J57" s="272"/>
      <c r="K57" s="273">
        <f>SUM(K51:K56)</f>
        <v>-0.74622095999999993</v>
      </c>
      <c r="O57" s="255">
        <v>4</v>
      </c>
      <c r="BA57" s="274">
        <f>SUM(BA51:BA56)</f>
        <v>0</v>
      </c>
      <c r="BB57" s="274">
        <f>SUM(BB51:BB56)</f>
        <v>0</v>
      </c>
      <c r="BC57" s="274">
        <f>SUM(BC51:BC56)</f>
        <v>0</v>
      </c>
      <c r="BD57" s="274">
        <f>SUM(BD51:BD56)</f>
        <v>0</v>
      </c>
      <c r="BE57" s="274">
        <f>SUM(BE51:BE56)</f>
        <v>0</v>
      </c>
    </row>
    <row r="58" spans="1:80" x14ac:dyDescent="0.2">
      <c r="A58" s="245" t="s">
        <v>100</v>
      </c>
      <c r="B58" s="246" t="s">
        <v>205</v>
      </c>
      <c r="C58" s="247" t="s">
        <v>206</v>
      </c>
      <c r="D58" s="248"/>
      <c r="E58" s="249"/>
      <c r="F58" s="249"/>
      <c r="G58" s="250"/>
      <c r="H58" s="251"/>
      <c r="I58" s="252"/>
      <c r="J58" s="253"/>
      <c r="K58" s="254"/>
      <c r="O58" s="255">
        <v>1</v>
      </c>
    </row>
    <row r="59" spans="1:80" x14ac:dyDescent="0.2">
      <c r="A59" s="256">
        <v>40</v>
      </c>
      <c r="B59" s="257" t="s">
        <v>208</v>
      </c>
      <c r="C59" s="258" t="s">
        <v>209</v>
      </c>
      <c r="D59" s="259" t="s">
        <v>210</v>
      </c>
      <c r="E59" s="260">
        <v>0.69677712000000003</v>
      </c>
      <c r="F59" s="260"/>
      <c r="G59" s="261">
        <f>E59*F59</f>
        <v>0</v>
      </c>
      <c r="H59" s="262">
        <v>0</v>
      </c>
      <c r="I59" s="263">
        <f>E59*H59</f>
        <v>0</v>
      </c>
      <c r="J59" s="262"/>
      <c r="K59" s="263">
        <f>E59*J59</f>
        <v>0</v>
      </c>
      <c r="O59" s="255">
        <v>2</v>
      </c>
      <c r="AA59" s="228">
        <v>7</v>
      </c>
      <c r="AB59" s="228">
        <v>1</v>
      </c>
      <c r="AC59" s="228">
        <v>2</v>
      </c>
      <c r="AZ59" s="228">
        <v>1</v>
      </c>
      <c r="BA59" s="228">
        <f>IF(AZ59=1,G59,0)</f>
        <v>0</v>
      </c>
      <c r="BB59" s="228">
        <f>IF(AZ59=2,G59,0)</f>
        <v>0</v>
      </c>
      <c r="BC59" s="228">
        <f>IF(AZ59=3,G59,0)</f>
        <v>0</v>
      </c>
      <c r="BD59" s="228">
        <f>IF(AZ59=4,G59,0)</f>
        <v>0</v>
      </c>
      <c r="BE59" s="228">
        <f>IF(AZ59=5,G59,0)</f>
        <v>0</v>
      </c>
      <c r="CA59" s="255">
        <v>7</v>
      </c>
      <c r="CB59" s="255">
        <v>1</v>
      </c>
    </row>
    <row r="60" spans="1:80" x14ac:dyDescent="0.2">
      <c r="A60" s="265"/>
      <c r="B60" s="266" t="s">
        <v>101</v>
      </c>
      <c r="C60" s="267" t="s">
        <v>207</v>
      </c>
      <c r="D60" s="268"/>
      <c r="E60" s="269"/>
      <c r="F60" s="270"/>
      <c r="G60" s="271">
        <f>SUM(G58:G59)</f>
        <v>0</v>
      </c>
      <c r="H60" s="272"/>
      <c r="I60" s="273">
        <f>SUM(I58:I59)</f>
        <v>0</v>
      </c>
      <c r="J60" s="272"/>
      <c r="K60" s="273">
        <f>SUM(K58:K59)</f>
        <v>0</v>
      </c>
      <c r="O60" s="255">
        <v>4</v>
      </c>
      <c r="BA60" s="274">
        <f>SUM(BA58:BA59)</f>
        <v>0</v>
      </c>
      <c r="BB60" s="274">
        <f>SUM(BB58:BB59)</f>
        <v>0</v>
      </c>
      <c r="BC60" s="274">
        <f>SUM(BC58:BC59)</f>
        <v>0</v>
      </c>
      <c r="BD60" s="274">
        <f>SUM(BD58:BD59)</f>
        <v>0</v>
      </c>
      <c r="BE60" s="274">
        <f>SUM(BE58:BE59)</f>
        <v>0</v>
      </c>
    </row>
    <row r="61" spans="1:80" x14ac:dyDescent="0.2">
      <c r="A61" s="245" t="s">
        <v>100</v>
      </c>
      <c r="B61" s="246" t="s">
        <v>211</v>
      </c>
      <c r="C61" s="247" t="s">
        <v>212</v>
      </c>
      <c r="D61" s="248"/>
      <c r="E61" s="249"/>
      <c r="F61" s="249"/>
      <c r="G61" s="250"/>
      <c r="H61" s="251"/>
      <c r="I61" s="252"/>
      <c r="J61" s="253"/>
      <c r="K61" s="254"/>
      <c r="O61" s="255">
        <v>1</v>
      </c>
    </row>
    <row r="62" spans="1:80" x14ac:dyDescent="0.2">
      <c r="A62" s="256">
        <v>41</v>
      </c>
      <c r="B62" s="257" t="s">
        <v>214</v>
      </c>
      <c r="C62" s="258" t="s">
        <v>215</v>
      </c>
      <c r="D62" s="259" t="s">
        <v>210</v>
      </c>
      <c r="E62" s="260">
        <v>15.54922096</v>
      </c>
      <c r="F62" s="260"/>
      <c r="G62" s="261">
        <f t="shared" ref="G62:G68" si="24">E62*F62</f>
        <v>0</v>
      </c>
      <c r="H62" s="262">
        <v>0</v>
      </c>
      <c r="I62" s="263">
        <f t="shared" ref="I62:I68" si="25">E62*H62</f>
        <v>0</v>
      </c>
      <c r="J62" s="262"/>
      <c r="K62" s="263">
        <f t="shared" ref="K62:K68" si="26">E62*J62</f>
        <v>0</v>
      </c>
      <c r="O62" s="255">
        <v>2</v>
      </c>
      <c r="AA62" s="228">
        <v>8</v>
      </c>
      <c r="AB62" s="228">
        <v>0</v>
      </c>
      <c r="AC62" s="228">
        <v>3</v>
      </c>
      <c r="AZ62" s="228">
        <v>1</v>
      </c>
      <c r="BA62" s="228">
        <f t="shared" ref="BA62:BA68" si="27">IF(AZ62=1,G62,0)</f>
        <v>0</v>
      </c>
      <c r="BB62" s="228">
        <f t="shared" ref="BB62:BB68" si="28">IF(AZ62=2,G62,0)</f>
        <v>0</v>
      </c>
      <c r="BC62" s="228">
        <f t="shared" ref="BC62:BC68" si="29">IF(AZ62=3,G62,0)</f>
        <v>0</v>
      </c>
      <c r="BD62" s="228">
        <f t="shared" ref="BD62:BD68" si="30">IF(AZ62=4,G62,0)</f>
        <v>0</v>
      </c>
      <c r="BE62" s="228">
        <f t="shared" ref="BE62:BE68" si="31">IF(AZ62=5,G62,0)</f>
        <v>0</v>
      </c>
      <c r="CA62" s="255">
        <v>8</v>
      </c>
      <c r="CB62" s="255">
        <v>0</v>
      </c>
    </row>
    <row r="63" spans="1:80" x14ac:dyDescent="0.2">
      <c r="A63" s="256">
        <v>42</v>
      </c>
      <c r="B63" s="257" t="s">
        <v>216</v>
      </c>
      <c r="C63" s="258" t="s">
        <v>217</v>
      </c>
      <c r="D63" s="259" t="s">
        <v>210</v>
      </c>
      <c r="E63" s="260">
        <v>15.54922096</v>
      </c>
      <c r="F63" s="260"/>
      <c r="G63" s="261">
        <f t="shared" si="24"/>
        <v>0</v>
      </c>
      <c r="H63" s="262">
        <v>0</v>
      </c>
      <c r="I63" s="263">
        <f t="shared" si="25"/>
        <v>0</v>
      </c>
      <c r="J63" s="262"/>
      <c r="K63" s="263">
        <f t="shared" si="26"/>
        <v>0</v>
      </c>
      <c r="O63" s="255">
        <v>2</v>
      </c>
      <c r="AA63" s="228">
        <v>8</v>
      </c>
      <c r="AB63" s="228">
        <v>0</v>
      </c>
      <c r="AC63" s="228">
        <v>3</v>
      </c>
      <c r="AZ63" s="228">
        <v>1</v>
      </c>
      <c r="BA63" s="228">
        <f t="shared" si="27"/>
        <v>0</v>
      </c>
      <c r="BB63" s="228">
        <f t="shared" si="28"/>
        <v>0</v>
      </c>
      <c r="BC63" s="228">
        <f t="shared" si="29"/>
        <v>0</v>
      </c>
      <c r="BD63" s="228">
        <f t="shared" si="30"/>
        <v>0</v>
      </c>
      <c r="BE63" s="228">
        <f t="shared" si="31"/>
        <v>0</v>
      </c>
      <c r="CA63" s="255">
        <v>8</v>
      </c>
      <c r="CB63" s="255">
        <v>0</v>
      </c>
    </row>
    <row r="64" spans="1:80" x14ac:dyDescent="0.2">
      <c r="A64" s="256">
        <v>43</v>
      </c>
      <c r="B64" s="257" t="s">
        <v>218</v>
      </c>
      <c r="C64" s="258" t="s">
        <v>219</v>
      </c>
      <c r="D64" s="259" t="s">
        <v>210</v>
      </c>
      <c r="E64" s="260">
        <v>15.54922096</v>
      </c>
      <c r="F64" s="260"/>
      <c r="G64" s="261">
        <f t="shared" si="24"/>
        <v>0</v>
      </c>
      <c r="H64" s="262">
        <v>0</v>
      </c>
      <c r="I64" s="263">
        <f t="shared" si="25"/>
        <v>0</v>
      </c>
      <c r="J64" s="262"/>
      <c r="K64" s="263">
        <f t="shared" si="26"/>
        <v>0</v>
      </c>
      <c r="O64" s="255">
        <v>2</v>
      </c>
      <c r="AA64" s="228">
        <v>8</v>
      </c>
      <c r="AB64" s="228">
        <v>0</v>
      </c>
      <c r="AC64" s="228">
        <v>3</v>
      </c>
      <c r="AZ64" s="228">
        <v>1</v>
      </c>
      <c r="BA64" s="228">
        <f t="shared" si="27"/>
        <v>0</v>
      </c>
      <c r="BB64" s="228">
        <f t="shared" si="28"/>
        <v>0</v>
      </c>
      <c r="BC64" s="228">
        <f t="shared" si="29"/>
        <v>0</v>
      </c>
      <c r="BD64" s="228">
        <f t="shared" si="30"/>
        <v>0</v>
      </c>
      <c r="BE64" s="228">
        <f t="shared" si="31"/>
        <v>0</v>
      </c>
      <c r="CA64" s="255">
        <v>8</v>
      </c>
      <c r="CB64" s="255">
        <v>0</v>
      </c>
    </row>
    <row r="65" spans="1:80" x14ac:dyDescent="0.2">
      <c r="A65" s="256">
        <v>44</v>
      </c>
      <c r="B65" s="257" t="s">
        <v>220</v>
      </c>
      <c r="C65" s="258" t="s">
        <v>221</v>
      </c>
      <c r="D65" s="259" t="s">
        <v>210</v>
      </c>
      <c r="E65" s="260">
        <v>15.54922096</v>
      </c>
      <c r="F65" s="260"/>
      <c r="G65" s="261">
        <f t="shared" si="24"/>
        <v>0</v>
      </c>
      <c r="H65" s="262">
        <v>0</v>
      </c>
      <c r="I65" s="263">
        <f t="shared" si="25"/>
        <v>0</v>
      </c>
      <c r="J65" s="262"/>
      <c r="K65" s="263">
        <f t="shared" si="26"/>
        <v>0</v>
      </c>
      <c r="O65" s="255">
        <v>2</v>
      </c>
      <c r="AA65" s="228">
        <v>8</v>
      </c>
      <c r="AB65" s="228">
        <v>0</v>
      </c>
      <c r="AC65" s="228">
        <v>3</v>
      </c>
      <c r="AZ65" s="228">
        <v>1</v>
      </c>
      <c r="BA65" s="228">
        <f t="shared" si="27"/>
        <v>0</v>
      </c>
      <c r="BB65" s="228">
        <f t="shared" si="28"/>
        <v>0</v>
      </c>
      <c r="BC65" s="228">
        <f t="shared" si="29"/>
        <v>0</v>
      </c>
      <c r="BD65" s="228">
        <f t="shared" si="30"/>
        <v>0</v>
      </c>
      <c r="BE65" s="228">
        <f t="shared" si="31"/>
        <v>0</v>
      </c>
      <c r="CA65" s="255">
        <v>8</v>
      </c>
      <c r="CB65" s="255">
        <v>0</v>
      </c>
    </row>
    <row r="66" spans="1:80" x14ac:dyDescent="0.2">
      <c r="A66" s="256">
        <v>45</v>
      </c>
      <c r="B66" s="257" t="s">
        <v>222</v>
      </c>
      <c r="C66" s="258" t="s">
        <v>223</v>
      </c>
      <c r="D66" s="259" t="s">
        <v>210</v>
      </c>
      <c r="E66" s="260">
        <v>108.84454672</v>
      </c>
      <c r="F66" s="260"/>
      <c r="G66" s="261">
        <f t="shared" si="24"/>
        <v>0</v>
      </c>
      <c r="H66" s="262">
        <v>0</v>
      </c>
      <c r="I66" s="263">
        <f t="shared" si="25"/>
        <v>0</v>
      </c>
      <c r="J66" s="262"/>
      <c r="K66" s="263">
        <f t="shared" si="26"/>
        <v>0</v>
      </c>
      <c r="O66" s="255">
        <v>2</v>
      </c>
      <c r="AA66" s="228">
        <v>8</v>
      </c>
      <c r="AB66" s="228">
        <v>0</v>
      </c>
      <c r="AC66" s="228">
        <v>3</v>
      </c>
      <c r="AZ66" s="228">
        <v>1</v>
      </c>
      <c r="BA66" s="228">
        <f t="shared" si="27"/>
        <v>0</v>
      </c>
      <c r="BB66" s="228">
        <f t="shared" si="28"/>
        <v>0</v>
      </c>
      <c r="BC66" s="228">
        <f t="shared" si="29"/>
        <v>0</v>
      </c>
      <c r="BD66" s="228">
        <f t="shared" si="30"/>
        <v>0</v>
      </c>
      <c r="BE66" s="228">
        <f t="shared" si="31"/>
        <v>0</v>
      </c>
      <c r="CA66" s="255">
        <v>8</v>
      </c>
      <c r="CB66" s="255">
        <v>0</v>
      </c>
    </row>
    <row r="67" spans="1:80" x14ac:dyDescent="0.2">
      <c r="A67" s="256">
        <v>46</v>
      </c>
      <c r="B67" s="257" t="s">
        <v>224</v>
      </c>
      <c r="C67" s="258" t="s">
        <v>225</v>
      </c>
      <c r="D67" s="259" t="s">
        <v>210</v>
      </c>
      <c r="E67" s="260">
        <v>15.54922096</v>
      </c>
      <c r="F67" s="260"/>
      <c r="G67" s="261">
        <f t="shared" si="24"/>
        <v>0</v>
      </c>
      <c r="H67" s="262">
        <v>0</v>
      </c>
      <c r="I67" s="263">
        <f t="shared" si="25"/>
        <v>0</v>
      </c>
      <c r="J67" s="262"/>
      <c r="K67" s="263">
        <f t="shared" si="26"/>
        <v>0</v>
      </c>
      <c r="O67" s="255">
        <v>2</v>
      </c>
      <c r="AA67" s="228">
        <v>8</v>
      </c>
      <c r="AB67" s="228">
        <v>0</v>
      </c>
      <c r="AC67" s="228">
        <v>3</v>
      </c>
      <c r="AZ67" s="228">
        <v>1</v>
      </c>
      <c r="BA67" s="228">
        <f t="shared" si="27"/>
        <v>0</v>
      </c>
      <c r="BB67" s="228">
        <f t="shared" si="28"/>
        <v>0</v>
      </c>
      <c r="BC67" s="228">
        <f t="shared" si="29"/>
        <v>0</v>
      </c>
      <c r="BD67" s="228">
        <f t="shared" si="30"/>
        <v>0</v>
      </c>
      <c r="BE67" s="228">
        <f t="shared" si="31"/>
        <v>0</v>
      </c>
      <c r="CA67" s="255">
        <v>8</v>
      </c>
      <c r="CB67" s="255">
        <v>0</v>
      </c>
    </row>
    <row r="68" spans="1:80" x14ac:dyDescent="0.2">
      <c r="A68" s="256">
        <v>47</v>
      </c>
      <c r="B68" s="257" t="s">
        <v>226</v>
      </c>
      <c r="C68" s="258" t="s">
        <v>227</v>
      </c>
      <c r="D68" s="259" t="s">
        <v>210</v>
      </c>
      <c r="E68" s="260">
        <v>15.54922096</v>
      </c>
      <c r="F68" s="260"/>
      <c r="G68" s="261">
        <f t="shared" si="24"/>
        <v>0</v>
      </c>
      <c r="H68" s="262">
        <v>0</v>
      </c>
      <c r="I68" s="263">
        <f t="shared" si="25"/>
        <v>0</v>
      </c>
      <c r="J68" s="262"/>
      <c r="K68" s="263">
        <f t="shared" si="26"/>
        <v>0</v>
      </c>
      <c r="O68" s="255">
        <v>2</v>
      </c>
      <c r="AA68" s="228">
        <v>8</v>
      </c>
      <c r="AB68" s="228">
        <v>0</v>
      </c>
      <c r="AC68" s="228">
        <v>3</v>
      </c>
      <c r="AZ68" s="228">
        <v>1</v>
      </c>
      <c r="BA68" s="228">
        <f t="shared" si="27"/>
        <v>0</v>
      </c>
      <c r="BB68" s="228">
        <f t="shared" si="28"/>
        <v>0</v>
      </c>
      <c r="BC68" s="228">
        <f t="shared" si="29"/>
        <v>0</v>
      </c>
      <c r="BD68" s="228">
        <f t="shared" si="30"/>
        <v>0</v>
      </c>
      <c r="BE68" s="228">
        <f t="shared" si="31"/>
        <v>0</v>
      </c>
      <c r="CA68" s="255">
        <v>8</v>
      </c>
      <c r="CB68" s="255">
        <v>0</v>
      </c>
    </row>
    <row r="69" spans="1:80" x14ac:dyDescent="0.2">
      <c r="A69" s="265"/>
      <c r="B69" s="266" t="s">
        <v>101</v>
      </c>
      <c r="C69" s="267" t="s">
        <v>213</v>
      </c>
      <c r="D69" s="268"/>
      <c r="E69" s="269"/>
      <c r="F69" s="270"/>
      <c r="G69" s="271">
        <f>SUM(G61:G68)</f>
        <v>0</v>
      </c>
      <c r="H69" s="272"/>
      <c r="I69" s="273">
        <f>SUM(I61:I68)</f>
        <v>0</v>
      </c>
      <c r="J69" s="272"/>
      <c r="K69" s="273">
        <f>SUM(K61:K68)</f>
        <v>0</v>
      </c>
      <c r="O69" s="255">
        <v>4</v>
      </c>
      <c r="BA69" s="274">
        <f>SUM(BA61:BA68)</f>
        <v>0</v>
      </c>
      <c r="BB69" s="274">
        <f>SUM(BB61:BB68)</f>
        <v>0</v>
      </c>
      <c r="BC69" s="274">
        <f>SUM(BC61:BC68)</f>
        <v>0</v>
      </c>
      <c r="BD69" s="274">
        <f>SUM(BD61:BD68)</f>
        <v>0</v>
      </c>
      <c r="BE69" s="274">
        <f>SUM(BE61:BE68)</f>
        <v>0</v>
      </c>
    </row>
    <row r="70" spans="1:80" x14ac:dyDescent="0.2">
      <c r="E70" s="228"/>
    </row>
    <row r="71" spans="1:80" x14ac:dyDescent="0.2">
      <c r="E71" s="228"/>
    </row>
    <row r="72" spans="1:80" x14ac:dyDescent="0.2">
      <c r="E72" s="228"/>
    </row>
    <row r="73" spans="1:80" x14ac:dyDescent="0.2">
      <c r="E73" s="228"/>
    </row>
    <row r="74" spans="1:80" x14ac:dyDescent="0.2">
      <c r="E74" s="228"/>
    </row>
    <row r="75" spans="1:80" x14ac:dyDescent="0.2">
      <c r="E75" s="228"/>
    </row>
    <row r="76" spans="1:80" x14ac:dyDescent="0.2">
      <c r="E76" s="228"/>
    </row>
    <row r="77" spans="1:80" x14ac:dyDescent="0.2">
      <c r="E77" s="228"/>
    </row>
    <row r="78" spans="1:80" x14ac:dyDescent="0.2">
      <c r="E78" s="228"/>
    </row>
    <row r="79" spans="1:80" x14ac:dyDescent="0.2">
      <c r="E79" s="228"/>
    </row>
    <row r="80" spans="1:80" x14ac:dyDescent="0.2">
      <c r="E80" s="228"/>
    </row>
    <row r="81" spans="1:7" x14ac:dyDescent="0.2">
      <c r="E81" s="228"/>
    </row>
    <row r="82" spans="1:7" x14ac:dyDescent="0.2">
      <c r="E82" s="228"/>
    </row>
    <row r="83" spans="1:7" x14ac:dyDescent="0.2">
      <c r="E83" s="228"/>
    </row>
    <row r="84" spans="1:7" x14ac:dyDescent="0.2">
      <c r="E84" s="228"/>
    </row>
    <row r="85" spans="1:7" x14ac:dyDescent="0.2">
      <c r="E85" s="228"/>
    </row>
    <row r="86" spans="1:7" x14ac:dyDescent="0.2">
      <c r="E86" s="228"/>
    </row>
    <row r="87" spans="1:7" x14ac:dyDescent="0.2">
      <c r="E87" s="228"/>
    </row>
    <row r="88" spans="1:7" x14ac:dyDescent="0.2">
      <c r="E88" s="228"/>
    </row>
    <row r="89" spans="1:7" x14ac:dyDescent="0.2">
      <c r="E89" s="228"/>
    </row>
    <row r="90" spans="1:7" x14ac:dyDescent="0.2">
      <c r="E90" s="228"/>
    </row>
    <row r="91" spans="1:7" x14ac:dyDescent="0.2">
      <c r="E91" s="228"/>
    </row>
    <row r="92" spans="1:7" x14ac:dyDescent="0.2">
      <c r="E92" s="228"/>
    </row>
    <row r="93" spans="1:7" x14ac:dyDescent="0.2">
      <c r="A93" s="264"/>
      <c r="B93" s="264"/>
      <c r="C93" s="264"/>
      <c r="D93" s="264"/>
      <c r="E93" s="264"/>
      <c r="F93" s="264"/>
      <c r="G93" s="264"/>
    </row>
    <row r="94" spans="1:7" x14ac:dyDescent="0.2">
      <c r="A94" s="264"/>
      <c r="B94" s="264"/>
      <c r="C94" s="264"/>
      <c r="D94" s="264"/>
      <c r="E94" s="264"/>
      <c r="F94" s="264"/>
      <c r="G94" s="264"/>
    </row>
    <row r="95" spans="1:7" x14ac:dyDescent="0.2">
      <c r="A95" s="264"/>
      <c r="B95" s="264"/>
      <c r="C95" s="264"/>
      <c r="D95" s="264"/>
      <c r="E95" s="264"/>
      <c r="F95" s="264"/>
      <c r="G95" s="264"/>
    </row>
    <row r="96" spans="1:7" x14ac:dyDescent="0.2">
      <c r="A96" s="264"/>
      <c r="B96" s="264"/>
      <c r="C96" s="264"/>
      <c r="D96" s="264"/>
      <c r="E96" s="264"/>
      <c r="F96" s="264"/>
      <c r="G96" s="264"/>
    </row>
    <row r="97" spans="5:5" x14ac:dyDescent="0.2">
      <c r="E97" s="228"/>
    </row>
    <row r="98" spans="5:5" x14ac:dyDescent="0.2">
      <c r="E98" s="228"/>
    </row>
    <row r="99" spans="5:5" x14ac:dyDescent="0.2">
      <c r="E99" s="228"/>
    </row>
    <row r="100" spans="5:5" x14ac:dyDescent="0.2">
      <c r="E100" s="228"/>
    </row>
    <row r="101" spans="5:5" x14ac:dyDescent="0.2">
      <c r="E101" s="228"/>
    </row>
    <row r="102" spans="5:5" x14ac:dyDescent="0.2">
      <c r="E102" s="228"/>
    </row>
    <row r="103" spans="5:5" x14ac:dyDescent="0.2">
      <c r="E103" s="228"/>
    </row>
    <row r="104" spans="5:5" x14ac:dyDescent="0.2">
      <c r="E104" s="228"/>
    </row>
    <row r="105" spans="5:5" x14ac:dyDescent="0.2">
      <c r="E105" s="228"/>
    </row>
    <row r="106" spans="5:5" x14ac:dyDescent="0.2">
      <c r="E106" s="228"/>
    </row>
    <row r="107" spans="5:5" x14ac:dyDescent="0.2">
      <c r="E107" s="228"/>
    </row>
    <row r="108" spans="5:5" x14ac:dyDescent="0.2">
      <c r="E108" s="228"/>
    </row>
    <row r="109" spans="5:5" x14ac:dyDescent="0.2">
      <c r="E109" s="228"/>
    </row>
    <row r="110" spans="5:5" x14ac:dyDescent="0.2">
      <c r="E110" s="228"/>
    </row>
    <row r="111" spans="5:5" x14ac:dyDescent="0.2">
      <c r="E111" s="228"/>
    </row>
    <row r="112" spans="5:5" x14ac:dyDescent="0.2">
      <c r="E112" s="228"/>
    </row>
    <row r="113" spans="1:5" x14ac:dyDescent="0.2">
      <c r="E113" s="228"/>
    </row>
    <row r="114" spans="1:5" x14ac:dyDescent="0.2">
      <c r="E114" s="228"/>
    </row>
    <row r="115" spans="1:5" x14ac:dyDescent="0.2">
      <c r="E115" s="228"/>
    </row>
    <row r="116" spans="1:5" x14ac:dyDescent="0.2">
      <c r="E116" s="228"/>
    </row>
    <row r="117" spans="1:5" x14ac:dyDescent="0.2">
      <c r="E117" s="228"/>
    </row>
    <row r="118" spans="1:5" x14ac:dyDescent="0.2">
      <c r="E118" s="228"/>
    </row>
    <row r="119" spans="1:5" x14ac:dyDescent="0.2">
      <c r="E119" s="228"/>
    </row>
    <row r="120" spans="1:5" x14ac:dyDescent="0.2">
      <c r="E120" s="228"/>
    </row>
    <row r="121" spans="1:5" x14ac:dyDescent="0.2">
      <c r="E121" s="228"/>
    </row>
    <row r="122" spans="1:5" x14ac:dyDescent="0.2">
      <c r="E122" s="228"/>
    </row>
    <row r="123" spans="1:5" x14ac:dyDescent="0.2">
      <c r="E123" s="228"/>
    </row>
    <row r="124" spans="1:5" x14ac:dyDescent="0.2">
      <c r="E124" s="228"/>
    </row>
    <row r="125" spans="1:5" x14ac:dyDescent="0.2">
      <c r="E125" s="228"/>
    </row>
    <row r="126" spans="1:5" x14ac:dyDescent="0.2">
      <c r="E126" s="228"/>
    </row>
    <row r="127" spans="1:5" x14ac:dyDescent="0.2">
      <c r="E127" s="228"/>
    </row>
    <row r="128" spans="1:5" x14ac:dyDescent="0.2">
      <c r="A128" s="275"/>
      <c r="B128" s="275"/>
    </row>
    <row r="129" spans="1:7" x14ac:dyDescent="0.2">
      <c r="A129" s="264"/>
      <c r="B129" s="264"/>
      <c r="C129" s="276"/>
      <c r="D129" s="276"/>
      <c r="E129" s="277"/>
      <c r="F129" s="276"/>
      <c r="G129" s="278"/>
    </row>
    <row r="130" spans="1:7" x14ac:dyDescent="0.2">
      <c r="A130" s="279"/>
      <c r="B130" s="279"/>
      <c r="C130" s="264"/>
      <c r="D130" s="264"/>
      <c r="E130" s="280"/>
      <c r="F130" s="264"/>
      <c r="G130" s="264"/>
    </row>
    <row r="131" spans="1:7" x14ac:dyDescent="0.2">
      <c r="A131" s="264"/>
      <c r="B131" s="264"/>
      <c r="C131" s="264"/>
      <c r="D131" s="264"/>
      <c r="E131" s="280"/>
      <c r="F131" s="264"/>
      <c r="G131" s="264"/>
    </row>
    <row r="132" spans="1:7" x14ac:dyDescent="0.2">
      <c r="A132" s="264"/>
      <c r="B132" s="264"/>
      <c r="C132" s="264"/>
      <c r="D132" s="264"/>
      <c r="E132" s="280"/>
      <c r="F132" s="264"/>
      <c r="G132" s="264"/>
    </row>
    <row r="133" spans="1:7" x14ac:dyDescent="0.2">
      <c r="A133" s="264"/>
      <c r="B133" s="264"/>
      <c r="C133" s="264"/>
      <c r="D133" s="264"/>
      <c r="E133" s="280"/>
      <c r="F133" s="264"/>
      <c r="G133" s="264"/>
    </row>
    <row r="134" spans="1:7" x14ac:dyDescent="0.2">
      <c r="A134" s="264"/>
      <c r="B134" s="264"/>
      <c r="C134" s="264"/>
      <c r="D134" s="264"/>
      <c r="E134" s="280"/>
      <c r="F134" s="264"/>
      <c r="G134" s="264"/>
    </row>
    <row r="135" spans="1:7" x14ac:dyDescent="0.2">
      <c r="A135" s="264"/>
      <c r="B135" s="264"/>
      <c r="C135" s="264"/>
      <c r="D135" s="264"/>
      <c r="E135" s="280"/>
      <c r="F135" s="264"/>
      <c r="G135" s="264"/>
    </row>
    <row r="136" spans="1:7" x14ac:dyDescent="0.2">
      <c r="A136" s="264"/>
      <c r="B136" s="264"/>
      <c r="C136" s="264"/>
      <c r="D136" s="264"/>
      <c r="E136" s="280"/>
      <c r="F136" s="264"/>
      <c r="G136" s="264"/>
    </row>
    <row r="137" spans="1:7" x14ac:dyDescent="0.2">
      <c r="A137" s="264"/>
      <c r="B137" s="264"/>
      <c r="C137" s="264"/>
      <c r="D137" s="264"/>
      <c r="E137" s="280"/>
      <c r="F137" s="264"/>
      <c r="G137" s="264"/>
    </row>
    <row r="138" spans="1:7" x14ac:dyDescent="0.2">
      <c r="A138" s="264"/>
      <c r="B138" s="264"/>
      <c r="C138" s="264"/>
      <c r="D138" s="264"/>
      <c r="E138" s="280"/>
      <c r="F138" s="264"/>
      <c r="G138" s="264"/>
    </row>
    <row r="139" spans="1:7" x14ac:dyDescent="0.2">
      <c r="A139" s="264"/>
      <c r="B139" s="264"/>
      <c r="C139" s="264"/>
      <c r="D139" s="264"/>
      <c r="E139" s="280"/>
      <c r="F139" s="264"/>
      <c r="G139" s="264"/>
    </row>
    <row r="140" spans="1:7" x14ac:dyDescent="0.2">
      <c r="A140" s="264"/>
      <c r="B140" s="264"/>
      <c r="C140" s="264"/>
      <c r="D140" s="264"/>
      <c r="E140" s="280"/>
      <c r="F140" s="264"/>
      <c r="G140" s="264"/>
    </row>
    <row r="141" spans="1:7" x14ac:dyDescent="0.2">
      <c r="A141" s="264"/>
      <c r="B141" s="264"/>
      <c r="C141" s="264"/>
      <c r="D141" s="264"/>
      <c r="E141" s="280"/>
      <c r="F141" s="264"/>
      <c r="G141" s="264"/>
    </row>
    <row r="142" spans="1:7" x14ac:dyDescent="0.2">
      <c r="A142" s="264"/>
      <c r="B142" s="264"/>
      <c r="C142" s="264"/>
      <c r="D142" s="264"/>
      <c r="E142" s="280"/>
      <c r="F142" s="264"/>
      <c r="G142" s="26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27</vt:i4>
      </vt:variant>
    </vt:vector>
  </HeadingPairs>
  <TitlesOfParts>
    <vt:vector size="31" baseType="lpstr">
      <vt:lpstr>Stavba</vt:lpstr>
      <vt:lpstr>01 01 KL</vt:lpstr>
      <vt:lpstr>01 01 Rek</vt:lpstr>
      <vt:lpstr>01 01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'01 01 Pol'!Názvy_tisku</vt:lpstr>
      <vt:lpstr>'01 01 Rek'!Názvy_tisku</vt:lpstr>
      <vt:lpstr>Stavba!Objednatel</vt:lpstr>
      <vt:lpstr>Stavba!Objekt</vt:lpstr>
      <vt:lpstr>'01 01 KL'!Oblast_tisku</vt:lpstr>
      <vt:lpstr>'01 01 Pol'!Oblast_tisku</vt:lpstr>
      <vt:lpstr>'01 01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Rychnovský Radek</cp:lastModifiedBy>
  <dcterms:created xsi:type="dcterms:W3CDTF">2018-06-07T09:51:10Z</dcterms:created>
  <dcterms:modified xsi:type="dcterms:W3CDTF">2018-06-07T11:30:24Z</dcterms:modified>
</cp:coreProperties>
</file>