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24226"/>
  <bookViews>
    <workbookView xWindow="240" yWindow="120" windowWidth="14940" windowHeight="9225" activeTab="1"/>
  </bookViews>
  <sheets>
    <sheet name="rekapitulace PDPS DOKONCENI ST" sheetId="1" r:id="rId1"/>
    <sheet name="000" sheetId="2" r:id="rId2"/>
    <sheet name="SO 01" sheetId="3" r:id="rId3"/>
    <sheet name="SO 182" sheetId="4" r:id="rId4"/>
    <sheet name="SO 201" sheetId="5" r:id="rId5"/>
  </sheets>
  <definedNames>
    <definedName name="_xlnm.Print_Area" localSheetId="1">'000'!$A$1:$Z$46</definedName>
    <definedName name="_xlnm.Print_Area" localSheetId="0">'rekapitulace PDPS DOKONCENI ST'!$A$1:$F$16</definedName>
    <definedName name="_xlnm.Print_Area" localSheetId="2">'SO 01'!$A$1:$Z$54</definedName>
    <definedName name="_xlnm.Print_Area" localSheetId="3">'SO 182'!$A$1:$Z$26</definedName>
    <definedName name="_xlnm.Print_Area" localSheetId="4">'SO 201'!$A$1:$Z$163</definedName>
  </definedNames>
  <calcPr calcId="162913" iterate="1" iterateCount="100" iterateDelta="0.001"/>
</workbook>
</file>

<file path=xl/sharedStrings.xml><?xml version="1.0" encoding="utf-8"?>
<sst xmlns="http://schemas.openxmlformats.org/spreadsheetml/2006/main" count="923" uniqueCount="364">
  <si>
    <t>Soupis objektů s DPH</t>
  </si>
  <si>
    <t>Stavba:ZR Kraj 2017 - III/35012 Pořežín - most ev.č. 35012-3</t>
  </si>
  <si>
    <t>Varianta: - varianta 1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</si>
  <si>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</si>
  <si>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</si>
  <si>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</si>
  <si>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</si>
  <si>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</si>
  <si>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</si>
  <si>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</si>
  <si>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</si>
  <si>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</si>
  <si>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</si>
  <si>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</si>
  <si>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Krajská správa a údržba silnic Vysočiny, příspěvková organizace</t>
  </si>
  <si>
    <t>Příloha k formuláři pro ocenění nabídky</t>
  </si>
  <si>
    <t>Stavba :</t>
  </si>
  <si>
    <t>číslo a název SO:</t>
  </si>
  <si>
    <t>číslo a název rozpočtu:</t>
  </si>
  <si>
    <t>ZR Kraj 2017</t>
  </si>
  <si>
    <t>III/35012 Pořežín - most ev.č. 35012-3</t>
  </si>
  <si>
    <t>000</t>
  </si>
  <si>
    <t>Všeobecné položky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</si>
  <si>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</si>
  <si>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</si>
  <si>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</si>
  <si>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</si>
  <si>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</si>
  <si>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</si>
  <si>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</si>
  <si>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</si>
  <si>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</si>
  <si>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</si>
  <si>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</si>
  <si>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</si>
  <si>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</si>
  <si>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</si>
  <si>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</si>
  <si>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</si>
  <si>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</si>
  <si>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</si>
  <si>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</si>
  <si>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</si>
  <si>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2015_OTSKP</t>
  </si>
  <si>
    <t>02410</t>
  </si>
  <si>
    <t/>
  </si>
  <si>
    <t>OBSLUHA PRO OBJEDNATELE - TECHNICKÝ PERSONÁL
Náklady na pracovníka provádějící střežení prostoru pod a na mostě během
demolice, 2 dny</t>
  </si>
  <si>
    <t xml:space="preserve">KČ        </t>
  </si>
  <si>
    <t>zahrnuje veškeré náklady spojené s objednatelem požadovaným personálem</t>
  </si>
  <si>
    <t>02910</t>
  </si>
  <si>
    <t>OSTATNÍ POŽADAVKY - ZEMĚMĚŘIČSKÁ MĚŘENÍ
"vytyčovací práce + cena za vytyčení prostorové polohy stavby
před jejím zahájením odborně způsobilými osobami,
veškeré geodetické práce v průběru výstavby,
geometrické zaměřeni skutečného stavu po dokončení stavby,"</t>
  </si>
  <si>
    <t>zahrnuje veškeré náklady spojené s objednatelem požadovanými pracemi</t>
  </si>
  <si>
    <t>02943</t>
  </si>
  <si>
    <t>OSTATNÍ POŽADAVKY - VYPRACOVÁNÍ RDS</t>
  </si>
  <si>
    <t>02944</t>
  </si>
  <si>
    <t>OSTAT POŽADAVKY - DOKUMENTACE SKUTEČ PROVEDENÍ V DIGIT FORMĚ
DSPS (grafika + CD media) vč. fotografické dokumentace realizace stavby</t>
  </si>
  <si>
    <t>02945</t>
  </si>
  <si>
    <t>OSTAT POŽADAVKY - GEOMETRICKÝ PLÁN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</si>
  <si>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</si>
  <si>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029522</t>
  </si>
  <si>
    <t>OSTATNÍ POŽADAVKY - REVIZNÍ ZPRÁVY
1 HPM, ML, včetně zápisu do BMS</t>
  </si>
  <si>
    <t xml:space="preserve">KUS       </t>
  </si>
  <si>
    <t>02991</t>
  </si>
  <si>
    <t>OSTATNÍ POŽADAVKY - INFORMAČNÍ TABULE
Opatření BOZP - pásky, prkna tabulky, sloupky atd.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</si>
  <si>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</si>
  <si>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</si>
  <si>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</si>
  <si>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</si>
  <si>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03750</t>
  </si>
  <si>
    <t>POMOC PRÁCE ZAJIŠŤ NEBO ZŘÍZ LEŠENÍ
Záchytné lešení výšky do 3m na dobu od zahájení bednění skruže po dokončení
instalace zádržného systému konečného</t>
  </si>
  <si>
    <t>zahrnuje objednatelem povolené náklady na požadovaná zařízení zhotovitele</t>
  </si>
  <si>
    <t>Ostatní konstrukce a práce</t>
  </si>
  <si>
    <t>916814</t>
  </si>
  <si>
    <t>ODDĚL OPLOCENÍ S PODSTAVCI DRÁTĚNNÉ - DOD, MONTÁŽ, DEMONTÁŽ
Oplocení staveniště, výška plotu 1,8m</t>
  </si>
  <si>
    <t xml:space="preserve">M         </t>
  </si>
  <si>
    <t>položka zahrnuje:
- dodání zařízení v předepsaném provedení včetně jejich osazení
- údržbu po celou dobu trvání funkce, náhradu zničených nebo ztracených kusů, nutnou opravu poškozených částí
- odstranění, demontáž a odklizení zařízení s odvozem na předepsané místo</t>
  </si>
  <si>
    <t>C e l k e m</t>
  </si>
  <si>
    <t>SO 01</t>
  </si>
  <si>
    <t>Demolice mostu ev.č. 35012-3</t>
  </si>
  <si>
    <t>014101</t>
  </si>
  <si>
    <t>a</t>
  </si>
  <si>
    <t>POPLATKY ZA SKLÁDKU
poplatek za uložení zemin</t>
  </si>
  <si>
    <t xml:space="preserve">M3        </t>
  </si>
  <si>
    <t>131838 219,714+
123738 37,95+
124738 37,59=295,254 [A]</t>
  </si>
  <si>
    <t>zahrnuje veškeré poplatky provozovateli skládky související s uložením odpadu na skládce.</t>
  </si>
  <si>
    <t>b</t>
  </si>
  <si>
    <t>13183b 295,254=295,254 [A]</t>
  </si>
  <si>
    <t>014121</t>
  </si>
  <si>
    <t>POPLATKY ZA SKLÁDKU TYP S-OO (OSTATNÍ ODPAD)
poplatek za uložení kamene a betonu</t>
  </si>
  <si>
    <t>966158 45,92
966168 +19,9=65,820 [A]</t>
  </si>
  <si>
    <t>Zemní práce</t>
  </si>
  <si>
    <t>113138</t>
  </si>
  <si>
    <t>ODSTRANĚNÍ KRYTU VOZOVEK A CHODNÍKŮ S ASFALT POJIVEM, ODVOZ DO 20KM
odstranění stávajících vozovkových vrstev, včetně odvozu na meziskládku, předpokládá se využití k provedení krajnic nové komunikace</t>
  </si>
  <si>
    <t>3*0,1*50=15,000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</si>
  <si>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</si>
  <si>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13183</t>
  </si>
  <si>
    <t>HLOUBENÍ JAM ZAPAŽ I NEPAŽ TŘ II
odstranění stávajících násypových těles, včetně výkopu pro provedení základů, včetně odvozu na dočasnou skládku k opětovnému použití</t>
  </si>
  <si>
    <t>dočasný násyp pro provedení mikropilot 74,88+
zpětný zásyp mezi gabiony 137,622+
zpětný zásyp kolem gabionu 13,621=226,123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</si>
  <si>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</si>
  <si>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131838</t>
  </si>
  <si>
    <t>HLOUBENÍ JAM ZAPAŽ I NEPAŽ TŘ. II, ODVOZ DO 20KM
odstranění stávajících násypových těles, včetně výkopu pro provedení základů, včetně odvozu na skládku</t>
  </si>
  <si>
    <t>odstranění silničního tělesa před mostem 7,7*22,253=171,348 [A]
odstranění silničního tělesa za mostem 7,7*25,91=199,507 [B]
výkop pro betonáž základů - v délce stávající konstrukce 2*10*1,079=21,580 [C]
výkop pro betonáž základů - mimo stávající konstrukci 4*3*3,751=45,012 [D]
odstranění přesypávky nosné konstrukce 4*0,3*7=8,400 [E]
dočasný násyp pro provedení mikropilot -74,88
zpětný zásyp mezi gabiony -137,622
zpětný zásyp kolem gabionu -13,621=- 226,123 [F]
Celkem: A+B+C+D+E+F=219,724 [G]</t>
  </si>
  <si>
    <t>13183B</t>
  </si>
  <si>
    <t>HLOUBENÍ JAM ZAPAŽ I NEPAŽ TŘ. II - DOPRAVA
čerpáno se souhlasem zhotovitele v případě nevhodnosti zemin k zásypu nosné konstrukce</t>
  </si>
  <si>
    <t xml:space="preserve">M3KM      </t>
  </si>
  <si>
    <t>pol 1318 20*226,123=4 522,460 [A]</t>
  </si>
  <si>
    <t>Položka zahrnuje samostatnou dopravu zeminy. Množství se určí jako součin kubatutry [m3] a požadované vzdálenosti [km].</t>
  </si>
  <si>
    <t>17120</t>
  </si>
  <si>
    <t>ULOŽENÍ SYPANINY DO NÁSYPŮ A NA SKLÁDKY BEZ ZHUTNĚNÍ
uložení zemin na trvalou skládku a meziskládku</t>
  </si>
  <si>
    <t>12110 34,253+
13183 226,123+
131838 219,714+
12273 74,88+
123738 37,95+
124738 37,59
=630,510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</si>
  <si>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</si>
  <si>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9112A3</t>
  </si>
  <si>
    <t>ZÁBRADLÍ MOSTNÍ S VODOR MADLY - DEMONTÁŽ S PŘESUNEM
odstranění stávajícího zábradlí</t>
  </si>
  <si>
    <t>2*10=20,000 [A]</t>
  </si>
  <si>
    <t>položka zahrnuje:
- demontáž a odstranění zařízení
- jeho odvoz na předepsané místo</t>
  </si>
  <si>
    <t>966158</t>
  </si>
  <si>
    <t>BOURÁNÍ KONSTRUKCÍ Z PROST BETONU S ODVOZEM DO 20KM
bourání stávajících opěr do předepsané úrovně</t>
  </si>
  <si>
    <t>2*2,8*8,2=45,920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</si>
  <si>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</si>
  <si>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966168</t>
  </si>
  <si>
    <t>BOURÁNÍ KONSTRUKCÍ ZE ŽELEZOBETONU S ODVOZEM DO 20KM
demolice stávající nosné konstrukce</t>
  </si>
  <si>
    <t>nosníky visintini 3*0,5*2,6=3,900 [A]
nosníky ŽMP 2*10*0,25=5,000 [B]
betonová deska 4*0,3*7=8,400 [C]
ŽB římsy 2*0,65*0,2*10=2,600 [D]
Celkem: A+B+C+D=19,900 [E]</t>
  </si>
  <si>
    <t>SO 182</t>
  </si>
  <si>
    <t>DIO</t>
  </si>
  <si>
    <t>91400</t>
  </si>
  <si>
    <t>DOČASNÉ ZAKRYTÍ NEBO OTOČENÍ STÁVAJÍCÍCH DOPRAVNÍCH ZNAČEK
dočasné zakrytí kolidujících dopravních značek, včetně opětovného uvedení do provozu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</si>
  <si>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</si>
  <si>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914119</t>
  </si>
  <si>
    <t>DOPRAV ZNAČKY ZÁKLAD VEL OCEL NEREFLEXNÍ - NÁJEMNÉ
včetně dopravy, montáže a demontáže</t>
  </si>
  <si>
    <t xml:space="preserve">KSDEN     </t>
  </si>
  <si>
    <t>7*17*17=2 023,000 [A]</t>
  </si>
  <si>
    <t>položka zahrnuje sazbu za pronájem dopravních značek a zařízení, počet jednotek je určen jako součin počtu značek a počtu dní použití</t>
  </si>
  <si>
    <t>916129</t>
  </si>
  <si>
    <t>DOPRAV SVĚTLO VÝSTRAŽ SOUPRAVA 3KS - NÁJEMNÉ
včetně dopravy, montáže a demontáže</t>
  </si>
  <si>
    <t>7*17*2=238,000 [A]</t>
  </si>
  <si>
    <t>položka zahrnuje sazbu za pronájem zařízení. Počet měrných jednotek se určí jako součin počtu zařízení a počtu dní použití.</t>
  </si>
  <si>
    <t>916319</t>
  </si>
  <si>
    <t>DOPRAVNÍ ZÁBRANY Z2 - NÁJEMNÉ
včetně dopravy, montáže a demontáže</t>
  </si>
  <si>
    <t>SO 201</t>
  </si>
  <si>
    <t>Most ev.č. 35012-3</t>
  </si>
  <si>
    <t>11511</t>
  </si>
  <si>
    <t>ČERPÁNÍ VODY DO 500 L/MIN
čerpání vody ze stavebních jam, především při práci na žb základech, čerpáno se souhlasem zhotovitele</t>
  </si>
  <si>
    <t xml:space="preserve">HOD       </t>
  </si>
  <si>
    <t>provádění výkopů a podkladního betonu 3*2*8=48,000 [A]
betonáž základů 5*2*8=80,000 [B]
Celkem: A+B=128,000 [C]</t>
  </si>
  <si>
    <t>Položka čerpání vody na povrchu zahrnuje i potrubí, pohotovost záložní čerpací soupravy a zřízení čerpací jímky. Součástí položky je také následná demontáž a likvidace těchto zařízení</t>
  </si>
  <si>
    <t>11527</t>
  </si>
  <si>
    <t>PŘEV VOD NA POVRCHU POTR DN DO 1000MM NEBO ŽLAB R.O. DO 3,6M
dočasné usměrnění toku potoka v místě stavby, včetně napojení v místě soutoku</t>
  </si>
  <si>
    <t>tok Losenička 25+
levostranný přítok 5=30,000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</si>
  <si>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</si>
  <si>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12110</t>
  </si>
  <si>
    <t>SEJMUTÍ ORNICE NEBO LESNÍ PŮDY
sejmutí kulturních vrstev, včetně odvozu na skládku</t>
  </si>
  <si>
    <t>před mostem - L 5,3*0,15*10,5=8,348 [A]
před mostem - P 5,2*0,15*11=8,580 [B]
za mostem - L 5,6*0,15*12=10,080 [C]
za mostem - P 4,6*0,15*10,5=7,245 [D]
Celkem: A+B+C+D=34,253 [E]</t>
  </si>
  <si>
    <t>položka zahrnuje sejmutí ornice bez ohledu na tloušťku vrstvy a její vodorovnou dopravu
nezahrnuje uložení na trvalou skládku</t>
  </si>
  <si>
    <t>122738</t>
  </si>
  <si>
    <t>ODKOPÁVKY A PROKOPÁVKY OBECNÉ TŘ. I, ODVOZ DO 20KM
odstranění dočasných násypů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</si>
  <si>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</si>
  <si>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123738</t>
  </si>
  <si>
    <t>ODKOP PRO SPOD STAVBU SILNIC A ŽELEZNIC TŘ. I, ODVOZ DO 20KM
odstranění vrstvy stávajícího zemního tělesa pro vybudování nového vozovkového souvrství</t>
  </si>
  <si>
    <t>0,25*151,8=37,950 [A]</t>
  </si>
  <si>
    <t>124738</t>
  </si>
  <si>
    <t>VYKOPÁVKY PRO KORYTA VODOTEČÍ TŘ. I, ODVOZ DO 20KM
úprava koryta, jeho pročištění, usměrnění, tvarování do požadovaného profilu</t>
  </si>
  <si>
    <t>tok Losenička 0,3*117=35,100 [A]
levostranný přítok 0,3*8,3=2,490 [B]
Celkem: A+B=37,590 [C]</t>
  </si>
  <si>
    <t>17110</t>
  </si>
  <si>
    <t>ULOŽENÍ SYPANINY DO NÁSYPŮ SE ZHUTNĚNÍM
dočasné násypy pro provedení mikropilotážních clon, možno použít vhodný odtěžený materiál stávajících násypů</t>
  </si>
  <si>
    <t>2*13*2,88=74,880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</si>
  <si>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</si>
  <si>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</si>
  <si>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
zásyp mezi gabiony, možno použít vhodný vytěžený materiál stávajícího tělesa, předpoklad 50%, včetně ztíženého provádění v okolí ocelové konstrukce a hutnění po předepsaných vrstvách na předepsanou úroveň dle předpisů výrobce ocelové nosné konstrukce</t>
  </si>
  <si>
    <t>část 1 před mostem 4*12,18=48,720 [A]
část 2 před mostem 5*14,04=70,200 [B]
nad nosnou konstrukcí 6,2*4,862=30,144 [C] 
část 1 za mostem 2*13,84=27,680 [D]
část 2 za mostem 3*15,9=47,700 [E]
část 3 za mostem 4*12,7=50,800 [F]
Celkem: A+B+C+D+E+F=275,244 [G]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</si>
  <si>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</si>
  <si>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17511</t>
  </si>
  <si>
    <t>OBSYP POTRUBÍ A OBJEKTŮ SE ZHUTNĚNÍM
násyp kolem gabionu, možno použít vhodný vytěžený materiál stávajícího tělesa, předpoklad 50%</t>
  </si>
  <si>
    <t>18*1,513=27,234 [A]</t>
  </si>
  <si>
    <t>17710</t>
  </si>
  <si>
    <t>ZEMNÍ HRÁZKY ZE ZEMIN SE ZHUTNĚNÍM
zemní hrázky pro usměrnění toku, včetně odstranění po dokončení stavby</t>
  </si>
  <si>
    <t>tok Losenička 2*2*1*3,5=14,000 [A]
levostranný přítok 1*2*1*2,5=5,000 [B]
Celkem: A+B=19,000 [C]</t>
  </si>
  <si>
    <t>18214</t>
  </si>
  <si>
    <t>ÚPRAVA POVRCHŮ SROVNÁNÍM ÚZEMÍ V TL DO 0,25M
uvedení příjezdové cesty pod most do původního stavu</t>
  </si>
  <si>
    <t xml:space="preserve">M2        </t>
  </si>
  <si>
    <t>lesní cesta 93+
okolí toku Losenička 95,7=188,700 [A]</t>
  </si>
  <si>
    <t>položka zahrnuje srovnání výškových rozdílů terénu</t>
  </si>
  <si>
    <t>18220</t>
  </si>
  <si>
    <t>ROZPROSTŘENÍ ORNICE VE SVAHU
ohumusování svahů kolem gabionů v tl. 150mm, uvedení území dotčeného stavbou do původního svahu</t>
  </si>
  <si>
    <t>položka zahrnuje:
nutné přemístění ornice z dočasných skládek vzdálených do 50m
rozprostření ornice v předepsané tloušťce ve svahu přes 1:5</t>
  </si>
  <si>
    <t>18230</t>
  </si>
  <si>
    <t>ROZPROSTŘENÍ ORNICE V ROVINĚ
ohumusování krajnic kolem komunikace v tl. 150mm a uvedení území dotčeného stavbou do původního stavu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</si>
  <si>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</si>
  <si>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</si>
  <si>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</si>
  <si>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</si>
  <si>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</si>
  <si>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227821</t>
  </si>
  <si>
    <t>MIKROPILOTY KOMPLET D DO 100MM NA POVRCHU
mikropilotážní clona, délka mikropilot 2,0/1,0m (bez prodloužení pro hluché vrtání)</t>
  </si>
  <si>
    <t>2*7*2=28,000 [A]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</si>
  <si>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</si>
  <si>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23217</t>
  </si>
  <si>
    <t>ŠTĚTOVÉ STĚNY BERANĚNÉ Z KOVOVÝCH DÍLCŮ DOČASNÉ (HMOTNOST)
dočasné pažení pro udržení stávajících svahů komunikace, předpokládané pažnice Larsen Iin, zahrnuje všechny práce související s osazením, včetně opotřebení pažnic, PRONÁJEM</t>
  </si>
  <si>
    <t xml:space="preserve">T         </t>
  </si>
  <si>
    <t>4*4,5*4,5*0,122=9,882 [A]</t>
  </si>
  <si>
    <t>- zřízení stěny
- opotřebení štětovnic, případně jejich ošetřování, řezání, nastavování a další úpravy
- kleštiny, převázky. a další pomocné a doplňkové konstrukce
- nastražení a zaberanění štětovnic do jakékoliv třídy horniny
- veškerou dopravu, nájem, provoz a přemístění beranících zařízení a dalších mechanismů
- lešení a podpěrné konstrukce pro práci a manipulaci beranících zařízení a dalších mechanismů
- beranící plošiny vč. zemních prací, zpevnění, odvodnění a pod.
- při provádění z lodi náklady na prám nebo lodi
- těsnění stěny, je-li nutné
- kotvení stěny, je-li nutné nebo vzepření, případně rozepření
- vodící piloty nebo stabilizační hrázky
- zhotovení koutových štětovnic
- dílenská dokumentace, včetně technologického předpisu spojování,
- dodání spojovacího materiálu,
- zřízení  montážních  a  dilatačních  spojů,  spar, včetně potřebných úprav, vložek, opracování, očištění a ošetření,
- jakákoliv doprava a manipulace dílců  a  montážních  sestav,  včetně  dopravy konstrukce z výrobny na stavbu,
- montážní dokumentace včetně technologického předpisu montáže,
- výplň, těsnění a tmelení spar a spojů,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</t>
  </si>
  <si>
    <t>237171</t>
  </si>
  <si>
    <t>VYTAŽENÍ ŠTĚTOVÝCH STĚN Z KOVOVÝCH DÍLCŮ (HMOTNOST)</t>
  </si>
  <si>
    <t>položka zahrnuje odstranění stěn včetně odvozu a uložení na skládku</t>
  </si>
  <si>
    <t>26132</t>
  </si>
  <si>
    <t>VRTY PRO KOTVENÍ, INJEKTÁŽ A MIKROPILOTY NA POVRCHU TŘ. III D DO 100MM
část vrtů nad úrovní skalního podloži</t>
  </si>
  <si>
    <t>2*7*2,3=32,200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</si>
  <si>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</si>
  <si>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26142</t>
  </si>
  <si>
    <t>VRTY PRO KOTVENÍ, INJEKTÁŽ A MIKROPILOTY NA POVRCHU TŘ. IV D DO 100MM
část vrtů pod úrovní skalního podloží</t>
  </si>
  <si>
    <t>2*7*0,7=9,800 [A]</t>
  </si>
  <si>
    <t>272313</t>
  </si>
  <si>
    <t>ZÁKLADY Z PROSTÉHO BETONU DO C16/20 (B20)
podkladní beton C12/15 - XA1</t>
  </si>
  <si>
    <t>podkladní beton pod předstupkem 2*0,65*0,15*9,3=1,814 [A]
podkladní beton mimo stávající základ 4*1,65*0,15*2,57=2,544 [B]
podkladní beton pod gabiony před mostem 2*1,9*1,398=5,312 [C]
podkladní beton pod gabiony za mostem 2*1,9*1,508=5,730 [D]
Celkem: A+B+C+D=15,400 [E]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</si>
  <si>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</si>
  <si>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272324</t>
  </si>
  <si>
    <t>ZÁKLADY ZE ŽELEZOBETONU DO C25/30 (B30)
včetně bednění, nátěru proti zemní vlhkosti</t>
  </si>
  <si>
    <t>předstupek před stávajícím základem 2*9*1,25*0,5=11,250 [A]
mimo základy stávajícícíh opěr 4*2,5*1,25*2=25,000 [B]
Celkem: A+B=36,250 [C]</t>
  </si>
  <si>
    <t>272365</t>
  </si>
  <si>
    <t>VÝZTUŽ ZÁKLADŮ Z OCELI 10505
parametrická spotřeba 85 kg/m3</t>
  </si>
  <si>
    <t>0,085*36,25=3,081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</si>
  <si>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</si>
  <si>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Svislé konstrukce</t>
  </si>
  <si>
    <t>317325</t>
  </si>
  <si>
    <t>ŘÍMSY ZE ŽELEZOBETONU DO C30/37 (B37)
betonový límec u kraje nosné konstrukce</t>
  </si>
  <si>
    <t>část nad NK 1*2*0,2*1,9=0,760 [A]
část ve vlně NK 0,6*2*0,2*1,2=0,288 [B]
Celkem: A+B=1,048 [C]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</si>
  <si>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</si>
  <si>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</si>
  <si>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
parametrická spotřeba - odhad 100 kg/m3</t>
  </si>
  <si>
    <t>0,1*1,048=0,105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</si>
  <si>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</si>
  <si>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ZDI OPĚRNÉ, ZÁRUBNÍ, NÁBŘEŽNÍ Z GABIONŮ VČETNĚ KOVOVÉ KONSTRUKCE
gabionové zdi, včetně části s proměnným průřezem nad nosnou konstrukcí, včetně plastových trubek pro kotvení sloupků zábradlí</t>
  </si>
  <si>
    <t>část 1 před mostem 2*1*1*4=8,000 [A]
2*1,5*1*4=12,000 [B]
část 2 před mostem 2*1*1,3*5=13,000 [C]
2*1,5*1*5=15,000 [D]
nad nosnou konstrukcí 2*1*4,54=9,080 [E]
část 1 za mostem 2*1*1,3*2=5,200 [F]
2*1,5*1*2=6,000 [G]
část 2 za mostem 2*1*1,6*3=9,600 [H]
2*1,5*1*3=9,000 [I]
část 3 za mostem 2*1*1*4=8,000 [J]
2*1,5*1*4=12,000 [K]
betonový blok kotvení zábradlí -2*0,9*0,3*4=-2,160 [L]
Celkem: A+B+C+D+E+F+G+H+I+J+K+L=104,720 [M]</t>
  </si>
  <si>
    <t>položka zahrnuje dodávku a osazení drátěných košů s výplní lomovým kamenem (sypaným, skládaným, s úpravou líce)</t>
  </si>
  <si>
    <t>Vodorovné konstrukce</t>
  </si>
  <si>
    <t>429173</t>
  </si>
  <si>
    <t>MOSTNÍ KONSTRUKCE PŘESÝPANÉ Z VLNITÝCH PLECHŮ, OBVOD 8M-10M
obvod nosné konstrukce cca 9m, šířka nosné konstrukce 8,6m, včetně přivařených trnů a kotevních přípravků pro uchycení zábradlí, svodidel a budek pro konipase, včetně montáže, včetně PKO</t>
  </si>
  <si>
    <t>Položka zahrnuje dodání, montáž, osazení konstrukce z vlnitého plechu bez ohledu na tvar a na typ vlny, předepsanou protikorozní ochranu, spojovací materiál, mimostaveništní a vnitrostaveništní dopravu
nezahrnuje zemní práce, podkladní konstrukce a izolaci</t>
  </si>
  <si>
    <t>46251</t>
  </si>
  <si>
    <t>ZÁHOZ Z LOMOVÉHO KAMENE
úprava koryta kamenným záhozem, včetně patky</t>
  </si>
  <si>
    <t>0,45*87,24=39,258 [A]</t>
  </si>
  <si>
    <t>položka zahrnuje:
- dodávku a zához lomového kamene předepsané frakce včetně mimostaveništní a vnitrostaveništní dopravy</t>
  </si>
  <si>
    <t>46321</t>
  </si>
  <si>
    <t>ROVNANINA Z LOMOVÉHO KAMENE
úprava svahů po odstranění pažnic v místě svahů silničního tělesa</t>
  </si>
  <si>
    <t>4*1*0,5*4,5=9,000 [A]</t>
  </si>
  <si>
    <t>položka zahrnuje:
- dodávku a vyrovnání lomového kamene předepsané frakce do předepsaného tvaru včetně mimostaveništní a vnitrostaveništní dopravy</t>
  </si>
  <si>
    <t>Komunikace</t>
  </si>
  <si>
    <t>56331</t>
  </si>
  <si>
    <t>VOZOVKOVÉ VRSTVY ZE ŠTĚRKODRTI TL. DO 50MM
uvedení lesní cesty do původního stavu, zpevnění štěrkodrtí 8/32+0/32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</si>
  <si>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</si>
  <si>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56335</t>
  </si>
  <si>
    <t>VOZOVKOVÉ VRSTVY ZE ŠTĚRKODRTI TL. DO 250MM
obrusná vrstva</t>
  </si>
  <si>
    <t>v délce komunikace 180,81+
místo pro vyhýbání 22,575+
sjezd na polní cestu 1,2*51,135=264,747 [A]</t>
  </si>
  <si>
    <t>56362</t>
  </si>
  <si>
    <t>VOZOVKOVÉ VRSTVY Z RECYKLOVANÉHO MATERIÁLU TL DO 100MM
podkladní vrstva z recyklovaného materiálu tl. 60 mm</t>
  </si>
  <si>
    <t>v délce komunikace 162,918+
místo pro vyhýbání 22,575+
sjezd na polní cestu 1,2*49,56=244,965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</si>
  <si>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</si>
  <si>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56930</t>
  </si>
  <si>
    <t>ZPEVNĚNÍ KRAJNIC ZE ŠTĚRKODRTI
zpevnění krajnic vozovky ze ŠD</t>
  </si>
  <si>
    <t>pravá strana35*0,232=8,120 [A]
levá strana 49,5*0,232=11,484 [B]
Celkem: A+B=19,604 [C]</t>
  </si>
  <si>
    <t>- dodání kameniva předepsané kvality a zrnitosti
- rozprostření a zhutnění vrstvy v předepsané tloušťce
- zřízení vrstvy bez rozlišení šířky, pokládání vrstvy po etapách</t>
  </si>
  <si>
    <t>56963</t>
  </si>
  <si>
    <t>ZPEVNĚNÍ KRAJNIC Z RECYKLOVANÉHO MATERIÁLU TL DO 150MM
krajnice v tl. 150mm, předpoklad využití stávajících vozovkových vrstev</t>
  </si>
  <si>
    <t>572111</t>
  </si>
  <si>
    <t>INFILTRAČNÍ POSTŘIK ASFALTOVÝ DO 0,5KG/M2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</si>
  <si>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</si>
  <si>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572211</t>
  </si>
  <si>
    <t>SPOJOVACÍ POSTŘIK Z ASFALTU DO 0,5KG/M2</t>
  </si>
  <si>
    <t>574A55</t>
  </si>
  <si>
    <t>ASFALTOVÝ BETON PRO OBRUSNÉ VRSTVY ACO 16 TL. 60MM
obrusná vrstva</t>
  </si>
  <si>
    <t>v délce komunikace 148,6+
místo pro vyhýbání 21,5+
sjezd na polní cestu 1,2*46,5=225,900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</si>
  <si>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</si>
  <si>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9112A1</t>
  </si>
  <si>
    <t>ZÁBRADLÍ MOSTNÍ S VODOR MADLY - DODÁVKA A MONTÁŽ
zábrany proti pádu osob, kotveno do betonových patek a na přípravky do nosné konstrukce</t>
  </si>
  <si>
    <t>2*25,7=51,400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</si>
  <si>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</si>
  <si>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9113C1</t>
  </si>
  <si>
    <t>SVODIDLO OCEL SILNIČ JEDNOSTR, ÚROVEŇ ZADRŽ H2 - DODÁVKA A MONTÁŽ
svodidla v délce mostu, včetně krátkých výškových náběhů, nad nosnou konstrukcí kotvené do ŽB bloků</t>
  </si>
  <si>
    <t>2*53,6=107,200 [A]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</si>
  <si>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</si>
  <si>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914111</t>
  </si>
  <si>
    <t>DOPRAVNÍ ZNAČKY ZÁKLADNÍ VELIKOSTI OCELOVÉ NEREFLEXNÍ - DOD A MONTÁŽ
nové značky P7 a P8,</t>
  </si>
  <si>
    <t>položka zahrnuje:
- dodávku a montáž značek v požadovaném provedení
- u dočasných (provizorních) značek a zařízení údržbu po celou dobu trvání funkce, náhradu zničených nebo ztracených kusů, nutnou opravu poškozených částí</t>
  </si>
  <si>
    <t>914A21</t>
  </si>
  <si>
    <t>EV ČÍSLO MOSTU OCEL S FÓLIÍ TŘ.1 DODÁVKA A MONTÁŽ
nové evidenční číslo mostu</t>
  </si>
  <si>
    <t>položka zahrnuje:
- dodávku a montáž značek v požadovaném provedení</t>
  </si>
  <si>
    <t>919112</t>
  </si>
  <si>
    <t>ŘEZÁNÍ ASFALTOVÉHO KRYTU VOZOVEK TL DO 100MM
zaříznutí spáry v místě navázání vozovky na stávající stav, tl. 60 mm
obrusná i podkladní vrstvy</t>
  </si>
  <si>
    <t>4*3=12,000 [A]</t>
  </si>
  <si>
    <t>položka zahrnuje řezání vozovkové vrstvy v předepsané tloušťce, včetně spotřeby vody</t>
  </si>
  <si>
    <t>931327</t>
  </si>
  <si>
    <t>TĚSNĚNÍ DILATAČ SPAR ASF ZÁLIVKOU MODIFIK PRŮŘ PŘES 800MM2
utěsnění spár v místě navázání nové vozovky na stávající (20/60 mm)</t>
  </si>
  <si>
    <t>položka zahrnuje dodávku a osazení předepsaného materiálu, očištění ploch spáry před úpravou, očištění okolí spáry po úpravě
nezahrnuje těsnící profil</t>
  </si>
  <si>
    <t>93620</t>
  </si>
  <si>
    <t>DROBNÉ DOPLŇK KONSTR PREFABRIK BETON A ŽELEZOBETON
kotevní bloky svodidel, včetně výztuže</t>
  </si>
  <si>
    <t>část nad NK 6*0,8*0,56*0,8=2,150 [A]
část ve vlnách NK 0,6*6*0,8*0,14*0,8=0,323 [B]
Celkem: A+B=2,473 [C]</t>
  </si>
  <si>
    <t>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</si>
  <si>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936314</t>
  </si>
  <si>
    <t>DROBNÉ DOPLŇK KONSTR BETON MONOLIT DO C25/30 (B30)
beton kotevních patek zábradlí</t>
  </si>
  <si>
    <t>betonový blok uprostřed NK 2*0,9*0,3*4=2,160 [D]
sloupky nad nosnou konstrukcí 2*2*0,6*0,071=0,170 [A]
sloupky mimo nosné konstrukce 2*10*0,8*0,071=1,136 [B]
Celkem: D+A+B=3,466 [E]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</si>
  <si>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</si>
  <si>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936502</t>
  </si>
  <si>
    <t>DROBNÉ DOPLŇK KONSTR KOVOVÉ POZINK
budky pro konipase, včetně PKO, včetně přišroubování k NK</t>
  </si>
  <si>
    <t xml:space="preserve">KG        </t>
  </si>
  <si>
    <t>trouba 7850*4*0,82*0,005*0,5=64,370 [A]
kotevní materiál (5%) 0,05*64,37=3,219 [B]
Celkem: A+B=67,589 [C]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</si>
  <si>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</si>
  <si>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PDPS</t>
  </si>
  <si>
    <t>CENA ASPE</t>
  </si>
  <si>
    <t>RDS</t>
  </si>
  <si>
    <t>ZHOTOVITEL</t>
  </si>
  <si>
    <t>CENA ZHOTOVITELE</t>
  </si>
  <si>
    <t>ZÚSTATEK</t>
  </si>
  <si>
    <t>Položka provedena částečně</t>
  </si>
  <si>
    <t>Položka provedena</t>
  </si>
  <si>
    <t>Položka k provedení</t>
  </si>
  <si>
    <t>Poznámka 1</t>
  </si>
  <si>
    <t>Poznámka 2</t>
  </si>
  <si>
    <t>Bude fakturováno dle skutečnosti</t>
  </si>
  <si>
    <t>Bude fakturováno dle skutečnosti, dle protokolů</t>
  </si>
  <si>
    <t>Bourání navýšeno dle ZL č.1</t>
  </si>
  <si>
    <t>POLŠTÁŘE POD ZÁKLADY Z KAMENIVA DRCENÉHO</t>
  </si>
  <si>
    <t>M3</t>
  </si>
  <si>
    <t>položka zahrnuje dodávku předepsaného kameniva, mimostaveništní a vnitrostaveništní dopravu a jeho uložení
není-li v zadávací dokumentaci uvedeno jinak, jedná se o nakupovaný materiál</t>
  </si>
  <si>
    <t>Vícepráce</t>
  </si>
  <si>
    <t>Položka navýšena dle ZL č.1</t>
  </si>
  <si>
    <t>Bude fakturováno dle skutečnosti, dle protokolů, 
na závěr stavby nutno odstranit a uložit na skládku</t>
  </si>
  <si>
    <t>Bude fakturováno dle skutečnosti, nájem 
a na závěr stavby nutno odstranit</t>
  </si>
  <si>
    <t>Na závěr stavby nutno značky zprovoznit</t>
  </si>
  <si>
    <t>CELKEM C e l k e m</t>
  </si>
  <si>
    <t>029113</t>
  </si>
  <si>
    <t>OSTATNÍ POŽADAVKY - GEODETICKÉ ZAMĚŘENÍ - CELKY</t>
  </si>
  <si>
    <t>KUS</t>
  </si>
  <si>
    <t>2018_OTSKP</t>
  </si>
  <si>
    <t>zaměření situace aktuálního stavu</t>
  </si>
  <si>
    <t>ZHOTOVITEL PROVEDL</t>
  </si>
  <si>
    <t>OPLÁŠTĚNÍ (ZPEVNĚNÍ) Z GEOTEXTILIE</t>
  </si>
  <si>
    <t>M2</t>
  </si>
  <si>
    <t>2018._OTSKP</t>
  </si>
  <si>
    <t>10,0*2,5*0,25=6,250 [A]</t>
  </si>
  <si>
    <t>položka zahrnuje: 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</si>
  <si>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(2.5+1.1)*9+(2*1.25)*4+3*4.1*2+4*3.6*2+5*3.8*2+4*3.5*2+2.6*2+2.5*2+16*2*0.5
=188,000 [A]</t>
  </si>
  <si>
    <t>Ceníková cena</t>
  </si>
  <si>
    <t>POPLATKY ZA SKLÁDKU
poplatek za uložení zemin, čerpáno se souhlasem objednatele</t>
  </si>
  <si>
    <t>Položka nečerpána</t>
  </si>
  <si>
    <t>Nebyla potřeba</t>
  </si>
  <si>
    <t>Bude pokračovat</t>
  </si>
  <si>
    <t>Na závěr stavby</t>
  </si>
  <si>
    <t>V průběhu stavby</t>
  </si>
  <si>
    <t>Bude pokračovat nově</t>
  </si>
  <si>
    <t>CENA  ASPE</t>
  </si>
  <si>
    <t>PDPS - DOKONČENÍ</t>
  </si>
  <si>
    <t>ZHOTOVITEL - DOKONČENÍ</t>
  </si>
  <si>
    <t>CENA ZHOTOVITELE DOKONČENÍ</t>
  </si>
  <si>
    <t>DOKONČENÍ STAVBY</t>
  </si>
  <si>
    <t>PDPS DOKONČENÍ STAVBY</t>
  </si>
  <si>
    <t>Položka doplněna dle ZL č.1
je součástí zadání DOKONČENÍ STAVBY</t>
  </si>
  <si>
    <t>Bude fakturováno dle skutečnosti,
jedná se o nájem a na závěr stavby nutno odstranit</t>
  </si>
  <si>
    <t>Nová položka
zaměření stavby před zahájením DOKONČENÍ STAVBY</t>
  </si>
  <si>
    <t>Bude fakturováno dle zaměření skutečnosti
a dle dokladů o uložení</t>
  </si>
  <si>
    <t>Nejsou osazeny tlakové hlavy</t>
  </si>
  <si>
    <t>Dále bude podkladní beton zřízen pod gabiony</t>
  </si>
  <si>
    <r>
      <t xml:space="preserve">Bude fakturováno dle skutečnosti, dle protokolů,
</t>
    </r>
    <r>
      <rPr>
        <b/>
        <sz val="10"/>
        <rFont val="Arial"/>
        <family val="2"/>
      </rPr>
      <t>ocenit včetně nákupu materiálu</t>
    </r>
  </si>
  <si>
    <t>Položka doplněna
je součástí DOKONČENÍ STAVBY</t>
  </si>
  <si>
    <t>Bude pokračovat nově:
rozsah dle požadavků zhotovitele DOKONČENÍ STAVBY</t>
  </si>
  <si>
    <r>
      <t xml:space="preserve">Zhotovitel DOKONČENÍ STAVBY ocení pouze montáž
</t>
    </r>
    <r>
      <rPr>
        <b/>
        <sz val="10"/>
        <rFont val="Arial"/>
        <family val="2"/>
      </rPr>
      <t>Dodávku na stavbu, včetně dílenské PKO zajišťuje zadavatel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</si>
</sst>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 ###\ ###\ ##0.00"/>
    <numFmt numFmtId="165" formatCode="###\ ###\ ###\ ##0.000"/>
    <numFmt numFmtId="166" formatCode="#,##0.000"/>
    <numFmt numFmtId="167" formatCode="0.000"/>
  </numFmts>
  <fonts count="5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165" fontId="0" fillId="3" borderId="1" xfId="0" applyNumberFormat="1" applyFont="1" applyFill="1" applyBorder="1" applyAlignment="1" applyProtection="1">
      <alignment vertical="center"/>
      <protection/>
    </xf>
    <xf numFmtId="164" fontId="0" fillId="3" borderId="1" xfId="0" applyNumberFormat="1" applyFill="1" applyBorder="1" applyAlignment="1" applyProtection="1">
      <alignment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165" fontId="0" fillId="4" borderId="1" xfId="0" applyNumberFormat="1" applyFont="1" applyFill="1" applyBorder="1" applyAlignment="1" applyProtection="1">
      <alignment vertical="center"/>
      <protection/>
    </xf>
    <xf numFmtId="164" fontId="0" fillId="4" borderId="1" xfId="0" applyNumberFormat="1" applyFill="1" applyBorder="1" applyAlignment="1" applyProtection="1">
      <alignment vertical="center"/>
      <protection locked="0"/>
    </xf>
    <xf numFmtId="164" fontId="0" fillId="4" borderId="1" xfId="0" applyNumberFormat="1" applyFont="1" applyFill="1" applyBorder="1" applyAlignment="1" applyProtection="1">
      <alignment vertical="center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6" borderId="1" xfId="0" applyNumberFormat="1" applyFont="1" applyFill="1" applyBorder="1" applyAlignment="1" applyProtection="1">
      <alignment horizontal="center" vertical="center" wrapText="1"/>
      <protection/>
    </xf>
    <xf numFmtId="165" fontId="0" fillId="6" borderId="1" xfId="0" applyNumberFormat="1" applyFont="1" applyFill="1" applyBorder="1" applyAlignment="1" applyProtection="1">
      <alignment vertical="center"/>
      <protection/>
    </xf>
    <xf numFmtId="164" fontId="0" fillId="6" borderId="1" xfId="0" applyNumberFormat="1" applyFill="1" applyBorder="1" applyAlignment="1" applyProtection="1">
      <alignment vertical="center"/>
      <protection locked="0"/>
    </xf>
    <xf numFmtId="164" fontId="0" fillId="6" borderId="1" xfId="0" applyNumberFormat="1" applyFont="1" applyFill="1" applyBorder="1" applyAlignment="1" applyProtection="1">
      <alignment vertical="center"/>
      <protection/>
    </xf>
    <xf numFmtId="165" fontId="0" fillId="5" borderId="1" xfId="0" applyNumberFormat="1" applyFont="1" applyFill="1" applyBorder="1" applyAlignment="1" applyProtection="1">
      <alignment vertical="center"/>
      <protection/>
    </xf>
    <xf numFmtId="164" fontId="0" fillId="5" borderId="1" xfId="0" applyNumberFormat="1" applyFill="1" applyBorder="1" applyAlignment="1" applyProtection="1">
      <alignment vertical="center"/>
      <protection locked="0"/>
    </xf>
    <xf numFmtId="164" fontId="0" fillId="5" borderId="1" xfId="0" applyNumberFormat="1" applyFont="1" applyFill="1" applyBorder="1" applyAlignment="1" applyProtection="1">
      <alignment vertical="center"/>
      <protection/>
    </xf>
    <xf numFmtId="165" fontId="0" fillId="7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65" fontId="0" fillId="7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 wrapText="1"/>
      <protection/>
    </xf>
    <xf numFmtId="167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1" fillId="2" borderId="4" xfId="0" applyNumberFormat="1" applyFont="1" applyFill="1" applyBorder="1" applyAlignment="1" applyProtection="1">
      <alignment horizontal="right" vertical="center"/>
      <protection/>
    </xf>
    <xf numFmtId="164" fontId="1" fillId="2" borderId="4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vertical="center" wrapText="1"/>
      <protection/>
    </xf>
    <xf numFmtId="164" fontId="0" fillId="0" borderId="8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1" xfId="0" applyNumberFormat="1" applyFont="1" applyFill="1" applyBorder="1" applyAlignment="1" applyProtection="1">
      <alignment vertical="center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8" borderId="1" xfId="0" applyNumberFormat="1" applyFont="1" applyFill="1" applyBorder="1" applyAlignment="1" applyProtection="1">
      <alignment horizontal="center" vertical="center" wrapText="1"/>
      <protection/>
    </xf>
    <xf numFmtId="165" fontId="0" fillId="8" borderId="1" xfId="0" applyNumberFormat="1" applyFont="1" applyFill="1" applyBorder="1" applyAlignment="1" applyProtection="1">
      <alignment vertical="center"/>
      <protection/>
    </xf>
    <xf numFmtId="164" fontId="0" fillId="8" borderId="1" xfId="0" applyNumberFormat="1" applyFill="1" applyBorder="1" applyAlignment="1" applyProtection="1">
      <alignment vertical="center"/>
      <protection locked="0"/>
    </xf>
    <xf numFmtId="164" fontId="0" fillId="8" borderId="1" xfId="0" applyNumberFormat="1" applyFont="1" applyFill="1" applyBorder="1" applyAlignment="1" applyProtection="1">
      <alignment vertical="center"/>
      <protection/>
    </xf>
    <xf numFmtId="165" fontId="0" fillId="7" borderId="1" xfId="0" applyNumberFormat="1" applyFont="1" applyFill="1" applyBorder="1" applyAlignment="1" applyProtection="1">
      <alignment vertical="center"/>
      <protection/>
    </xf>
    <xf numFmtId="164" fontId="0" fillId="7" borderId="1" xfId="0" applyNumberFormat="1" applyFill="1" applyBorder="1" applyAlignment="1" applyProtection="1">
      <alignment vertical="center"/>
      <protection locked="0"/>
    </xf>
    <xf numFmtId="164" fontId="0" fillId="7" borderId="1" xfId="0" applyNumberFormat="1" applyFont="1" applyFill="1" applyBorder="1" applyAlignment="1" applyProtection="1">
      <alignment vertical="center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165" fontId="0" fillId="0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vertical="center" wrapText="1"/>
      <protection/>
    </xf>
    <xf numFmtId="165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165" fontId="0" fillId="0" borderId="1" xfId="0" applyNumberFormat="1" applyFont="1" applyFill="1" applyBorder="1" applyAlignment="1" applyProtection="1">
      <alignment horizontal="left" vertical="center"/>
      <protection/>
    </xf>
    <xf numFmtId="165" fontId="0" fillId="0" borderId="1" xfId="0" applyNumberFormat="1" applyFont="1" applyFill="1" applyBorder="1" applyAlignment="1" applyProtection="1">
      <alignment horizontal="center" vertical="center"/>
      <protection/>
    </xf>
    <xf numFmtId="165" fontId="0" fillId="7" borderId="1" xfId="0" applyNumberFormat="1" applyFont="1" applyFill="1" applyBorder="1" applyAlignment="1" applyProtection="1">
      <alignment horizontal="left" vertical="center" wrapText="1"/>
      <protection/>
    </xf>
    <xf numFmtId="165" fontId="0" fillId="0" borderId="1" xfId="0" applyNumberFormat="1" applyFont="1" applyFill="1" applyBorder="1" applyAlignment="1" applyProtection="1">
      <alignment horizontal="left" vertical="center" wrapText="1"/>
      <protection/>
    </xf>
    <xf numFmtId="165" fontId="0" fillId="0" borderId="1" xfId="0" applyNumberFormat="1" applyFont="1" applyFill="1" applyBorder="1" applyAlignment="1" applyProtection="1">
      <alignment vertical="center" wrapText="1"/>
      <protection/>
    </xf>
    <xf numFmtId="165" fontId="0" fillId="5" borderId="1" xfId="0" applyNumberFormat="1" applyFont="1" applyFill="1" applyBorder="1" applyAlignment="1" applyProtection="1">
      <alignment vertical="center" wrapText="1"/>
      <protection/>
    </xf>
    <xf numFmtId="164" fontId="1" fillId="2" borderId="4" xfId="0" applyNumberFormat="1" applyFont="1" applyFill="1" applyBorder="1" applyAlignment="1" applyProtection="1">
      <alignment horizontal="center" vertical="center"/>
      <protection/>
    </xf>
    <xf numFmtId="164" fontId="1" fillId="2" borderId="12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horizontal="center" vertical="center"/>
      <protection/>
    </xf>
    <xf numFmtId="164" fontId="1" fillId="2" borderId="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8" borderId="15" xfId="0" applyNumberFormat="1" applyFont="1" applyFill="1" applyBorder="1" applyAlignment="1" applyProtection="1">
      <alignment horizontal="center" vertical="center" wrapText="1"/>
      <protection/>
    </xf>
    <xf numFmtId="0" fontId="2" fillId="8" borderId="17" xfId="0" applyNumberFormat="1" applyFont="1" applyFill="1" applyBorder="1" applyAlignment="1" applyProtection="1">
      <alignment horizontal="center" vertical="center" wrapText="1"/>
      <protection/>
    </xf>
    <xf numFmtId="0" fontId="2" fillId="8" borderId="18" xfId="0" applyNumberFormat="1" applyFont="1" applyFill="1" applyBorder="1" applyAlignment="1" applyProtection="1">
      <alignment horizontal="center" vertical="center" wrapText="1"/>
      <protection/>
    </xf>
    <xf numFmtId="0" fontId="2" fillId="8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view="pageBreakPreview" zoomScaleSheetLayoutView="100" workbookViewId="0" topLeftCell="A1">
      <pane ySplit="11" topLeftCell="A12" activePane="bottomLeft" state="frozen"/>
      <selection pane="bottomLeft" activeCell="J12" sqref="J12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spans="2:3" ht="12.75" customHeight="1">
      <c r="B5" s="2" t="s">
        <v>1</v>
      </c>
      <c r="C5" s="77" t="s">
        <v>352</v>
      </c>
    </row>
    <row r="6" spans="2:8" ht="12.75" customHeight="1" thickBot="1">
      <c r="B6" t="s">
        <v>2</v>
      </c>
      <c r="G6" t="s">
        <v>5</v>
      </c>
      <c r="H6">
        <v>0</v>
      </c>
    </row>
    <row r="7" spans="1:8" ht="12.75" customHeight="1">
      <c r="A7" s="51"/>
      <c r="B7" s="52" t="s">
        <v>3</v>
      </c>
      <c r="C7" s="53">
        <f>SUM(C12:C15)</f>
        <v>0</v>
      </c>
      <c r="D7" s="92" t="s">
        <v>340</v>
      </c>
      <c r="E7" s="93"/>
      <c r="G7" t="s">
        <v>6</v>
      </c>
      <c r="H7">
        <v>5</v>
      </c>
    </row>
    <row r="8" spans="1:8" ht="12.75" customHeight="1">
      <c r="A8" s="54"/>
      <c r="B8" s="3" t="s">
        <v>4</v>
      </c>
      <c r="C8" s="2">
        <f>SUM(E12:E15)</f>
        <v>0</v>
      </c>
      <c r="D8" s="94"/>
      <c r="E8" s="95"/>
      <c r="G8" t="s">
        <v>7</v>
      </c>
      <c r="H8">
        <v>21</v>
      </c>
    </row>
    <row r="9" spans="1:5" ht="12.75" customHeight="1">
      <c r="A9" s="54"/>
      <c r="B9" s="55"/>
      <c r="C9" s="55"/>
      <c r="D9" s="55"/>
      <c r="E9" s="56"/>
    </row>
    <row r="10" spans="1:5" ht="12.75" customHeight="1">
      <c r="A10" s="54"/>
      <c r="B10" s="96" t="s">
        <v>353</v>
      </c>
      <c r="C10" s="97"/>
      <c r="D10" s="97"/>
      <c r="E10" s="98"/>
    </row>
    <row r="11" spans="1:5" ht="12.75" customHeight="1">
      <c r="A11" s="57" t="s">
        <v>8</v>
      </c>
      <c r="B11" s="33" t="s">
        <v>9</v>
      </c>
      <c r="C11" s="33" t="s">
        <v>10</v>
      </c>
      <c r="D11" s="33" t="s">
        <v>11</v>
      </c>
      <c r="E11" s="58" t="s">
        <v>12</v>
      </c>
    </row>
    <row r="12" spans="1:5" ht="12.75" customHeight="1">
      <c r="A12" s="59" t="s">
        <v>21</v>
      </c>
      <c r="B12" s="6" t="s">
        <v>22</v>
      </c>
      <c r="C12" s="50">
        <f>'000'!X45</f>
        <v>0</v>
      </c>
      <c r="D12" s="9">
        <f>C12*0.21</f>
        <v>0</v>
      </c>
      <c r="E12" s="60">
        <f>C12+D12</f>
        <v>0</v>
      </c>
    </row>
    <row r="13" spans="1:5" ht="12.75" customHeight="1">
      <c r="A13" s="59" t="s">
        <v>77</v>
      </c>
      <c r="B13" s="6" t="s">
        <v>78</v>
      </c>
      <c r="C13" s="50">
        <f>'SO 01'!X53</f>
        <v>0</v>
      </c>
      <c r="D13" s="9">
        <f aca="true" t="shared" si="0" ref="D13:D15">C13*0.21</f>
        <v>0</v>
      </c>
      <c r="E13" s="60">
        <f>C13+D13</f>
        <v>0</v>
      </c>
    </row>
    <row r="14" spans="1:5" ht="12.75" customHeight="1">
      <c r="A14" s="59" t="s">
        <v>122</v>
      </c>
      <c r="B14" s="6" t="s">
        <v>123</v>
      </c>
      <c r="C14" s="50">
        <f>'SO 182'!X25</f>
        <v>0</v>
      </c>
      <c r="D14" s="9">
        <f t="shared" si="0"/>
        <v>0</v>
      </c>
      <c r="E14" s="60">
        <f>C14+D14</f>
        <v>0</v>
      </c>
    </row>
    <row r="15" spans="1:5" ht="12.75" customHeight="1" thickBot="1">
      <c r="A15" s="61" t="s">
        <v>138</v>
      </c>
      <c r="B15" s="62" t="s">
        <v>139</v>
      </c>
      <c r="C15" s="63">
        <f>'SO 201'!X163</f>
        <v>0</v>
      </c>
      <c r="D15" s="64">
        <f t="shared" si="0"/>
        <v>0</v>
      </c>
      <c r="E15" s="65">
        <f>C15+D15</f>
        <v>0</v>
      </c>
    </row>
  </sheetData>
  <sheetProtection formatColumns="0"/>
  <mergeCells count="2">
    <mergeCell ref="D7:E8"/>
    <mergeCell ref="B10:E10"/>
  </mergeCells>
  <hyperlinks>
    <hyperlink ref="A12" location="#'000'!A1" tooltip="Odkaz na stranku objektu [000]" display="000"/>
    <hyperlink ref="A13" location="#'SO 01'!A1" tooltip="Odkaz na stranku objektu [SO 01]" display="SO 01"/>
    <hyperlink ref="A14" location="#'SO 182'!A1" tooltip="Odkaz na stranku objektu [SO 182]" display="SO 182"/>
    <hyperlink ref="A15" location="#'SO 201'!A1" tooltip="Odkaz na stranku objektu [SO 201]" display="SO 201"/>
  </hyperlink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Z45"/>
  <sheetViews>
    <sheetView tabSelected="1" view="pageBreakPreview" zoomScale="85" zoomScaleSheetLayoutView="85" workbookViewId="0" topLeftCell="A1">
      <pane xSplit="6" ySplit="11" topLeftCell="V22" activePane="bottomRight" state="frozen"/>
      <selection pane="topRight" activeCell="G1" sqref="G1"/>
      <selection pane="bottomLeft" activeCell="A12" sqref="A12"/>
      <selection pane="bottomRight" activeCell="X45" sqref="X45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hidden="1" customWidth="1"/>
    <col min="5" max="5" width="75.7109375" style="0" customWidth="1"/>
    <col min="6" max="6" width="9.7109375" style="0" customWidth="1"/>
    <col min="7" max="7" width="11.57421875" style="0" hidden="1" customWidth="1"/>
    <col min="8" max="8" width="11.00390625" style="0" hidden="1" customWidth="1"/>
    <col min="9" max="10" width="11.57421875" style="0" hidden="1" customWidth="1"/>
    <col min="11" max="11" width="11.00390625" style="0" hidden="1" customWidth="1"/>
    <col min="12" max="12" width="11.57421875" style="0" hidden="1" customWidth="1"/>
    <col min="13" max="13" width="8.8515625" style="0" hidden="1" customWidth="1"/>
    <col min="14" max="14" width="11.00390625" style="0" hidden="1" customWidth="1"/>
    <col min="15" max="15" width="10.57421875" style="0" hidden="1" customWidth="1"/>
    <col min="16" max="16" width="11.57421875" style="0" hidden="1" customWidth="1"/>
    <col min="17" max="17" width="11.00390625" style="0" hidden="1" customWidth="1"/>
    <col min="18" max="18" width="10.57421875" style="0" hidden="1" customWidth="1"/>
    <col min="19" max="19" width="12.7109375" style="0" hidden="1" customWidth="1"/>
    <col min="20" max="21" width="14.7109375" style="0" hidden="1" customWidth="1"/>
    <col min="22" max="24" width="14.7109375" style="0" customWidth="1"/>
    <col min="25" max="25" width="32.421875" style="0" bestFit="1" customWidth="1"/>
    <col min="26" max="26" width="48.8515625" style="0" bestFit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6" ht="12.75" customHeight="1">
      <c r="A4" t="s">
        <v>16</v>
      </c>
      <c r="C4" s="5" t="s">
        <v>19</v>
      </c>
      <c r="D4" s="5"/>
      <c r="E4" s="5" t="s">
        <v>20</v>
      </c>
      <c r="F4" s="79" t="str">
        <f>'rekapitulace PDPS DOKONCENI ST'!C5</f>
        <v>DOKONČENÍ STAVBY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26" ht="18">
      <c r="C7" s="5"/>
      <c r="D7" s="5"/>
      <c r="E7" s="5"/>
      <c r="G7" s="121" t="s">
        <v>305</v>
      </c>
      <c r="H7" s="122"/>
      <c r="I7" s="123"/>
      <c r="J7" s="126" t="s">
        <v>307</v>
      </c>
      <c r="K7" s="127"/>
      <c r="L7" s="128"/>
      <c r="M7" s="129" t="s">
        <v>333</v>
      </c>
      <c r="N7" s="130"/>
      <c r="O7" s="131"/>
      <c r="P7" s="117" t="s">
        <v>310</v>
      </c>
      <c r="Q7" s="118"/>
      <c r="R7" s="119"/>
      <c r="S7" s="102" t="s">
        <v>349</v>
      </c>
      <c r="T7" s="103"/>
      <c r="U7" s="104"/>
      <c r="V7" s="105" t="s">
        <v>350</v>
      </c>
      <c r="W7" s="106"/>
      <c r="X7" s="107"/>
      <c r="Y7" s="99" t="s">
        <v>314</v>
      </c>
      <c r="Z7" s="99" t="s">
        <v>315</v>
      </c>
    </row>
    <row r="8" spans="1:26" ht="31.5" customHeight="1">
      <c r="A8" s="116" t="s">
        <v>23</v>
      </c>
      <c r="B8" s="116" t="s">
        <v>25</v>
      </c>
      <c r="C8" s="116" t="s">
        <v>26</v>
      </c>
      <c r="D8" s="116" t="s">
        <v>27</v>
      </c>
      <c r="E8" s="116" t="s">
        <v>28</v>
      </c>
      <c r="F8" s="116" t="s">
        <v>29</v>
      </c>
      <c r="G8" s="125" t="s">
        <v>30</v>
      </c>
      <c r="H8" s="125" t="s">
        <v>306</v>
      </c>
      <c r="I8" s="125"/>
      <c r="J8" s="124" t="s">
        <v>30</v>
      </c>
      <c r="K8" s="124" t="s">
        <v>306</v>
      </c>
      <c r="L8" s="124"/>
      <c r="M8" s="132" t="s">
        <v>30</v>
      </c>
      <c r="N8" s="132" t="s">
        <v>309</v>
      </c>
      <c r="O8" s="132"/>
      <c r="P8" s="120" t="s">
        <v>30</v>
      </c>
      <c r="Q8" s="120" t="s">
        <v>309</v>
      </c>
      <c r="R8" s="120"/>
      <c r="S8" s="108" t="s">
        <v>30</v>
      </c>
      <c r="T8" s="110" t="s">
        <v>306</v>
      </c>
      <c r="U8" s="111"/>
      <c r="V8" s="112" t="s">
        <v>30</v>
      </c>
      <c r="W8" s="114" t="s">
        <v>351</v>
      </c>
      <c r="X8" s="115"/>
      <c r="Y8" s="100"/>
      <c r="Z8" s="100"/>
    </row>
    <row r="9" spans="1:26" ht="14.25" customHeight="1">
      <c r="A9" s="116"/>
      <c r="B9" s="116"/>
      <c r="C9" s="116"/>
      <c r="D9" s="116"/>
      <c r="E9" s="116"/>
      <c r="F9" s="116"/>
      <c r="G9" s="125"/>
      <c r="H9" s="12" t="s">
        <v>31</v>
      </c>
      <c r="I9" s="12" t="s">
        <v>32</v>
      </c>
      <c r="J9" s="124"/>
      <c r="K9" s="16" t="s">
        <v>31</v>
      </c>
      <c r="L9" s="16" t="s">
        <v>32</v>
      </c>
      <c r="M9" s="132"/>
      <c r="N9" s="20" t="s">
        <v>31</v>
      </c>
      <c r="O9" s="20" t="s">
        <v>32</v>
      </c>
      <c r="P9" s="120"/>
      <c r="Q9" s="21" t="s">
        <v>31</v>
      </c>
      <c r="R9" s="21" t="s">
        <v>32</v>
      </c>
      <c r="S9" s="109"/>
      <c r="T9" s="70" t="s">
        <v>31</v>
      </c>
      <c r="U9" s="70" t="s">
        <v>32</v>
      </c>
      <c r="V9" s="113"/>
      <c r="W9" s="78" t="s">
        <v>31</v>
      </c>
      <c r="X9" s="78" t="s">
        <v>32</v>
      </c>
      <c r="Y9" s="101"/>
      <c r="Z9" s="101"/>
    </row>
    <row r="10" spans="1:26" ht="14.25">
      <c r="A10" s="4" t="s">
        <v>24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12" t="s">
        <v>38</v>
      </c>
      <c r="H10" s="12" t="s">
        <v>39</v>
      </c>
      <c r="I10" s="12" t="s">
        <v>40</v>
      </c>
      <c r="J10" s="16">
        <v>10</v>
      </c>
      <c r="K10" s="16">
        <v>11</v>
      </c>
      <c r="L10" s="16">
        <v>12</v>
      </c>
      <c r="M10" s="20">
        <v>13</v>
      </c>
      <c r="N10" s="20">
        <v>14</v>
      </c>
      <c r="O10" s="20">
        <v>15</v>
      </c>
      <c r="P10" s="21">
        <v>16</v>
      </c>
      <c r="Q10" s="21">
        <v>17</v>
      </c>
      <c r="R10" s="21">
        <v>18</v>
      </c>
      <c r="S10" s="70">
        <v>19</v>
      </c>
      <c r="T10" s="70">
        <v>20</v>
      </c>
      <c r="U10" s="70">
        <v>21</v>
      </c>
      <c r="V10" s="78">
        <v>22</v>
      </c>
      <c r="W10" s="78">
        <v>23</v>
      </c>
      <c r="X10" s="78">
        <v>24</v>
      </c>
      <c r="Y10" s="78">
        <v>25</v>
      </c>
      <c r="Z10" s="78">
        <v>26</v>
      </c>
    </row>
    <row r="11" spans="1:24" ht="12.75" customHeight="1">
      <c r="A11" s="7"/>
      <c r="B11" s="7"/>
      <c r="C11" s="7" t="s">
        <v>42</v>
      </c>
      <c r="D11" s="7"/>
      <c r="E11" s="7" t="s">
        <v>41</v>
      </c>
      <c r="F11" s="7"/>
      <c r="G11" s="8"/>
      <c r="H11" s="7"/>
      <c r="I11" s="8"/>
      <c r="J11" s="8"/>
      <c r="K11" s="7"/>
      <c r="L11" s="8"/>
      <c r="M11" s="8"/>
      <c r="N11" s="7"/>
      <c r="O11" s="8"/>
      <c r="P11" s="8"/>
      <c r="Q11" s="7"/>
      <c r="R11" s="8"/>
      <c r="S11" s="8"/>
      <c r="T11" s="7"/>
      <c r="U11" s="8"/>
      <c r="V11" s="8"/>
      <c r="W11" s="7"/>
      <c r="X11" s="8"/>
    </row>
    <row r="12" spans="1:26" ht="38.2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6" t="s">
        <v>47</v>
      </c>
      <c r="G12" s="13">
        <v>16</v>
      </c>
      <c r="H12" s="14"/>
      <c r="I12" s="15">
        <f>G12*H12</f>
        <v>0</v>
      </c>
      <c r="J12" s="17">
        <f>G12</f>
        <v>16</v>
      </c>
      <c r="K12" s="18"/>
      <c r="L12" s="19">
        <f>J12*K12</f>
        <v>0</v>
      </c>
      <c r="M12" s="25">
        <v>0</v>
      </c>
      <c r="N12" s="26"/>
      <c r="O12" s="27">
        <f>M12*N12</f>
        <v>0</v>
      </c>
      <c r="P12" s="22">
        <f>G12-M12</f>
        <v>16</v>
      </c>
      <c r="Q12" s="23"/>
      <c r="R12" s="24">
        <f>P12*Q12</f>
        <v>0</v>
      </c>
      <c r="S12" s="71">
        <v>0</v>
      </c>
      <c r="T12" s="72"/>
      <c r="U12" s="73">
        <f>S12*T12</f>
        <v>0</v>
      </c>
      <c r="V12" s="25">
        <f>S12</f>
        <v>0</v>
      </c>
      <c r="W12" s="26"/>
      <c r="X12" s="27">
        <f>V12*W12</f>
        <v>0</v>
      </c>
      <c r="Y12" s="25" t="s">
        <v>342</v>
      </c>
      <c r="Z12" s="25" t="s">
        <v>343</v>
      </c>
    </row>
    <row r="13" ht="12.75" hidden="1">
      <c r="E13" s="10" t="s">
        <v>48</v>
      </c>
    </row>
    <row r="14" spans="1:26" ht="63.75">
      <c r="A14" s="6">
        <v>2</v>
      </c>
      <c r="B14" s="6" t="s">
        <v>43</v>
      </c>
      <c r="C14" s="6" t="s">
        <v>49</v>
      </c>
      <c r="D14" s="6" t="s">
        <v>45</v>
      </c>
      <c r="E14" s="6" t="s">
        <v>50</v>
      </c>
      <c r="F14" s="6" t="s">
        <v>47</v>
      </c>
      <c r="G14" s="13">
        <v>1</v>
      </c>
      <c r="H14" s="14"/>
      <c r="I14" s="15">
        <f>G14*H14</f>
        <v>0</v>
      </c>
      <c r="J14" s="17">
        <f>G14</f>
        <v>1</v>
      </c>
      <c r="K14" s="18"/>
      <c r="L14" s="19">
        <f>ROUND((K14*J14),2)</f>
        <v>0</v>
      </c>
      <c r="M14" s="25">
        <v>0.5</v>
      </c>
      <c r="N14" s="26"/>
      <c r="O14" s="27">
        <f>ROUND((N14*M14),2)</f>
        <v>0</v>
      </c>
      <c r="P14" s="22">
        <f>G14-M14</f>
        <v>0.5</v>
      </c>
      <c r="Q14" s="23"/>
      <c r="R14" s="24">
        <f>ROUND((Q14*P14),2)</f>
        <v>0</v>
      </c>
      <c r="S14" s="71">
        <f>G14</f>
        <v>1</v>
      </c>
      <c r="T14" s="72"/>
      <c r="U14" s="73">
        <f>ROUND((T14*S14),2)</f>
        <v>0</v>
      </c>
      <c r="V14" s="80">
        <f>S14</f>
        <v>1</v>
      </c>
      <c r="W14" s="81"/>
      <c r="X14" s="9">
        <f>ROUND((W14*V14),2)</f>
        <v>0</v>
      </c>
      <c r="Y14" s="80" t="s">
        <v>313</v>
      </c>
      <c r="Z14" s="80" t="s">
        <v>344</v>
      </c>
    </row>
    <row r="15" spans="5:26" ht="12.75" hidden="1">
      <c r="E15" s="10" t="s">
        <v>51</v>
      </c>
      <c r="V15" s="32"/>
      <c r="W15" s="32"/>
      <c r="X15" s="32"/>
      <c r="Y15" s="32"/>
      <c r="Z15" s="32"/>
    </row>
    <row r="16" spans="1:26" ht="38.25">
      <c r="A16" s="6">
        <v>3</v>
      </c>
      <c r="B16" s="6" t="s">
        <v>43</v>
      </c>
      <c r="C16" s="6" t="s">
        <v>52</v>
      </c>
      <c r="D16" s="6" t="s">
        <v>45</v>
      </c>
      <c r="E16" s="6" t="s">
        <v>53</v>
      </c>
      <c r="F16" s="6" t="s">
        <v>47</v>
      </c>
      <c r="G16" s="13">
        <v>1</v>
      </c>
      <c r="H16" s="14"/>
      <c r="I16" s="15">
        <f>G16*H16</f>
        <v>0</v>
      </c>
      <c r="J16" s="17">
        <f>G16</f>
        <v>1</v>
      </c>
      <c r="K16" s="18"/>
      <c r="L16" s="19">
        <f>ROUND((K16*J16),2)</f>
        <v>0</v>
      </c>
      <c r="M16" s="25">
        <v>1</v>
      </c>
      <c r="N16" s="26"/>
      <c r="O16" s="27">
        <f>ROUND((N16*M16),2)</f>
        <v>0</v>
      </c>
      <c r="P16" s="22">
        <f>G16-M16</f>
        <v>0</v>
      </c>
      <c r="Q16" s="23"/>
      <c r="R16" s="24">
        <f>ROUND((Q16*P16),2)</f>
        <v>0</v>
      </c>
      <c r="S16" s="71">
        <v>1</v>
      </c>
      <c r="T16" s="72"/>
      <c r="U16" s="73">
        <v>30000</v>
      </c>
      <c r="V16" s="80">
        <f>S16</f>
        <v>1</v>
      </c>
      <c r="W16" s="81"/>
      <c r="X16" s="9">
        <f>ROUND((W16*V16),2)</f>
        <v>0</v>
      </c>
      <c r="Y16" s="82" t="s">
        <v>311</v>
      </c>
      <c r="Z16" s="90" t="s">
        <v>362</v>
      </c>
    </row>
    <row r="17" spans="5:26" ht="12.75" hidden="1">
      <c r="E17" s="10" t="s">
        <v>51</v>
      </c>
      <c r="V17" s="32"/>
      <c r="W17" s="32"/>
      <c r="X17" s="32"/>
      <c r="Y17" s="32"/>
      <c r="Z17" s="32"/>
    </row>
    <row r="18" spans="1:26" ht="25.5">
      <c r="A18" s="6">
        <v>4</v>
      </c>
      <c r="B18" s="6" t="s">
        <v>43</v>
      </c>
      <c r="C18" s="6" t="s">
        <v>54</v>
      </c>
      <c r="D18" s="6" t="s">
        <v>45</v>
      </c>
      <c r="E18" s="6" t="s">
        <v>55</v>
      </c>
      <c r="F18" s="6" t="s">
        <v>47</v>
      </c>
      <c r="G18" s="13">
        <v>1</v>
      </c>
      <c r="H18" s="14"/>
      <c r="I18" s="15">
        <f>G18*H18</f>
        <v>0</v>
      </c>
      <c r="J18" s="17">
        <f>G18</f>
        <v>1</v>
      </c>
      <c r="K18" s="18"/>
      <c r="L18" s="19">
        <f>ROUND((K18*J18),2)</f>
        <v>0</v>
      </c>
      <c r="M18" s="25">
        <v>0</v>
      </c>
      <c r="N18" s="26"/>
      <c r="O18" s="27">
        <f>ROUND((N18*M18),2)</f>
        <v>0</v>
      </c>
      <c r="P18" s="22">
        <f>G18-M18</f>
        <v>1</v>
      </c>
      <c r="Q18" s="23"/>
      <c r="R18" s="24">
        <f>ROUND((Q18*P18),2)</f>
        <v>0</v>
      </c>
      <c r="S18" s="71">
        <f>G18</f>
        <v>1</v>
      </c>
      <c r="T18" s="72"/>
      <c r="U18" s="73">
        <f>ROUND((T18*S18),2)</f>
        <v>0</v>
      </c>
      <c r="V18" s="80">
        <f>S18</f>
        <v>1</v>
      </c>
      <c r="W18" s="81"/>
      <c r="X18" s="9">
        <f>ROUND((W18*V18),2)</f>
        <v>0</v>
      </c>
      <c r="Y18" s="82" t="s">
        <v>313</v>
      </c>
      <c r="Z18" s="82" t="s">
        <v>345</v>
      </c>
    </row>
    <row r="19" spans="5:26" ht="12.75" hidden="1">
      <c r="E19" s="10" t="s">
        <v>51</v>
      </c>
      <c r="V19" s="32"/>
      <c r="W19" s="32"/>
      <c r="X19" s="32"/>
      <c r="Y19" s="32"/>
      <c r="Z19" s="32"/>
    </row>
    <row r="20" spans="1:26" ht="12.75">
      <c r="A20" s="6">
        <v>5</v>
      </c>
      <c r="B20" s="6" t="s">
        <v>43</v>
      </c>
      <c r="C20" s="6" t="s">
        <v>56</v>
      </c>
      <c r="D20" s="6" t="s">
        <v>45</v>
      </c>
      <c r="E20" s="6" t="s">
        <v>57</v>
      </c>
      <c r="F20" s="6" t="s">
        <v>47</v>
      </c>
      <c r="G20" s="13">
        <v>20000</v>
      </c>
      <c r="H20" s="14"/>
      <c r="I20" s="15">
        <f>G20*H20</f>
        <v>0</v>
      </c>
      <c r="J20" s="17">
        <f>G20</f>
        <v>20000</v>
      </c>
      <c r="K20" s="18"/>
      <c r="L20" s="19">
        <f>ROUND((K20*J20),2)</f>
        <v>0</v>
      </c>
      <c r="M20" s="25">
        <v>0</v>
      </c>
      <c r="N20" s="26"/>
      <c r="O20" s="27">
        <f>ROUND((N20*M20),2)</f>
        <v>0</v>
      </c>
      <c r="P20" s="22">
        <f>G20-M20</f>
        <v>20000</v>
      </c>
      <c r="Q20" s="23"/>
      <c r="R20" s="24">
        <f>ROUND((Q20*P20),2)</f>
        <v>0</v>
      </c>
      <c r="S20" s="71">
        <f>G20</f>
        <v>20000</v>
      </c>
      <c r="T20" s="72"/>
      <c r="U20" s="73">
        <f>ROUND((T20*S20),2)</f>
        <v>0</v>
      </c>
      <c r="V20" s="80">
        <f>S20</f>
        <v>20000</v>
      </c>
      <c r="W20" s="81"/>
      <c r="X20" s="9">
        <f>ROUND((W20*V20),2)</f>
        <v>0</v>
      </c>
      <c r="Y20" s="80" t="s">
        <v>313</v>
      </c>
      <c r="Z20" s="82" t="s">
        <v>345</v>
      </c>
    </row>
    <row r="21" spans="5:26" ht="76.5" hidden="1">
      <c r="E21" s="10" t="s">
        <v>58</v>
      </c>
      <c r="V21" s="32"/>
      <c r="W21" s="32"/>
      <c r="X21" s="32"/>
      <c r="Y21" s="32"/>
      <c r="Z21" s="32"/>
    </row>
    <row r="22" spans="1:26" ht="25.5">
      <c r="A22" s="6">
        <v>6</v>
      </c>
      <c r="B22" s="6" t="s">
        <v>43</v>
      </c>
      <c r="C22" s="6" t="s">
        <v>59</v>
      </c>
      <c r="D22" s="6" t="s">
        <v>45</v>
      </c>
      <c r="E22" s="6" t="s">
        <v>60</v>
      </c>
      <c r="F22" s="6" t="s">
        <v>61</v>
      </c>
      <c r="G22" s="13">
        <v>1</v>
      </c>
      <c r="H22" s="14"/>
      <c r="I22" s="15">
        <f>ROUND((H22*G22),2)</f>
        <v>0</v>
      </c>
      <c r="J22" s="17">
        <f>G22</f>
        <v>1</v>
      </c>
      <c r="K22" s="18"/>
      <c r="L22" s="19">
        <f>ROUND((K22*J22),2)</f>
        <v>0</v>
      </c>
      <c r="M22" s="25">
        <v>0</v>
      </c>
      <c r="N22" s="26"/>
      <c r="O22" s="27">
        <f>ROUND((N22*M22),2)</f>
        <v>0</v>
      </c>
      <c r="P22" s="22">
        <f>G22-M22</f>
        <v>1</v>
      </c>
      <c r="Q22" s="23"/>
      <c r="R22" s="24">
        <f>ROUND((Q22*P22),2)</f>
        <v>0</v>
      </c>
      <c r="S22" s="71">
        <f>G22</f>
        <v>1</v>
      </c>
      <c r="T22" s="72"/>
      <c r="U22" s="73">
        <f>ROUND((T22*S22),2)</f>
        <v>0</v>
      </c>
      <c r="V22" s="80">
        <f>S22</f>
        <v>1</v>
      </c>
      <c r="W22" s="81"/>
      <c r="X22" s="9">
        <f>ROUND((W22*V22),2)</f>
        <v>0</v>
      </c>
      <c r="Y22" s="80" t="s">
        <v>313</v>
      </c>
      <c r="Z22" s="82" t="s">
        <v>345</v>
      </c>
    </row>
    <row r="23" spans="5:26" ht="12.75" hidden="1">
      <c r="E23" s="10" t="s">
        <v>51</v>
      </c>
      <c r="V23" s="32"/>
      <c r="W23" s="32"/>
      <c r="X23" s="32"/>
      <c r="Y23" s="32"/>
      <c r="Z23" s="32"/>
    </row>
    <row r="24" spans="1:26" ht="25.5">
      <c r="A24" s="6">
        <v>7</v>
      </c>
      <c r="B24" s="6" t="s">
        <v>43</v>
      </c>
      <c r="C24" s="6" t="s">
        <v>62</v>
      </c>
      <c r="D24" s="6" t="s">
        <v>45</v>
      </c>
      <c r="E24" s="6" t="s">
        <v>63</v>
      </c>
      <c r="F24" s="6" t="s">
        <v>61</v>
      </c>
      <c r="G24" s="13">
        <v>20</v>
      </c>
      <c r="H24" s="14"/>
      <c r="I24" s="15">
        <f>ROUND((H24*G24),2)</f>
        <v>0</v>
      </c>
      <c r="J24" s="17">
        <f>G24</f>
        <v>20</v>
      </c>
      <c r="K24" s="18"/>
      <c r="L24" s="19">
        <f>ROUND((K24*J24),2)</f>
        <v>0</v>
      </c>
      <c r="M24" s="25">
        <v>10</v>
      </c>
      <c r="N24" s="26"/>
      <c r="O24" s="27">
        <f>ROUND((N24*M24),2)</f>
        <v>0</v>
      </c>
      <c r="P24" s="22">
        <f>G24-M24</f>
        <v>10</v>
      </c>
      <c r="Q24" s="23"/>
      <c r="R24" s="24">
        <f>ROUND((Q24*P24),2)</f>
        <v>0</v>
      </c>
      <c r="S24" s="71">
        <f>G24</f>
        <v>20</v>
      </c>
      <c r="T24" s="72"/>
      <c r="U24" s="73">
        <f>ROUND((T24*S24),2)</f>
        <v>0</v>
      </c>
      <c r="V24" s="80">
        <f>S24</f>
        <v>20</v>
      </c>
      <c r="W24" s="81"/>
      <c r="X24" s="9">
        <f>ROUND((W24*V24),2)</f>
        <v>0</v>
      </c>
      <c r="Y24" s="80" t="s">
        <v>313</v>
      </c>
      <c r="Z24" s="80" t="s">
        <v>344</v>
      </c>
    </row>
    <row r="25" spans="5:26" ht="89.25" hidden="1">
      <c r="E25" s="10" t="s">
        <v>64</v>
      </c>
      <c r="V25" s="32"/>
      <c r="W25" s="32"/>
      <c r="X25" s="32"/>
      <c r="Y25" s="32"/>
      <c r="Z25" s="32"/>
    </row>
    <row r="26" spans="1:26" ht="12.75">
      <c r="A26" s="6">
        <v>8</v>
      </c>
      <c r="B26" s="6" t="s">
        <v>43</v>
      </c>
      <c r="C26" s="6" t="s">
        <v>65</v>
      </c>
      <c r="D26" s="6" t="s">
        <v>45</v>
      </c>
      <c r="E26" s="6" t="s">
        <v>66</v>
      </c>
      <c r="F26" s="6" t="s">
        <v>47</v>
      </c>
      <c r="G26" s="13">
        <v>1</v>
      </c>
      <c r="H26" s="14"/>
      <c r="I26" s="15">
        <f>ROUND((H26*G26),2)</f>
        <v>0</v>
      </c>
      <c r="J26" s="17">
        <f>G26</f>
        <v>1</v>
      </c>
      <c r="K26" s="18"/>
      <c r="L26" s="19">
        <f>ROUND((K26*J26),2)</f>
        <v>0</v>
      </c>
      <c r="M26" s="25">
        <f>0.3+0.2</f>
        <v>0.5</v>
      </c>
      <c r="N26" s="26"/>
      <c r="O26" s="27">
        <f>ROUND((N26*M26),2)</f>
        <v>0</v>
      </c>
      <c r="P26" s="22">
        <f>G26-M26</f>
        <v>0.5</v>
      </c>
      <c r="Q26" s="23"/>
      <c r="R26" s="24">
        <f>ROUND((Q26*P26),2)</f>
        <v>0</v>
      </c>
      <c r="S26" s="71">
        <f>G26</f>
        <v>1</v>
      </c>
      <c r="T26" s="72"/>
      <c r="U26" s="73">
        <f>ROUND((T26*S26),2)</f>
        <v>0</v>
      </c>
      <c r="V26" s="80">
        <f>S26</f>
        <v>1</v>
      </c>
      <c r="W26" s="81"/>
      <c r="X26" s="9">
        <f>ROUND((W26*V26),2)</f>
        <v>0</v>
      </c>
      <c r="Y26" s="80" t="s">
        <v>313</v>
      </c>
      <c r="Z26" s="80" t="s">
        <v>344</v>
      </c>
    </row>
    <row r="27" spans="5:26" ht="25.5" hidden="1">
      <c r="E27" s="10" t="s">
        <v>67</v>
      </c>
      <c r="V27" s="32"/>
      <c r="W27" s="32"/>
      <c r="X27" s="32"/>
      <c r="Y27" s="32"/>
      <c r="Z27" s="32"/>
    </row>
    <row r="28" spans="1:26" ht="38.25">
      <c r="A28" s="6">
        <v>9</v>
      </c>
      <c r="B28" s="6" t="s">
        <v>43</v>
      </c>
      <c r="C28" s="6" t="s">
        <v>68</v>
      </c>
      <c r="D28" s="6" t="s">
        <v>45</v>
      </c>
      <c r="E28" s="6" t="s">
        <v>69</v>
      </c>
      <c r="F28" s="6" t="s">
        <v>47</v>
      </c>
      <c r="G28" s="13">
        <v>30</v>
      </c>
      <c r="H28" s="14"/>
      <c r="I28" s="15">
        <f>ROUND((H28*G28),2)</f>
        <v>0</v>
      </c>
      <c r="J28" s="17">
        <f>G28</f>
        <v>30</v>
      </c>
      <c r="K28" s="18"/>
      <c r="L28" s="19">
        <f>ROUND((K28*J28),2)</f>
        <v>0</v>
      </c>
      <c r="M28" s="25">
        <v>0</v>
      </c>
      <c r="N28" s="26"/>
      <c r="O28" s="27">
        <f>ROUND((N28*M28),2)</f>
        <v>0</v>
      </c>
      <c r="P28" s="22">
        <f>G28-M28</f>
        <v>30</v>
      </c>
      <c r="Q28" s="23"/>
      <c r="R28" s="24">
        <f>ROUND((Q28*P28),2)</f>
        <v>0</v>
      </c>
      <c r="S28" s="71">
        <f>G28</f>
        <v>30</v>
      </c>
      <c r="T28" s="72"/>
      <c r="U28" s="73">
        <f>ROUND((T28*S28),2)</f>
        <v>0</v>
      </c>
      <c r="V28" s="80">
        <f>S28</f>
        <v>30</v>
      </c>
      <c r="W28" s="81"/>
      <c r="X28" s="9">
        <f>ROUND((W28*V28),2)</f>
        <v>0</v>
      </c>
      <c r="Y28" s="80" t="s">
        <v>313</v>
      </c>
      <c r="Z28" s="80" t="s">
        <v>346</v>
      </c>
    </row>
    <row r="29" ht="12.75" hidden="1">
      <c r="E29" s="10" t="s">
        <v>70</v>
      </c>
    </row>
    <row r="30" spans="1:26" ht="12.75" customHeight="1">
      <c r="A30" s="11"/>
      <c r="B30" s="11"/>
      <c r="C30" s="11" t="s">
        <v>42</v>
      </c>
      <c r="D30" s="11"/>
      <c r="E30" s="11" t="s">
        <v>41</v>
      </c>
      <c r="F30" s="11"/>
      <c r="G30" s="11"/>
      <c r="H30" s="11"/>
      <c r="I30" s="11">
        <f>SUM(I12:I29)</f>
        <v>0</v>
      </c>
      <c r="J30" s="11"/>
      <c r="K30" s="11"/>
      <c r="L30" s="11">
        <f>SUM(L12:L29)</f>
        <v>0</v>
      </c>
      <c r="M30" s="11"/>
      <c r="N30" s="11"/>
      <c r="O30" s="11">
        <f>SUM(O12:O29)</f>
        <v>0</v>
      </c>
      <c r="P30" s="11"/>
      <c r="Q30" s="11"/>
      <c r="R30" s="11">
        <f>SUM(R12:R29)</f>
        <v>0</v>
      </c>
      <c r="S30" s="11"/>
      <c r="T30" s="11"/>
      <c r="U30" s="11">
        <f>SUM(U12:U29)</f>
        <v>30000</v>
      </c>
      <c r="V30" s="11"/>
      <c r="W30" s="11"/>
      <c r="X30" s="11">
        <f>SUM(X12:X29)</f>
        <v>0</v>
      </c>
      <c r="Y30" s="11"/>
      <c r="Z30" s="11"/>
    </row>
    <row r="32" spans="1:24" ht="12.75" customHeight="1">
      <c r="A32" s="7"/>
      <c r="B32" s="7"/>
      <c r="C32" s="7" t="s">
        <v>40</v>
      </c>
      <c r="D32" s="7"/>
      <c r="E32" s="7" t="s">
        <v>71</v>
      </c>
      <c r="F32" s="7"/>
      <c r="G32" s="8"/>
      <c r="H32" s="7"/>
      <c r="I32" s="8"/>
      <c r="J32" s="8"/>
      <c r="K32" s="7"/>
      <c r="L32" s="8"/>
      <c r="M32" s="8"/>
      <c r="N32" s="7"/>
      <c r="O32" s="8"/>
      <c r="P32" s="8"/>
      <c r="Q32" s="7"/>
      <c r="R32" s="8"/>
      <c r="S32" s="8"/>
      <c r="T32" s="7"/>
      <c r="U32" s="8"/>
      <c r="V32" s="8"/>
      <c r="W32" s="7"/>
      <c r="X32" s="8"/>
    </row>
    <row r="33" spans="1:26" ht="25.5">
      <c r="A33" s="6">
        <v>10</v>
      </c>
      <c r="B33" s="6" t="s">
        <v>43</v>
      </c>
      <c r="C33" s="6" t="s">
        <v>72</v>
      </c>
      <c r="D33" s="6" t="s">
        <v>45</v>
      </c>
      <c r="E33" s="6" t="s">
        <v>73</v>
      </c>
      <c r="F33" s="6" t="s">
        <v>74</v>
      </c>
      <c r="G33" s="13">
        <v>12</v>
      </c>
      <c r="H33" s="14"/>
      <c r="I33" s="15">
        <f>ROUND((H33*G33),2)</f>
        <v>0</v>
      </c>
      <c r="J33" s="17">
        <f>G33</f>
        <v>12</v>
      </c>
      <c r="K33" s="18"/>
      <c r="L33" s="19">
        <f>ROUND((K33*J33),2)</f>
        <v>0</v>
      </c>
      <c r="M33" s="25">
        <f>4+8</f>
        <v>12</v>
      </c>
      <c r="N33" s="26"/>
      <c r="O33" s="27">
        <f>ROUND((N33*M33),2)</f>
        <v>0</v>
      </c>
      <c r="P33" s="22">
        <f>G33-M33</f>
        <v>0</v>
      </c>
      <c r="Q33" s="23"/>
      <c r="R33" s="24">
        <f>ROUND((Q33*P33),2)</f>
        <v>0</v>
      </c>
      <c r="S33" s="71">
        <v>12</v>
      </c>
      <c r="T33" s="72"/>
      <c r="U33" s="73">
        <f>ROUND((T33*S33),2)</f>
        <v>0</v>
      </c>
      <c r="V33" s="80">
        <f>S33</f>
        <v>12</v>
      </c>
      <c r="W33" s="81"/>
      <c r="X33" s="9">
        <f>ROUND((W33*V33),2)</f>
        <v>0</v>
      </c>
      <c r="Y33" s="80" t="s">
        <v>313</v>
      </c>
      <c r="Z33" s="80" t="s">
        <v>347</v>
      </c>
    </row>
    <row r="34" ht="63.75" hidden="1">
      <c r="E34" s="10" t="s">
        <v>75</v>
      </c>
    </row>
    <row r="35" spans="1:26" ht="12.75" customHeight="1">
      <c r="A35" s="11"/>
      <c r="B35" s="11"/>
      <c r="C35" s="11" t="s">
        <v>40</v>
      </c>
      <c r="D35" s="11"/>
      <c r="E35" s="11" t="s">
        <v>71</v>
      </c>
      <c r="F35" s="11"/>
      <c r="G35" s="11"/>
      <c r="H35" s="11"/>
      <c r="I35" s="11">
        <f>SUM(I33:I34)</f>
        <v>0</v>
      </c>
      <c r="J35" s="11"/>
      <c r="K35" s="11"/>
      <c r="L35" s="11">
        <f>SUM(L33:L34)</f>
        <v>0</v>
      </c>
      <c r="M35" s="11"/>
      <c r="N35" s="11"/>
      <c r="O35" s="11">
        <f>SUM(O33:O34)</f>
        <v>0</v>
      </c>
      <c r="P35" s="11"/>
      <c r="Q35" s="11"/>
      <c r="R35" s="11">
        <f>SUM(R33:R34)</f>
        <v>0</v>
      </c>
      <c r="S35" s="11"/>
      <c r="T35" s="11"/>
      <c r="U35" s="11">
        <f>SUM(U33:U34)</f>
        <v>0</v>
      </c>
      <c r="V35" s="11"/>
      <c r="W35" s="11"/>
      <c r="X35" s="11">
        <f>SUM(X33:X34)</f>
        <v>0</v>
      </c>
      <c r="Y35" s="11"/>
      <c r="Z35" s="11"/>
    </row>
    <row r="37" spans="1:26" ht="12.75" customHeight="1">
      <c r="A37" s="11"/>
      <c r="B37" s="11"/>
      <c r="C37" s="11"/>
      <c r="D37" s="11"/>
      <c r="E37" s="11" t="s">
        <v>76</v>
      </c>
      <c r="F37" s="11"/>
      <c r="G37" s="11"/>
      <c r="H37" s="11"/>
      <c r="I37" s="11">
        <f>+I30+I35</f>
        <v>0</v>
      </c>
      <c r="J37" s="11"/>
      <c r="K37" s="11"/>
      <c r="L37" s="11">
        <f>+L30+L35</f>
        <v>0</v>
      </c>
      <c r="M37" s="11"/>
      <c r="N37" s="11"/>
      <c r="O37" s="11">
        <f>+O30+O35</f>
        <v>0</v>
      </c>
      <c r="P37" s="11"/>
      <c r="Q37" s="11"/>
      <c r="R37" s="11">
        <f>+R30+R35</f>
        <v>0</v>
      </c>
      <c r="S37" s="11"/>
      <c r="T37" s="11"/>
      <c r="U37" s="11">
        <f>+U30+U35</f>
        <v>30000</v>
      </c>
      <c r="V37" s="11"/>
      <c r="W37" s="11"/>
      <c r="X37" s="11">
        <f>+X30+X35</f>
        <v>0</v>
      </c>
      <c r="Y37" s="11"/>
      <c r="Z37" s="11"/>
    </row>
    <row r="39" ht="12.75" customHeight="1">
      <c r="A39" s="40" t="s">
        <v>322</v>
      </c>
    </row>
    <row r="40" spans="3:5" ht="12.75" customHeight="1">
      <c r="C40" s="7" t="s">
        <v>42</v>
      </c>
      <c r="D40" s="7"/>
      <c r="E40" s="7" t="s">
        <v>41</v>
      </c>
    </row>
    <row r="41" spans="1:26" s="38" customFormat="1" ht="25.5">
      <c r="A41" s="34">
        <v>1</v>
      </c>
      <c r="B41" s="31" t="s">
        <v>331</v>
      </c>
      <c r="C41" s="41" t="s">
        <v>328</v>
      </c>
      <c r="D41" s="34" t="s">
        <v>45</v>
      </c>
      <c r="E41" s="36" t="s">
        <v>329</v>
      </c>
      <c r="F41" s="37" t="s">
        <v>330</v>
      </c>
      <c r="G41" s="13">
        <v>0</v>
      </c>
      <c r="H41" s="14"/>
      <c r="I41" s="15">
        <f>ROUND(ROUND(H41,2)*ROUND(G41,3),2)</f>
        <v>0</v>
      </c>
      <c r="J41" s="17">
        <f>G41</f>
        <v>0</v>
      </c>
      <c r="K41" s="18"/>
      <c r="L41" s="19">
        <f>ROUND((K41*J41),2)</f>
        <v>0</v>
      </c>
      <c r="M41" s="25">
        <v>0</v>
      </c>
      <c r="N41" s="26"/>
      <c r="O41" s="27">
        <f>ROUND((N41*M41),2)</f>
        <v>0</v>
      </c>
      <c r="P41" s="22">
        <v>0</v>
      </c>
      <c r="Q41" s="23"/>
      <c r="R41" s="24">
        <f>P41*Q41</f>
        <v>0</v>
      </c>
      <c r="S41" s="71">
        <v>1</v>
      </c>
      <c r="T41" s="72"/>
      <c r="U41" s="73">
        <f>S41*T41</f>
        <v>0</v>
      </c>
      <c r="V41" s="80">
        <f>S41</f>
        <v>1</v>
      </c>
      <c r="W41" s="81"/>
      <c r="X41" s="9">
        <f>ROUND((W41*V41),2)</f>
        <v>0</v>
      </c>
      <c r="Y41" s="80" t="s">
        <v>313</v>
      </c>
      <c r="Z41" s="90" t="s">
        <v>356</v>
      </c>
    </row>
    <row r="42" s="38" customFormat="1" ht="12.75" hidden="1">
      <c r="E42" s="39" t="s">
        <v>332</v>
      </c>
    </row>
    <row r="43" spans="1:26" ht="12.75" customHeight="1">
      <c r="A43" s="11"/>
      <c r="B43" s="11"/>
      <c r="C43" s="11" t="s">
        <v>42</v>
      </c>
      <c r="D43" s="11"/>
      <c r="E43" s="11" t="s">
        <v>41</v>
      </c>
      <c r="F43" s="11"/>
      <c r="G43" s="11"/>
      <c r="H43" s="11"/>
      <c r="I43" s="11">
        <f>SUM(I41:I42)</f>
        <v>0</v>
      </c>
      <c r="J43" s="11"/>
      <c r="K43" s="11"/>
      <c r="L43" s="11">
        <f>SUM(L41:L42)</f>
        <v>0</v>
      </c>
      <c r="M43" s="11"/>
      <c r="N43" s="11"/>
      <c r="O43" s="11">
        <f>SUM(O41:O42)</f>
        <v>0</v>
      </c>
      <c r="P43" s="11"/>
      <c r="Q43" s="11"/>
      <c r="R43" s="11">
        <f>SUM(R41:R42)</f>
        <v>0</v>
      </c>
      <c r="S43" s="11"/>
      <c r="T43" s="11"/>
      <c r="U43" s="11">
        <f>SUM(U41:U42)</f>
        <v>0</v>
      </c>
      <c r="V43" s="11"/>
      <c r="W43" s="11"/>
      <c r="X43" s="11">
        <f>SUM(X41:X42)</f>
        <v>0</v>
      </c>
      <c r="Y43" s="11"/>
      <c r="Z43" s="11"/>
    </row>
    <row r="45" spans="1:26" ht="12.75" customHeight="1">
      <c r="A45" s="11"/>
      <c r="B45" s="11"/>
      <c r="C45" s="11"/>
      <c r="D45" s="11"/>
      <c r="E45" s="11" t="s">
        <v>327</v>
      </c>
      <c r="F45" s="11"/>
      <c r="G45" s="11"/>
      <c r="H45" s="11"/>
      <c r="I45" s="11">
        <f>I37+I43</f>
        <v>0</v>
      </c>
      <c r="J45" s="11"/>
      <c r="K45" s="11"/>
      <c r="L45" s="11">
        <f>L37+L43</f>
        <v>0</v>
      </c>
      <c r="M45" s="11"/>
      <c r="N45" s="11"/>
      <c r="O45" s="11">
        <f>O37+O43</f>
        <v>0</v>
      </c>
      <c r="P45" s="11"/>
      <c r="Q45" s="11"/>
      <c r="R45" s="11">
        <f>R37+R43</f>
        <v>0</v>
      </c>
      <c r="S45" s="11"/>
      <c r="T45" s="11"/>
      <c r="U45" s="11">
        <f>U37+U43</f>
        <v>30000</v>
      </c>
      <c r="V45" s="11"/>
      <c r="W45" s="11"/>
      <c r="X45" s="11">
        <f>X37+X43</f>
        <v>0</v>
      </c>
      <c r="Y45" s="11"/>
      <c r="Z45" s="11"/>
    </row>
  </sheetData>
  <sheetProtection formatColumns="0"/>
  <mergeCells count="26">
    <mergeCell ref="F8:F9"/>
    <mergeCell ref="P7:R7"/>
    <mergeCell ref="P8:P9"/>
    <mergeCell ref="Q8:R8"/>
    <mergeCell ref="G7:I7"/>
    <mergeCell ref="J8:J9"/>
    <mergeCell ref="G8:G9"/>
    <mergeCell ref="H8:I8"/>
    <mergeCell ref="K8:L8"/>
    <mergeCell ref="J7:L7"/>
    <mergeCell ref="M7:O7"/>
    <mergeCell ref="M8:M9"/>
    <mergeCell ref="N8:O8"/>
    <mergeCell ref="A8:A9"/>
    <mergeCell ref="B8:B9"/>
    <mergeCell ref="C8:C9"/>
    <mergeCell ref="D8:D9"/>
    <mergeCell ref="E8:E9"/>
    <mergeCell ref="Z7:Z9"/>
    <mergeCell ref="Y7:Y9"/>
    <mergeCell ref="S7:U7"/>
    <mergeCell ref="V7:X7"/>
    <mergeCell ref="S8:S9"/>
    <mergeCell ref="T8:U8"/>
    <mergeCell ref="V8:V9"/>
    <mergeCell ref="W8:X8"/>
  </mergeCells>
  <printOptions/>
  <pageMargins left="0.35433070866141736" right="0.35433070866141736" top="0.5905511811023623" bottom="0.5905511811023623" header="0.5118110236220472" footer="0.5118110236220472"/>
  <pageSetup fitToHeight="1" fitToWidth="1" horizontalDpi="300" verticalDpi="300" orientation="landscape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Z53"/>
  <sheetViews>
    <sheetView view="pageBreakPreview" zoomScaleSheetLayoutView="100" workbookViewId="0" topLeftCell="A1">
      <pane xSplit="6" ySplit="11" topLeftCell="V42" activePane="bottomRight" state="frozen"/>
      <selection pane="topRight" activeCell="G1" sqref="G1"/>
      <selection pane="bottomLeft" activeCell="A12" sqref="A12"/>
      <selection pane="bottomRight" activeCell="X39" sqref="X39"/>
    </sheetView>
  </sheetViews>
  <sheetFormatPr defaultColWidth="9.140625" defaultRowHeight="12.75" customHeight="1"/>
  <cols>
    <col min="1" max="1" width="10.00390625" style="0" customWidth="1"/>
    <col min="2" max="2" width="12.28125" style="0" bestFit="1" customWidth="1"/>
    <col min="3" max="3" width="8.140625" style="0" customWidth="1"/>
    <col min="4" max="4" width="12.7109375" style="0" hidden="1" customWidth="1"/>
    <col min="5" max="5" width="93.57421875" style="0" customWidth="1"/>
    <col min="6" max="6" width="8.8515625" style="0" bestFit="1" customWidth="1"/>
    <col min="7" max="7" width="10.28125" style="0" hidden="1" customWidth="1"/>
    <col min="8" max="8" width="11.00390625" style="0" hidden="1" customWidth="1"/>
    <col min="9" max="9" width="11.28125" style="0" hidden="1" customWidth="1"/>
    <col min="10" max="10" width="11.140625" style="0" hidden="1" customWidth="1"/>
    <col min="11" max="11" width="11.00390625" style="0" hidden="1" customWidth="1"/>
    <col min="12" max="12" width="11.28125" style="0" hidden="1" customWidth="1"/>
    <col min="13" max="13" width="10.00390625" style="0" hidden="1" customWidth="1"/>
    <col min="14" max="14" width="12.00390625" style="0" hidden="1" customWidth="1"/>
    <col min="15" max="15" width="11.57421875" style="0" hidden="1" customWidth="1"/>
    <col min="16" max="16" width="10.28125" style="0" hidden="1" customWidth="1"/>
    <col min="17" max="17" width="11.00390625" style="0" hidden="1" customWidth="1"/>
    <col min="18" max="18" width="11.28125" style="0" hidden="1" customWidth="1"/>
    <col min="19" max="21" width="12.7109375" style="0" hidden="1" customWidth="1"/>
    <col min="22" max="24" width="12.7109375" style="0" customWidth="1"/>
    <col min="25" max="25" width="25.140625" style="0" bestFit="1" customWidth="1"/>
    <col min="26" max="26" width="52.421875" style="0" bestFit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6" ht="12.75" customHeight="1">
      <c r="A4" t="s">
        <v>16</v>
      </c>
      <c r="C4" s="5" t="s">
        <v>19</v>
      </c>
      <c r="D4" s="5"/>
      <c r="E4" s="5" t="s">
        <v>20</v>
      </c>
      <c r="F4" s="79" t="str">
        <f>'rekapitulace PDPS DOKONCENI ST'!C5</f>
        <v>DOKONČENÍ STAVBY</v>
      </c>
    </row>
    <row r="5" spans="1:5" ht="12.75" customHeight="1">
      <c r="A5" t="s">
        <v>17</v>
      </c>
      <c r="C5" s="5" t="s">
        <v>77</v>
      </c>
      <c r="D5" s="5"/>
      <c r="E5" s="5" t="s">
        <v>78</v>
      </c>
    </row>
    <row r="6" spans="1:5" ht="12.75" customHeight="1">
      <c r="A6" t="s">
        <v>18</v>
      </c>
      <c r="C6" s="5" t="s">
        <v>77</v>
      </c>
      <c r="D6" s="5"/>
      <c r="E6" s="5" t="s">
        <v>78</v>
      </c>
    </row>
    <row r="7" spans="3:26" ht="18">
      <c r="C7" s="5"/>
      <c r="D7" s="5"/>
      <c r="E7" s="5"/>
      <c r="G7" s="121" t="s">
        <v>305</v>
      </c>
      <c r="H7" s="122"/>
      <c r="I7" s="123"/>
      <c r="J7" s="126" t="s">
        <v>307</v>
      </c>
      <c r="K7" s="127"/>
      <c r="L7" s="128"/>
      <c r="M7" s="129" t="s">
        <v>333</v>
      </c>
      <c r="N7" s="130"/>
      <c r="O7" s="131"/>
      <c r="P7" s="117" t="s">
        <v>310</v>
      </c>
      <c r="Q7" s="118"/>
      <c r="R7" s="119"/>
      <c r="S7" s="102" t="s">
        <v>349</v>
      </c>
      <c r="T7" s="103"/>
      <c r="U7" s="104"/>
      <c r="V7" s="105" t="s">
        <v>350</v>
      </c>
      <c r="W7" s="106"/>
      <c r="X7" s="107"/>
      <c r="Y7" s="99" t="s">
        <v>314</v>
      </c>
      <c r="Z7" s="99" t="s">
        <v>315</v>
      </c>
    </row>
    <row r="8" spans="1:26" ht="30" customHeight="1">
      <c r="A8" s="116" t="s">
        <v>23</v>
      </c>
      <c r="B8" s="116" t="s">
        <v>25</v>
      </c>
      <c r="C8" s="116" t="s">
        <v>26</v>
      </c>
      <c r="D8" s="116" t="s">
        <v>27</v>
      </c>
      <c r="E8" s="116" t="s">
        <v>28</v>
      </c>
      <c r="F8" s="116" t="s">
        <v>29</v>
      </c>
      <c r="G8" s="125" t="s">
        <v>30</v>
      </c>
      <c r="H8" s="125" t="s">
        <v>306</v>
      </c>
      <c r="I8" s="125"/>
      <c r="J8" s="124" t="s">
        <v>30</v>
      </c>
      <c r="K8" s="124" t="s">
        <v>306</v>
      </c>
      <c r="L8" s="124"/>
      <c r="M8" s="132" t="s">
        <v>30</v>
      </c>
      <c r="N8" s="132" t="s">
        <v>309</v>
      </c>
      <c r="O8" s="132"/>
      <c r="P8" s="120" t="s">
        <v>30</v>
      </c>
      <c r="Q8" s="120" t="s">
        <v>309</v>
      </c>
      <c r="R8" s="120"/>
      <c r="S8" s="108" t="s">
        <v>30</v>
      </c>
      <c r="T8" s="110" t="s">
        <v>306</v>
      </c>
      <c r="U8" s="111"/>
      <c r="V8" s="112" t="s">
        <v>30</v>
      </c>
      <c r="W8" s="114" t="s">
        <v>351</v>
      </c>
      <c r="X8" s="115"/>
      <c r="Y8" s="100"/>
      <c r="Z8" s="100"/>
    </row>
    <row r="9" spans="1:26" ht="26.25" customHeight="1">
      <c r="A9" s="116"/>
      <c r="B9" s="116"/>
      <c r="C9" s="116"/>
      <c r="D9" s="116"/>
      <c r="E9" s="116"/>
      <c r="F9" s="116"/>
      <c r="G9" s="125"/>
      <c r="H9" s="69" t="s">
        <v>31</v>
      </c>
      <c r="I9" s="69" t="s">
        <v>32</v>
      </c>
      <c r="J9" s="124"/>
      <c r="K9" s="68" t="s">
        <v>31</v>
      </c>
      <c r="L9" s="68" t="s">
        <v>32</v>
      </c>
      <c r="M9" s="132"/>
      <c r="N9" s="66" t="s">
        <v>31</v>
      </c>
      <c r="O9" s="66" t="s">
        <v>32</v>
      </c>
      <c r="P9" s="120"/>
      <c r="Q9" s="67" t="s">
        <v>31</v>
      </c>
      <c r="R9" s="67" t="s">
        <v>32</v>
      </c>
      <c r="S9" s="109"/>
      <c r="T9" s="70" t="s">
        <v>31</v>
      </c>
      <c r="U9" s="70" t="s">
        <v>32</v>
      </c>
      <c r="V9" s="113"/>
      <c r="W9" s="78" t="s">
        <v>31</v>
      </c>
      <c r="X9" s="78" t="s">
        <v>32</v>
      </c>
      <c r="Y9" s="101"/>
      <c r="Z9" s="101"/>
    </row>
    <row r="10" spans="1:26" ht="14.25">
      <c r="A10" s="4" t="s">
        <v>24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12" t="s">
        <v>38</v>
      </c>
      <c r="H10" s="12" t="s">
        <v>39</v>
      </c>
      <c r="I10" s="12" t="s">
        <v>40</v>
      </c>
      <c r="J10" s="16">
        <v>10</v>
      </c>
      <c r="K10" s="16">
        <v>11</v>
      </c>
      <c r="L10" s="16">
        <v>12</v>
      </c>
      <c r="M10" s="20">
        <v>13</v>
      </c>
      <c r="N10" s="20">
        <v>14</v>
      </c>
      <c r="O10" s="20">
        <v>15</v>
      </c>
      <c r="P10" s="21">
        <v>16</v>
      </c>
      <c r="Q10" s="21">
        <v>17</v>
      </c>
      <c r="R10" s="21">
        <v>18</v>
      </c>
      <c r="S10" s="70">
        <v>19</v>
      </c>
      <c r="T10" s="70">
        <v>20</v>
      </c>
      <c r="U10" s="70">
        <v>21</v>
      </c>
      <c r="V10" s="78">
        <v>22</v>
      </c>
      <c r="W10" s="78">
        <v>23</v>
      </c>
      <c r="X10" s="78">
        <v>24</v>
      </c>
      <c r="Y10" s="78">
        <v>25</v>
      </c>
      <c r="Z10" s="78">
        <v>26</v>
      </c>
    </row>
    <row r="11" spans="1:26" ht="12.75" customHeight="1">
      <c r="A11" s="7"/>
      <c r="B11" s="7"/>
      <c r="C11" s="7" t="s">
        <v>42</v>
      </c>
      <c r="D11" s="7"/>
      <c r="E11" s="7" t="s">
        <v>41</v>
      </c>
      <c r="F11" s="7"/>
      <c r="G11" s="8"/>
      <c r="H11" s="7"/>
      <c r="I11" s="8"/>
      <c r="V11" s="32"/>
      <c r="W11" s="32"/>
      <c r="X11" s="32"/>
      <c r="Y11" s="32"/>
      <c r="Z11" s="32"/>
    </row>
    <row r="12" spans="1:26" ht="25.5">
      <c r="A12" s="6">
        <v>1</v>
      </c>
      <c r="B12" s="6" t="s">
        <v>43</v>
      </c>
      <c r="C12" s="6" t="s">
        <v>79</v>
      </c>
      <c r="D12" s="6" t="s">
        <v>80</v>
      </c>
      <c r="E12" s="6" t="s">
        <v>81</v>
      </c>
      <c r="F12" s="6" t="s">
        <v>82</v>
      </c>
      <c r="G12" s="13">
        <v>295.254</v>
      </c>
      <c r="H12" s="14"/>
      <c r="I12" s="15">
        <f>ROUND((H12*G12),2)</f>
        <v>0</v>
      </c>
      <c r="J12" s="17">
        <f>G12</f>
        <v>295.254</v>
      </c>
      <c r="K12" s="18"/>
      <c r="L12" s="19">
        <f>J12*K12</f>
        <v>0</v>
      </c>
      <c r="M12" s="25">
        <v>295.254</v>
      </c>
      <c r="N12" s="26"/>
      <c r="O12" s="27">
        <f>M12*N12</f>
        <v>0</v>
      </c>
      <c r="P12" s="22">
        <f>G12-M12</f>
        <v>0</v>
      </c>
      <c r="Q12" s="23"/>
      <c r="R12" s="24">
        <f>P12*Q12</f>
        <v>0</v>
      </c>
      <c r="S12" s="71">
        <f>G12</f>
        <v>295.254</v>
      </c>
      <c r="T12" s="72"/>
      <c r="U12" s="73">
        <f>S12*T12</f>
        <v>0</v>
      </c>
      <c r="V12" s="80">
        <f>S12</f>
        <v>295.254</v>
      </c>
      <c r="W12" s="81"/>
      <c r="X12" s="9">
        <f>V12*W12</f>
        <v>0</v>
      </c>
      <c r="Y12" s="82" t="s">
        <v>311</v>
      </c>
      <c r="Z12" s="83" t="s">
        <v>357</v>
      </c>
    </row>
    <row r="13" spans="5:26" ht="38.25" hidden="1">
      <c r="E13" s="10" t="s">
        <v>83</v>
      </c>
      <c r="V13" s="32"/>
      <c r="W13" s="32"/>
      <c r="X13" s="32"/>
      <c r="Y13" s="32"/>
      <c r="Z13" s="32"/>
    </row>
    <row r="14" spans="5:26" ht="12.75" hidden="1">
      <c r="E14" s="10" t="s">
        <v>84</v>
      </c>
      <c r="V14" s="32"/>
      <c r="W14" s="32"/>
      <c r="X14" s="32"/>
      <c r="Y14" s="32"/>
      <c r="Z14" s="32"/>
    </row>
    <row r="15" spans="1:26" ht="25.5">
      <c r="A15" s="6">
        <v>2</v>
      </c>
      <c r="B15" s="6" t="s">
        <v>43</v>
      </c>
      <c r="C15" s="6" t="s">
        <v>79</v>
      </c>
      <c r="D15" s="6" t="s">
        <v>85</v>
      </c>
      <c r="E15" s="31" t="s">
        <v>341</v>
      </c>
      <c r="F15" s="6" t="s">
        <v>82</v>
      </c>
      <c r="G15" s="13">
        <v>295.254</v>
      </c>
      <c r="H15" s="14"/>
      <c r="I15" s="15">
        <f>ROUND((H15*G15),2)</f>
        <v>0</v>
      </c>
      <c r="J15" s="17">
        <f>G15</f>
        <v>295.254</v>
      </c>
      <c r="K15" s="18"/>
      <c r="L15" s="19">
        <f>J15*K15</f>
        <v>0</v>
      </c>
      <c r="M15" s="25">
        <v>0</v>
      </c>
      <c r="N15" s="26"/>
      <c r="O15" s="27">
        <f>M15*N15</f>
        <v>0</v>
      </c>
      <c r="P15" s="22">
        <f>G15-M15</f>
        <v>295.254</v>
      </c>
      <c r="Q15" s="23"/>
      <c r="R15" s="24">
        <f aca="true" t="shared" si="0" ref="R15:R18">P15*Q15</f>
        <v>0</v>
      </c>
      <c r="S15" s="71">
        <f>J15-M15</f>
        <v>295.254</v>
      </c>
      <c r="T15" s="72"/>
      <c r="U15" s="73">
        <f>S15*T15</f>
        <v>0</v>
      </c>
      <c r="V15" s="80">
        <f>S15</f>
        <v>295.254</v>
      </c>
      <c r="W15" s="81"/>
      <c r="X15" s="9">
        <f>V15*W15</f>
        <v>0</v>
      </c>
      <c r="Y15" s="80" t="s">
        <v>313</v>
      </c>
      <c r="Z15" s="83" t="s">
        <v>357</v>
      </c>
    </row>
    <row r="16" spans="5:26" ht="12.75" hidden="1">
      <c r="E16" s="10" t="s">
        <v>86</v>
      </c>
      <c r="V16" s="32"/>
      <c r="W16" s="32"/>
      <c r="X16" s="32"/>
      <c r="Y16" s="32"/>
      <c r="Z16" s="32"/>
    </row>
    <row r="17" spans="5:26" ht="12.75" hidden="1">
      <c r="E17" s="10" t="s">
        <v>84</v>
      </c>
      <c r="V17" s="32"/>
      <c r="W17" s="32"/>
      <c r="X17" s="32"/>
      <c r="Y17" s="32"/>
      <c r="Z17" s="32"/>
    </row>
    <row r="18" spans="1:26" ht="25.5">
      <c r="A18" s="6">
        <v>3</v>
      </c>
      <c r="B18" s="6" t="s">
        <v>43</v>
      </c>
      <c r="C18" s="6" t="s">
        <v>87</v>
      </c>
      <c r="D18" s="6" t="s">
        <v>45</v>
      </c>
      <c r="E18" s="6" t="s">
        <v>88</v>
      </c>
      <c r="F18" s="6" t="s">
        <v>82</v>
      </c>
      <c r="G18" s="13">
        <v>65.82</v>
      </c>
      <c r="H18" s="14"/>
      <c r="I18" s="15">
        <f>ROUND((H18*G18),2)</f>
        <v>0</v>
      </c>
      <c r="J18" s="17">
        <f>G18</f>
        <v>65.82</v>
      </c>
      <c r="K18" s="18"/>
      <c r="L18" s="19">
        <f>J18*K18</f>
        <v>0</v>
      </c>
      <c r="M18" s="25">
        <v>65.82</v>
      </c>
      <c r="N18" s="26"/>
      <c r="O18" s="27">
        <f>M18*N18</f>
        <v>0</v>
      </c>
      <c r="P18" s="22">
        <f>G18-M18</f>
        <v>0</v>
      </c>
      <c r="Q18" s="23"/>
      <c r="R18" s="24">
        <f t="shared" si="0"/>
        <v>0</v>
      </c>
      <c r="S18" s="71">
        <f>G18</f>
        <v>65.82</v>
      </c>
      <c r="T18" s="72"/>
      <c r="U18" s="73">
        <f>S18*T18</f>
        <v>0</v>
      </c>
      <c r="V18" s="80">
        <f>S18</f>
        <v>65.82</v>
      </c>
      <c r="W18" s="81"/>
      <c r="X18" s="9">
        <f>V18*W18</f>
        <v>0</v>
      </c>
      <c r="Y18" s="82" t="s">
        <v>311</v>
      </c>
      <c r="Z18" s="83" t="s">
        <v>357</v>
      </c>
    </row>
    <row r="19" spans="5:26" ht="25.5" hidden="1">
      <c r="E19" s="10" t="s">
        <v>89</v>
      </c>
      <c r="V19" s="32"/>
      <c r="W19" s="32"/>
      <c r="X19" s="32"/>
      <c r="Y19" s="32"/>
      <c r="Z19" s="32"/>
    </row>
    <row r="20" spans="5:26" ht="12.75" hidden="1">
      <c r="E20" s="10" t="s">
        <v>84</v>
      </c>
      <c r="V20" s="32"/>
      <c r="W20" s="32"/>
      <c r="X20" s="32"/>
      <c r="Y20" s="32"/>
      <c r="Z20" s="32"/>
    </row>
    <row r="21" spans="1:26" ht="12.75" customHeight="1">
      <c r="A21" s="11"/>
      <c r="B21" s="11"/>
      <c r="C21" s="11" t="s">
        <v>42</v>
      </c>
      <c r="D21" s="11"/>
      <c r="E21" s="11" t="s">
        <v>41</v>
      </c>
      <c r="F21" s="11"/>
      <c r="G21" s="11"/>
      <c r="H21" s="11"/>
      <c r="I21" s="11">
        <f>SUM(I12:I20)</f>
        <v>0</v>
      </c>
      <c r="J21" s="11"/>
      <c r="K21" s="11"/>
      <c r="L21" s="11">
        <f>SUM(L12:L20)</f>
        <v>0</v>
      </c>
      <c r="M21" s="11"/>
      <c r="N21" s="11"/>
      <c r="O21" s="11">
        <f>SUM(O12:O20)</f>
        <v>0</v>
      </c>
      <c r="P21" s="11"/>
      <c r="Q21" s="11"/>
      <c r="R21" s="11">
        <f>SUM(R12:R20)</f>
        <v>0</v>
      </c>
      <c r="S21" s="11"/>
      <c r="T21" s="11"/>
      <c r="U21" s="11">
        <f>SUM(U12:U20)</f>
        <v>0</v>
      </c>
      <c r="V21" s="11"/>
      <c r="W21" s="11"/>
      <c r="X21" s="11">
        <f>SUM(X12:X20)</f>
        <v>0</v>
      </c>
      <c r="Y21" s="11"/>
      <c r="Z21" s="11"/>
    </row>
    <row r="22" spans="22:26" ht="12.75" customHeight="1">
      <c r="V22" s="32"/>
      <c r="W22" s="32"/>
      <c r="X22" s="32"/>
      <c r="Y22" s="32"/>
      <c r="Z22" s="32"/>
    </row>
    <row r="23" spans="1:26" ht="12.75" customHeight="1">
      <c r="A23" s="7"/>
      <c r="B23" s="7"/>
      <c r="C23" s="7" t="s">
        <v>24</v>
      </c>
      <c r="D23" s="7"/>
      <c r="E23" s="7" t="s">
        <v>90</v>
      </c>
      <c r="F23" s="7"/>
      <c r="G23" s="8"/>
      <c r="H23" s="7"/>
      <c r="I23" s="8"/>
      <c r="V23" s="32"/>
      <c r="W23" s="32"/>
      <c r="X23" s="32"/>
      <c r="Y23" s="32"/>
      <c r="Z23" s="32"/>
    </row>
    <row r="24" spans="1:26" ht="38.25">
      <c r="A24" s="6">
        <v>4</v>
      </c>
      <c r="B24" s="6" t="s">
        <v>43</v>
      </c>
      <c r="C24" s="6" t="s">
        <v>91</v>
      </c>
      <c r="D24" s="6" t="s">
        <v>45</v>
      </c>
      <c r="E24" s="6" t="s">
        <v>92</v>
      </c>
      <c r="F24" s="6" t="s">
        <v>82</v>
      </c>
      <c r="G24" s="13">
        <v>15</v>
      </c>
      <c r="H24" s="14"/>
      <c r="I24" s="15">
        <f>ROUND((H24*G24),2)</f>
        <v>0</v>
      </c>
      <c r="J24" s="17">
        <f>G24</f>
        <v>15</v>
      </c>
      <c r="K24" s="18"/>
      <c r="L24" s="19">
        <f>J24*K24</f>
        <v>0</v>
      </c>
      <c r="M24" s="25">
        <v>12</v>
      </c>
      <c r="N24" s="26"/>
      <c r="O24" s="27">
        <f>M24*N24</f>
        <v>0</v>
      </c>
      <c r="P24" s="22">
        <f>G24-M24</f>
        <v>3</v>
      </c>
      <c r="Q24" s="23"/>
      <c r="R24" s="24">
        <f aca="true" t="shared" si="1" ref="R24">P24*Q24</f>
        <v>0</v>
      </c>
      <c r="S24" s="71">
        <f>J24-M24</f>
        <v>3</v>
      </c>
      <c r="T24" s="72"/>
      <c r="U24" s="73">
        <f>S24*T24</f>
        <v>0</v>
      </c>
      <c r="V24" s="80">
        <f>S24</f>
        <v>3</v>
      </c>
      <c r="W24" s="81"/>
      <c r="X24" s="9">
        <f>V24*W24</f>
        <v>0</v>
      </c>
      <c r="Y24" s="82" t="s">
        <v>311</v>
      </c>
      <c r="Z24" s="82" t="s">
        <v>317</v>
      </c>
    </row>
    <row r="25" spans="5:26" ht="12.75" hidden="1">
      <c r="E25" s="10" t="s">
        <v>93</v>
      </c>
      <c r="V25" s="32"/>
      <c r="W25" s="32"/>
      <c r="X25" s="32"/>
      <c r="Y25" s="32"/>
      <c r="Z25" s="32"/>
    </row>
    <row r="26" spans="5:26" ht="51" hidden="1">
      <c r="E26" s="10" t="s">
        <v>94</v>
      </c>
      <c r="V26" s="32"/>
      <c r="W26" s="32"/>
      <c r="X26" s="32"/>
      <c r="Y26" s="32"/>
      <c r="Z26" s="32"/>
    </row>
    <row r="27" spans="1:26" ht="38.25">
      <c r="A27" s="6">
        <v>5</v>
      </c>
      <c r="B27" s="6" t="s">
        <v>43</v>
      </c>
      <c r="C27" s="6" t="s">
        <v>95</v>
      </c>
      <c r="D27" s="6" t="s">
        <v>45</v>
      </c>
      <c r="E27" s="6" t="s">
        <v>96</v>
      </c>
      <c r="F27" s="6" t="s">
        <v>82</v>
      </c>
      <c r="G27" s="13">
        <v>226.123</v>
      </c>
      <c r="H27" s="14"/>
      <c r="I27" s="15">
        <f>ROUND((H27*G27),2)</f>
        <v>0</v>
      </c>
      <c r="J27" s="17">
        <f>G27</f>
        <v>226.123</v>
      </c>
      <c r="K27" s="18"/>
      <c r="L27" s="19">
        <f>J27*K27</f>
        <v>0</v>
      </c>
      <c r="M27" s="26">
        <v>0</v>
      </c>
      <c r="N27" s="26"/>
      <c r="O27" s="27">
        <f>M27*N27</f>
        <v>0</v>
      </c>
      <c r="P27" s="22">
        <f>G27-M27</f>
        <v>226.123</v>
      </c>
      <c r="Q27" s="23"/>
      <c r="R27" s="24">
        <f aca="true" t="shared" si="2" ref="R27">P27*Q27</f>
        <v>0</v>
      </c>
      <c r="S27" s="71">
        <f>J27-M27</f>
        <v>226.123</v>
      </c>
      <c r="T27" s="72"/>
      <c r="U27" s="73">
        <f>S27*T27</f>
        <v>0</v>
      </c>
      <c r="V27" s="80">
        <f>S27</f>
        <v>226.123</v>
      </c>
      <c r="W27" s="81"/>
      <c r="X27" s="9">
        <f>V27*W27</f>
        <v>0</v>
      </c>
      <c r="Y27" s="82" t="s">
        <v>311</v>
      </c>
      <c r="Z27" s="83" t="s">
        <v>317</v>
      </c>
    </row>
    <row r="28" spans="5:26" ht="38.25" hidden="1">
      <c r="E28" s="10" t="s">
        <v>97</v>
      </c>
      <c r="V28" s="32"/>
      <c r="W28" s="32"/>
      <c r="X28" s="32"/>
      <c r="Y28" s="32"/>
      <c r="Z28" s="32"/>
    </row>
    <row r="29" spans="5:26" ht="293.25" hidden="1">
      <c r="E29" s="10" t="s">
        <v>98</v>
      </c>
      <c r="V29" s="32"/>
      <c r="W29" s="32"/>
      <c r="X29" s="32"/>
      <c r="Y29" s="32"/>
      <c r="Z29" s="32"/>
    </row>
    <row r="30" spans="1:26" ht="25.5">
      <c r="A30" s="6">
        <v>6</v>
      </c>
      <c r="B30" s="6" t="s">
        <v>43</v>
      </c>
      <c r="C30" s="6" t="s">
        <v>99</v>
      </c>
      <c r="D30" s="6" t="s">
        <v>45</v>
      </c>
      <c r="E30" s="6" t="s">
        <v>100</v>
      </c>
      <c r="F30" s="6" t="s">
        <v>82</v>
      </c>
      <c r="G30" s="13">
        <v>219.724</v>
      </c>
      <c r="H30" s="14"/>
      <c r="I30" s="15">
        <f>ROUND((H30*G30),2)</f>
        <v>0</v>
      </c>
      <c r="J30" s="17">
        <f>G30</f>
        <v>219.724</v>
      </c>
      <c r="K30" s="18"/>
      <c r="L30" s="19">
        <f>J30*K30</f>
        <v>0</v>
      </c>
      <c r="M30" s="25">
        <f>65.917+150</f>
        <v>215.917</v>
      </c>
      <c r="N30" s="26"/>
      <c r="O30" s="27">
        <f>M30*N30</f>
        <v>0</v>
      </c>
      <c r="P30" s="22">
        <f>G30-M30</f>
        <v>3.806999999999988</v>
      </c>
      <c r="Q30" s="23"/>
      <c r="R30" s="24">
        <f aca="true" t="shared" si="3" ref="R30:R36">P30*Q30</f>
        <v>0</v>
      </c>
      <c r="S30" s="71">
        <f>J30-M30</f>
        <v>3.806999999999988</v>
      </c>
      <c r="T30" s="72"/>
      <c r="U30" s="73">
        <f>S30*T30</f>
        <v>0</v>
      </c>
      <c r="V30" s="80">
        <f>S30</f>
        <v>3.806999999999988</v>
      </c>
      <c r="W30" s="81"/>
      <c r="X30" s="9">
        <f>V30*W30</f>
        <v>0</v>
      </c>
      <c r="Y30" s="82" t="s">
        <v>311</v>
      </c>
      <c r="Z30" s="83" t="s">
        <v>317</v>
      </c>
    </row>
    <row r="31" spans="5:26" ht="114.75" hidden="1">
      <c r="E31" s="10" t="s">
        <v>101</v>
      </c>
      <c r="V31" s="32"/>
      <c r="W31" s="32"/>
      <c r="X31" s="32"/>
      <c r="Y31" s="32"/>
      <c r="Z31" s="32"/>
    </row>
    <row r="32" spans="5:26" ht="293.25" hidden="1">
      <c r="E32" s="10" t="s">
        <v>98</v>
      </c>
      <c r="V32" s="32"/>
      <c r="W32" s="32"/>
      <c r="X32" s="32"/>
      <c r="Y32" s="32"/>
      <c r="Z32" s="32"/>
    </row>
    <row r="33" spans="1:26" ht="25.5">
      <c r="A33" s="6">
        <v>7</v>
      </c>
      <c r="B33" s="6" t="s">
        <v>43</v>
      </c>
      <c r="C33" s="6" t="s">
        <v>102</v>
      </c>
      <c r="D33" s="6" t="s">
        <v>45</v>
      </c>
      <c r="E33" s="6" t="s">
        <v>103</v>
      </c>
      <c r="F33" s="6" t="s">
        <v>104</v>
      </c>
      <c r="G33" s="13">
        <v>4522.46</v>
      </c>
      <c r="H33" s="14"/>
      <c r="I33" s="15">
        <f>ROUND((H33*G33),2)</f>
        <v>0</v>
      </c>
      <c r="J33" s="17">
        <f>G33</f>
        <v>4522.46</v>
      </c>
      <c r="K33" s="18"/>
      <c r="L33" s="19">
        <f>J33*K33</f>
        <v>0</v>
      </c>
      <c r="M33" s="26">
        <v>0</v>
      </c>
      <c r="N33" s="26"/>
      <c r="O33" s="27">
        <f>M33*N33</f>
        <v>0</v>
      </c>
      <c r="P33" s="22">
        <f>G33-M33</f>
        <v>4522.46</v>
      </c>
      <c r="Q33" s="23"/>
      <c r="R33" s="24">
        <f t="shared" si="3"/>
        <v>0</v>
      </c>
      <c r="S33" s="71">
        <f>J33-M33</f>
        <v>4522.46</v>
      </c>
      <c r="T33" s="72"/>
      <c r="U33" s="73">
        <f>S33*T33</f>
        <v>0</v>
      </c>
      <c r="V33" s="80">
        <f>S33</f>
        <v>4522.46</v>
      </c>
      <c r="W33" s="81"/>
      <c r="X33" s="9">
        <f>V33*W33</f>
        <v>0</v>
      </c>
      <c r="Y33" s="80" t="s">
        <v>313</v>
      </c>
      <c r="Z33" s="82" t="s">
        <v>317</v>
      </c>
    </row>
    <row r="34" spans="5:26" ht="12.75" hidden="1">
      <c r="E34" s="10" t="s">
        <v>105</v>
      </c>
      <c r="V34" s="32"/>
      <c r="W34" s="32"/>
      <c r="X34" s="32"/>
      <c r="Y34" s="32"/>
      <c r="Z34" s="32"/>
    </row>
    <row r="35" spans="5:26" ht="25.5" hidden="1">
      <c r="E35" s="10" t="s">
        <v>106</v>
      </c>
      <c r="V35" s="32"/>
      <c r="W35" s="32"/>
      <c r="X35" s="32"/>
      <c r="Y35" s="32"/>
      <c r="Z35" s="32"/>
    </row>
    <row r="36" spans="1:26" ht="25.5">
      <c r="A36" s="6">
        <v>8</v>
      </c>
      <c r="B36" s="6" t="s">
        <v>43</v>
      </c>
      <c r="C36" s="6" t="s">
        <v>107</v>
      </c>
      <c r="D36" s="6" t="s">
        <v>45</v>
      </c>
      <c r="E36" s="6" t="s">
        <v>108</v>
      </c>
      <c r="F36" s="6" t="s">
        <v>82</v>
      </c>
      <c r="G36" s="13">
        <v>630.51</v>
      </c>
      <c r="H36" s="14"/>
      <c r="I36" s="15">
        <f>ROUND((H36*G36),2)</f>
        <v>0</v>
      </c>
      <c r="J36" s="17">
        <f>G36</f>
        <v>630.51</v>
      </c>
      <c r="K36" s="18"/>
      <c r="L36" s="19">
        <f>J36*K36</f>
        <v>0</v>
      </c>
      <c r="M36" s="25">
        <v>227.917</v>
      </c>
      <c r="N36" s="26"/>
      <c r="O36" s="27">
        <f>M36*N36</f>
        <v>0</v>
      </c>
      <c r="P36" s="22">
        <f>G36-M36</f>
        <v>402.59299999999996</v>
      </c>
      <c r="Q36" s="23"/>
      <c r="R36" s="24">
        <f t="shared" si="3"/>
        <v>0</v>
      </c>
      <c r="S36" s="71">
        <f>G36</f>
        <v>630.51</v>
      </c>
      <c r="T36" s="72"/>
      <c r="U36" s="73">
        <f>S36*T36</f>
        <v>0</v>
      </c>
      <c r="V36" s="80">
        <f>S36</f>
        <v>630.51</v>
      </c>
      <c r="W36" s="81"/>
      <c r="X36" s="9">
        <f>V36*W36</f>
        <v>0</v>
      </c>
      <c r="Y36" s="82" t="s">
        <v>311</v>
      </c>
      <c r="Z36" s="83" t="s">
        <v>317</v>
      </c>
    </row>
    <row r="37" ht="89.25" hidden="1">
      <c r="E37" s="10" t="s">
        <v>109</v>
      </c>
    </row>
    <row r="38" ht="178.5" hidden="1">
      <c r="E38" s="10" t="s">
        <v>110</v>
      </c>
    </row>
    <row r="39" spans="1:26" ht="12.75" customHeight="1">
      <c r="A39" s="11"/>
      <c r="B39" s="11"/>
      <c r="C39" s="11" t="s">
        <v>24</v>
      </c>
      <c r="D39" s="11"/>
      <c r="E39" s="11" t="s">
        <v>90</v>
      </c>
      <c r="F39" s="11"/>
      <c r="G39" s="11"/>
      <c r="H39" s="11"/>
      <c r="I39" s="11">
        <f>SUM(I24:I38)</f>
        <v>0</v>
      </c>
      <c r="J39" s="11"/>
      <c r="K39" s="11"/>
      <c r="L39" s="11">
        <f>SUM(L24:L38)</f>
        <v>0</v>
      </c>
      <c r="M39" s="11"/>
      <c r="N39" s="11"/>
      <c r="O39" s="11">
        <f>SUM(O24:O38)</f>
        <v>0</v>
      </c>
      <c r="P39" s="11"/>
      <c r="Q39" s="11"/>
      <c r="R39" s="11">
        <f>SUM(R24:R38)</f>
        <v>0</v>
      </c>
      <c r="S39" s="11"/>
      <c r="T39" s="11"/>
      <c r="U39" s="11">
        <f>SUM(U24:U38)</f>
        <v>0</v>
      </c>
      <c r="V39" s="11"/>
      <c r="W39" s="11"/>
      <c r="X39" s="11">
        <f>SUM(X24:X38)</f>
        <v>0</v>
      </c>
      <c r="Y39" s="11"/>
      <c r="Z39" s="11"/>
    </row>
    <row r="41" spans="1:9" ht="12.75" customHeight="1">
      <c r="A41" s="7"/>
      <c r="B41" s="7"/>
      <c r="C41" s="7" t="s">
        <v>40</v>
      </c>
      <c r="D41" s="7"/>
      <c r="E41" s="7" t="s">
        <v>71</v>
      </c>
      <c r="F41" s="7"/>
      <c r="G41" s="8"/>
      <c r="H41" s="7"/>
      <c r="I41" s="8"/>
    </row>
    <row r="42" spans="1:26" ht="25.5">
      <c r="A42" s="6">
        <v>9</v>
      </c>
      <c r="B42" s="6" t="s">
        <v>43</v>
      </c>
      <c r="C42" s="6" t="s">
        <v>111</v>
      </c>
      <c r="D42" s="6" t="s">
        <v>45</v>
      </c>
      <c r="E42" s="6" t="s">
        <v>112</v>
      </c>
      <c r="F42" s="6" t="s">
        <v>74</v>
      </c>
      <c r="G42" s="13">
        <v>20</v>
      </c>
      <c r="H42" s="14"/>
      <c r="I42" s="15">
        <f>ROUND((H42*G42),2)</f>
        <v>0</v>
      </c>
      <c r="J42" s="17">
        <f>G42</f>
        <v>20</v>
      </c>
      <c r="K42" s="18"/>
      <c r="L42" s="19">
        <f>J42*K42</f>
        <v>0</v>
      </c>
      <c r="M42" s="25">
        <f>16+4</f>
        <v>20</v>
      </c>
      <c r="N42" s="26"/>
      <c r="O42" s="27">
        <f>M42*N42</f>
        <v>0</v>
      </c>
      <c r="P42" s="22">
        <f>G42-M42</f>
        <v>0</v>
      </c>
      <c r="Q42" s="23"/>
      <c r="R42" s="24">
        <f aca="true" t="shared" si="4" ref="R42">P42*Q42</f>
        <v>0</v>
      </c>
      <c r="S42" s="71">
        <f>J42-M42</f>
        <v>0</v>
      </c>
      <c r="T42" s="72"/>
      <c r="U42" s="73">
        <f>S42*T42</f>
        <v>0</v>
      </c>
      <c r="V42" s="74">
        <v>0</v>
      </c>
      <c r="W42" s="75"/>
      <c r="X42" s="76">
        <f>V42*W42</f>
        <v>0</v>
      </c>
      <c r="Y42" s="28" t="s">
        <v>312</v>
      </c>
      <c r="Z42" s="28"/>
    </row>
    <row r="43" ht="12.75" hidden="1">
      <c r="E43" s="10" t="s">
        <v>113</v>
      </c>
    </row>
    <row r="44" ht="38.25" hidden="1">
      <c r="E44" s="10" t="s">
        <v>114</v>
      </c>
    </row>
    <row r="45" spans="1:26" ht="25.5">
      <c r="A45" s="6">
        <v>10</v>
      </c>
      <c r="B45" s="6" t="s">
        <v>43</v>
      </c>
      <c r="C45" s="6" t="s">
        <v>115</v>
      </c>
      <c r="D45" s="6" t="s">
        <v>45</v>
      </c>
      <c r="E45" s="6" t="s">
        <v>116</v>
      </c>
      <c r="F45" s="6" t="s">
        <v>82</v>
      </c>
      <c r="G45" s="13">
        <v>45.92</v>
      </c>
      <c r="H45" s="14"/>
      <c r="I45" s="15">
        <f>ROUND((H45*G45),2)</f>
        <v>0</v>
      </c>
      <c r="J45" s="17">
        <f>G45</f>
        <v>45.92</v>
      </c>
      <c r="K45" s="18"/>
      <c r="L45" s="19">
        <f>J45*K45</f>
        <v>0</v>
      </c>
      <c r="M45" s="25">
        <f>36.736+9.184+8.53</f>
        <v>54.449999999999996</v>
      </c>
      <c r="N45" s="26"/>
      <c r="O45" s="27">
        <f>M45*N45</f>
        <v>0</v>
      </c>
      <c r="P45" s="22">
        <f>G45-M45</f>
        <v>-8.529999999999994</v>
      </c>
      <c r="Q45" s="23"/>
      <c r="R45" s="24">
        <f aca="true" t="shared" si="5" ref="R45">P45*Q45</f>
        <v>0</v>
      </c>
      <c r="S45" s="71">
        <v>0</v>
      </c>
      <c r="T45" s="72"/>
      <c r="U45" s="73">
        <f>S45*T45</f>
        <v>0</v>
      </c>
      <c r="V45" s="74">
        <v>0</v>
      </c>
      <c r="W45" s="75"/>
      <c r="X45" s="76">
        <f>V45*W45</f>
        <v>0</v>
      </c>
      <c r="Y45" s="28" t="s">
        <v>312</v>
      </c>
      <c r="Z45" s="28" t="s">
        <v>318</v>
      </c>
    </row>
    <row r="46" ht="12.75" hidden="1">
      <c r="E46" s="10" t="s">
        <v>117</v>
      </c>
    </row>
    <row r="47" ht="102" hidden="1">
      <c r="E47" s="10" t="s">
        <v>118</v>
      </c>
    </row>
    <row r="48" spans="1:26" ht="25.5">
      <c r="A48" s="6">
        <v>11</v>
      </c>
      <c r="B48" s="6" t="s">
        <v>43</v>
      </c>
      <c r="C48" s="6" t="s">
        <v>119</v>
      </c>
      <c r="D48" s="6" t="s">
        <v>45</v>
      </c>
      <c r="E48" s="6" t="s">
        <v>120</v>
      </c>
      <c r="F48" s="6" t="s">
        <v>82</v>
      </c>
      <c r="G48" s="13">
        <v>19.9</v>
      </c>
      <c r="H48" s="14"/>
      <c r="I48" s="15">
        <f>ROUND((H48*G48),2)</f>
        <v>0</v>
      </c>
      <c r="J48" s="17">
        <f>G48</f>
        <v>19.9</v>
      </c>
      <c r="K48" s="18"/>
      <c r="L48" s="19">
        <f>J48*K48</f>
        <v>0</v>
      </c>
      <c r="M48" s="25">
        <f>15.92+3.98</f>
        <v>19.9</v>
      </c>
      <c r="N48" s="26"/>
      <c r="O48" s="27">
        <f>M48*N48</f>
        <v>0</v>
      </c>
      <c r="P48" s="22">
        <f>G48-M48</f>
        <v>0</v>
      </c>
      <c r="Q48" s="23"/>
      <c r="R48" s="24">
        <f aca="true" t="shared" si="6" ref="R48">P48*Q48</f>
        <v>0</v>
      </c>
      <c r="S48" s="71">
        <f>J48-M48</f>
        <v>0</v>
      </c>
      <c r="T48" s="72"/>
      <c r="U48" s="73">
        <f>S48*T48</f>
        <v>0</v>
      </c>
      <c r="V48" s="74">
        <v>0</v>
      </c>
      <c r="W48" s="75"/>
      <c r="X48" s="76">
        <f>V48*W48</f>
        <v>0</v>
      </c>
      <c r="Y48" s="28" t="s">
        <v>312</v>
      </c>
      <c r="Z48" s="28"/>
    </row>
    <row r="49" ht="63.75" hidden="1">
      <c r="E49" s="10" t="s">
        <v>121</v>
      </c>
    </row>
    <row r="50" ht="102" hidden="1">
      <c r="E50" s="10" t="s">
        <v>118</v>
      </c>
    </row>
    <row r="51" spans="1:26" ht="12.75" customHeight="1">
      <c r="A51" s="11"/>
      <c r="B51" s="11"/>
      <c r="C51" s="11" t="s">
        <v>40</v>
      </c>
      <c r="D51" s="11"/>
      <c r="E51" s="11" t="s">
        <v>71</v>
      </c>
      <c r="F51" s="11"/>
      <c r="G51" s="11"/>
      <c r="H51" s="11"/>
      <c r="I51" s="11">
        <f>SUM(I42:I50)</f>
        <v>0</v>
      </c>
      <c r="J51" s="11"/>
      <c r="K51" s="11"/>
      <c r="L51" s="11">
        <f>SUM(L42:L50)</f>
        <v>0</v>
      </c>
      <c r="M51" s="11"/>
      <c r="N51" s="11"/>
      <c r="O51" s="11">
        <f>SUM(O42:O50)</f>
        <v>0</v>
      </c>
      <c r="P51" s="11"/>
      <c r="Q51" s="11"/>
      <c r="R51" s="11">
        <f>SUM(R42:R50)</f>
        <v>0</v>
      </c>
      <c r="S51" s="11"/>
      <c r="T51" s="11"/>
      <c r="U51" s="11">
        <f>SUM(U42:U50)</f>
        <v>0</v>
      </c>
      <c r="V51" s="11"/>
      <c r="W51" s="11"/>
      <c r="X51" s="11">
        <f>SUM(X42:X50)</f>
        <v>0</v>
      </c>
      <c r="Y51" s="11"/>
      <c r="Z51" s="11"/>
    </row>
    <row r="53" spans="1:26" ht="12.75" customHeight="1">
      <c r="A53" s="11"/>
      <c r="B53" s="11"/>
      <c r="C53" s="11"/>
      <c r="D53" s="11"/>
      <c r="E53" s="11" t="s">
        <v>76</v>
      </c>
      <c r="F53" s="11"/>
      <c r="G53" s="11"/>
      <c r="H53" s="11"/>
      <c r="I53" s="11">
        <f>+I21+I39+I51</f>
        <v>0</v>
      </c>
      <c r="J53" s="11"/>
      <c r="K53" s="11"/>
      <c r="L53" s="11">
        <f>+L21+L39+L51</f>
        <v>0</v>
      </c>
      <c r="M53" s="11"/>
      <c r="N53" s="11"/>
      <c r="O53" s="11">
        <f>+O21+O39+O51</f>
        <v>0</v>
      </c>
      <c r="P53" s="11"/>
      <c r="Q53" s="11"/>
      <c r="R53" s="11">
        <f>+R21+R39+R51</f>
        <v>0</v>
      </c>
      <c r="S53" s="11"/>
      <c r="T53" s="11"/>
      <c r="U53" s="11">
        <f>+U21+U39+U51</f>
        <v>0</v>
      </c>
      <c r="V53" s="11"/>
      <c r="W53" s="11"/>
      <c r="X53" s="11">
        <f>+X21+X39+X51</f>
        <v>0</v>
      </c>
      <c r="Y53" s="11"/>
      <c r="Z53" s="11"/>
    </row>
  </sheetData>
  <sheetProtection formatColumns="0"/>
  <mergeCells count="26">
    <mergeCell ref="N8:O8"/>
    <mergeCell ref="P8:P9"/>
    <mergeCell ref="Q8:R8"/>
    <mergeCell ref="M7:O7"/>
    <mergeCell ref="F8:F9"/>
    <mergeCell ref="Y7:Y9"/>
    <mergeCell ref="Z7:Z9"/>
    <mergeCell ref="A8:A9"/>
    <mergeCell ref="B8:B9"/>
    <mergeCell ref="C8:C9"/>
    <mergeCell ref="D8:D9"/>
    <mergeCell ref="E8:E9"/>
    <mergeCell ref="G7:I7"/>
    <mergeCell ref="J7:L7"/>
    <mergeCell ref="P7:R7"/>
    <mergeCell ref="G8:G9"/>
    <mergeCell ref="H8:I8"/>
    <mergeCell ref="M8:M9"/>
    <mergeCell ref="J8:J9"/>
    <mergeCell ref="K8:L8"/>
    <mergeCell ref="S7:U7"/>
    <mergeCell ref="V7:X7"/>
    <mergeCell ref="S8:S9"/>
    <mergeCell ref="T8:U8"/>
    <mergeCell ref="V8:V9"/>
    <mergeCell ref="W8:X8"/>
  </mergeCells>
  <printOptions/>
  <pageMargins left="0.35433070866141736" right="0.35433070866141736" top="0.5905511811023623" bottom="0.5905511811023623" header="0.5118110236220472" footer="0.5118110236220472"/>
  <pageSetup fitToHeight="1" fitToWidth="1" horizontalDpi="300" verticalDpi="300" orientation="landscape" paperSize="8" scale="8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Z25"/>
  <sheetViews>
    <sheetView view="pageBreakPreview" zoomScale="85" zoomScaleSheetLayoutView="85" workbookViewId="0" topLeftCell="A1">
      <pane ySplit="10" topLeftCell="A11" activePane="bottomLeft" state="frozen"/>
      <selection pane="topLeft" activeCell="A11" sqref="A11"/>
      <selection pane="bottomLeft" activeCell="X25" sqref="X25"/>
    </sheetView>
  </sheetViews>
  <sheetFormatPr defaultColWidth="9.140625" defaultRowHeight="12.75" customHeight="1"/>
  <cols>
    <col min="1" max="1" width="6.7109375" style="0" customWidth="1"/>
    <col min="2" max="2" width="13.57421875" style="0" customWidth="1"/>
    <col min="3" max="3" width="14.140625" style="0" customWidth="1"/>
    <col min="4" max="4" width="8.57421875" style="0" bestFit="1" customWidth="1"/>
    <col min="5" max="5" width="75.7109375" style="0" customWidth="1"/>
    <col min="6" max="6" width="12.7109375" style="0" customWidth="1"/>
    <col min="7" max="7" width="10.28125" style="0" hidden="1" customWidth="1"/>
    <col min="8" max="8" width="10.8515625" style="0" hidden="1" customWidth="1"/>
    <col min="9" max="10" width="10.28125" style="0" hidden="1" customWidth="1"/>
    <col min="11" max="11" width="10.8515625" style="0" hidden="1" customWidth="1"/>
    <col min="12" max="13" width="10.28125" style="0" hidden="1" customWidth="1"/>
    <col min="14" max="14" width="10.8515625" style="0" hidden="1" customWidth="1"/>
    <col min="15" max="15" width="12.140625" style="0" hidden="1" customWidth="1"/>
    <col min="16" max="16" width="9.28125" style="0" hidden="1" customWidth="1"/>
    <col min="17" max="17" width="10.8515625" style="0" hidden="1" customWidth="1"/>
    <col min="18" max="18" width="10.57421875" style="0" hidden="1" customWidth="1"/>
    <col min="19" max="21" width="12.7109375" style="0" hidden="1" customWidth="1"/>
    <col min="22" max="24" width="12.7109375" style="0" customWidth="1"/>
    <col min="25" max="25" width="25.140625" style="0" bestFit="1" customWidth="1"/>
    <col min="26" max="26" width="47.28125" style="0" bestFit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6" ht="12.75" customHeight="1">
      <c r="A4" t="s">
        <v>16</v>
      </c>
      <c r="C4" s="5" t="s">
        <v>19</v>
      </c>
      <c r="D4" s="5"/>
      <c r="E4" s="5" t="s">
        <v>20</v>
      </c>
      <c r="F4" s="40" t="str">
        <f>'rekapitulace PDPS DOKONCENI ST'!C5</f>
        <v>DOKONČENÍ STAVBY</v>
      </c>
    </row>
    <row r="5" spans="1:5" ht="12.75" customHeight="1">
      <c r="A5" t="s">
        <v>17</v>
      </c>
      <c r="C5" s="5" t="s">
        <v>122</v>
      </c>
      <c r="D5" s="5"/>
      <c r="E5" s="5" t="s">
        <v>123</v>
      </c>
    </row>
    <row r="6" spans="1:5" ht="12.75" customHeight="1">
      <c r="A6" t="s">
        <v>18</v>
      </c>
      <c r="C6" s="5" t="s">
        <v>122</v>
      </c>
      <c r="D6" s="5"/>
      <c r="E6" s="5" t="s">
        <v>123</v>
      </c>
    </row>
    <row r="7" spans="3:26" ht="18">
      <c r="C7" s="5"/>
      <c r="D7" s="5"/>
      <c r="E7" s="5"/>
      <c r="G7" s="121" t="s">
        <v>305</v>
      </c>
      <c r="H7" s="122"/>
      <c r="I7" s="123"/>
      <c r="J7" s="126" t="s">
        <v>307</v>
      </c>
      <c r="K7" s="127"/>
      <c r="L7" s="128"/>
      <c r="M7" s="135" t="s">
        <v>308</v>
      </c>
      <c r="N7" s="136"/>
      <c r="O7" s="136"/>
      <c r="P7" s="117" t="s">
        <v>310</v>
      </c>
      <c r="Q7" s="118"/>
      <c r="R7" s="119"/>
      <c r="S7" s="102" t="s">
        <v>349</v>
      </c>
      <c r="T7" s="103"/>
      <c r="U7" s="104"/>
      <c r="V7" s="105" t="s">
        <v>350</v>
      </c>
      <c r="W7" s="106"/>
      <c r="X7" s="107"/>
      <c r="Y7" s="99" t="s">
        <v>314</v>
      </c>
      <c r="Z7" s="99" t="s">
        <v>315</v>
      </c>
    </row>
    <row r="8" spans="1:26" ht="29.25" customHeight="1">
      <c r="A8" s="116" t="s">
        <v>23</v>
      </c>
      <c r="B8" s="116" t="s">
        <v>25</v>
      </c>
      <c r="C8" s="116" t="s">
        <v>26</v>
      </c>
      <c r="D8" s="116" t="s">
        <v>27</v>
      </c>
      <c r="E8" s="116" t="s">
        <v>28</v>
      </c>
      <c r="F8" s="116" t="s">
        <v>29</v>
      </c>
      <c r="G8" s="125" t="s">
        <v>30</v>
      </c>
      <c r="H8" s="133" t="s">
        <v>306</v>
      </c>
      <c r="I8" s="134"/>
      <c r="J8" s="124" t="s">
        <v>30</v>
      </c>
      <c r="K8" s="124" t="s">
        <v>306</v>
      </c>
      <c r="L8" s="124"/>
      <c r="M8" s="132" t="s">
        <v>30</v>
      </c>
      <c r="N8" s="132" t="s">
        <v>309</v>
      </c>
      <c r="O8" s="132"/>
      <c r="P8" s="120" t="s">
        <v>30</v>
      </c>
      <c r="Q8" s="120" t="s">
        <v>309</v>
      </c>
      <c r="R8" s="120"/>
      <c r="S8" s="108" t="s">
        <v>30</v>
      </c>
      <c r="T8" s="110" t="s">
        <v>306</v>
      </c>
      <c r="U8" s="111"/>
      <c r="V8" s="112" t="s">
        <v>30</v>
      </c>
      <c r="W8" s="114" t="s">
        <v>351</v>
      </c>
      <c r="X8" s="115"/>
      <c r="Y8" s="100"/>
      <c r="Z8" s="100"/>
    </row>
    <row r="9" spans="1:26" ht="18" customHeight="1">
      <c r="A9" s="116"/>
      <c r="B9" s="116"/>
      <c r="C9" s="116"/>
      <c r="D9" s="116"/>
      <c r="E9" s="116"/>
      <c r="F9" s="116"/>
      <c r="G9" s="125"/>
      <c r="H9" s="12" t="s">
        <v>31</v>
      </c>
      <c r="I9" s="12" t="s">
        <v>32</v>
      </c>
      <c r="J9" s="124"/>
      <c r="K9" s="16" t="s">
        <v>31</v>
      </c>
      <c r="L9" s="16" t="s">
        <v>32</v>
      </c>
      <c r="M9" s="132"/>
      <c r="N9" s="20" t="s">
        <v>31</v>
      </c>
      <c r="O9" s="20" t="s">
        <v>32</v>
      </c>
      <c r="P9" s="120"/>
      <c r="Q9" s="21" t="s">
        <v>31</v>
      </c>
      <c r="R9" s="21" t="s">
        <v>32</v>
      </c>
      <c r="S9" s="109"/>
      <c r="T9" s="70" t="s">
        <v>31</v>
      </c>
      <c r="U9" s="70" t="s">
        <v>32</v>
      </c>
      <c r="V9" s="113"/>
      <c r="W9" s="78" t="s">
        <v>31</v>
      </c>
      <c r="X9" s="78" t="s">
        <v>32</v>
      </c>
      <c r="Y9" s="101"/>
      <c r="Z9" s="101"/>
    </row>
    <row r="10" spans="1:26" ht="14.25">
      <c r="A10" s="4" t="s">
        <v>24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12" t="s">
        <v>38</v>
      </c>
      <c r="H10" s="12" t="s">
        <v>39</v>
      </c>
      <c r="I10" s="12" t="s">
        <v>40</v>
      </c>
      <c r="J10" s="16">
        <v>10</v>
      </c>
      <c r="K10" s="16">
        <v>11</v>
      </c>
      <c r="L10" s="16">
        <v>12</v>
      </c>
      <c r="M10" s="20">
        <v>13</v>
      </c>
      <c r="N10" s="20">
        <v>14</v>
      </c>
      <c r="O10" s="20">
        <v>15</v>
      </c>
      <c r="P10" s="21">
        <v>16</v>
      </c>
      <c r="Q10" s="21">
        <v>17</v>
      </c>
      <c r="R10" s="21">
        <v>18</v>
      </c>
      <c r="S10" s="70">
        <v>19</v>
      </c>
      <c r="T10" s="70">
        <v>20</v>
      </c>
      <c r="U10" s="70">
        <v>21</v>
      </c>
      <c r="V10" s="78">
        <v>22</v>
      </c>
      <c r="W10" s="78">
        <v>23</v>
      </c>
      <c r="X10" s="78">
        <v>24</v>
      </c>
      <c r="Y10" s="78">
        <v>25</v>
      </c>
      <c r="Z10" s="78">
        <v>26</v>
      </c>
    </row>
    <row r="11" spans="1:26" ht="12.75" customHeight="1">
      <c r="A11" s="7"/>
      <c r="B11" s="7"/>
      <c r="C11" s="7" t="s">
        <v>40</v>
      </c>
      <c r="D11" s="7"/>
      <c r="E11" s="7" t="s">
        <v>71</v>
      </c>
      <c r="F11" s="7"/>
      <c r="G11" s="8"/>
      <c r="H11" s="7"/>
      <c r="I11" s="8"/>
      <c r="V11" s="32"/>
      <c r="W11" s="32"/>
      <c r="X11" s="32"/>
      <c r="Y11" s="32"/>
      <c r="Z11" s="32"/>
    </row>
    <row r="12" spans="1:26" ht="25.5">
      <c r="A12" s="6">
        <v>1</v>
      </c>
      <c r="B12" s="6" t="s">
        <v>43</v>
      </c>
      <c r="C12" s="6" t="s">
        <v>124</v>
      </c>
      <c r="D12" s="6" t="s">
        <v>45</v>
      </c>
      <c r="E12" s="6" t="s">
        <v>125</v>
      </c>
      <c r="F12" s="6" t="s">
        <v>61</v>
      </c>
      <c r="G12" s="13">
        <v>2</v>
      </c>
      <c r="H12" s="14"/>
      <c r="I12" s="15">
        <f>ROUND((H12*G12),2)</f>
        <v>0</v>
      </c>
      <c r="J12" s="17">
        <f>G12</f>
        <v>2</v>
      </c>
      <c r="K12" s="18"/>
      <c r="L12" s="19">
        <f>J12*K12</f>
        <v>0</v>
      </c>
      <c r="M12" s="25">
        <v>1</v>
      </c>
      <c r="N12" s="26"/>
      <c r="O12" s="27">
        <f>M12*N12</f>
        <v>0</v>
      </c>
      <c r="P12" s="22">
        <f>G12-M12</f>
        <v>1</v>
      </c>
      <c r="Q12" s="23"/>
      <c r="R12" s="24">
        <f>P12*Q12</f>
        <v>0</v>
      </c>
      <c r="S12" s="71">
        <f>J12-M12</f>
        <v>1</v>
      </c>
      <c r="T12" s="72">
        <f>Q12</f>
        <v>0</v>
      </c>
      <c r="U12" s="73">
        <f>S12*T12</f>
        <v>0</v>
      </c>
      <c r="V12" s="80">
        <v>1</v>
      </c>
      <c r="W12" s="81"/>
      <c r="X12" s="9">
        <f>V12*W12</f>
        <v>0</v>
      </c>
      <c r="Y12" s="84" t="s">
        <v>311</v>
      </c>
      <c r="Z12" s="82" t="s">
        <v>326</v>
      </c>
    </row>
    <row r="13" spans="5:26" ht="38.25" hidden="1">
      <c r="E13" s="10" t="s">
        <v>126</v>
      </c>
      <c r="V13" s="32"/>
      <c r="W13" s="32"/>
      <c r="X13" s="32"/>
      <c r="Y13" s="85"/>
      <c r="Z13" s="32"/>
    </row>
    <row r="14" spans="1:26" ht="25.5">
      <c r="A14" s="6">
        <v>2</v>
      </c>
      <c r="B14" s="6" t="s">
        <v>43</v>
      </c>
      <c r="C14" s="6" t="s">
        <v>127</v>
      </c>
      <c r="D14" s="6" t="s">
        <v>45</v>
      </c>
      <c r="E14" s="6" t="s">
        <v>128</v>
      </c>
      <c r="F14" s="6" t="s">
        <v>129</v>
      </c>
      <c r="G14" s="13">
        <v>2023</v>
      </c>
      <c r="H14" s="14"/>
      <c r="I14" s="15">
        <f>ROUND((H14*G14),2)</f>
        <v>0</v>
      </c>
      <c r="J14" s="17">
        <f>G14</f>
        <v>2023</v>
      </c>
      <c r="K14" s="18"/>
      <c r="L14" s="19">
        <f>J14*K14</f>
        <v>0</v>
      </c>
      <c r="M14" s="25">
        <f>102+1037</f>
        <v>1139</v>
      </c>
      <c r="N14" s="26"/>
      <c r="O14" s="27">
        <f>M14*N14</f>
        <v>0</v>
      </c>
      <c r="P14" s="22">
        <f>G14-M14</f>
        <v>884</v>
      </c>
      <c r="Q14" s="23"/>
      <c r="R14" s="24">
        <f>P14*Q14</f>
        <v>0</v>
      </c>
      <c r="S14" s="71">
        <f>J14-M14</f>
        <v>884</v>
      </c>
      <c r="T14" s="72">
        <f>Q14</f>
        <v>0</v>
      </c>
      <c r="U14" s="73">
        <f>S14*T14</f>
        <v>0</v>
      </c>
      <c r="V14" s="80">
        <f>7*15*10</f>
        <v>1050</v>
      </c>
      <c r="W14" s="81"/>
      <c r="X14" s="9">
        <f>V14*W14</f>
        <v>0</v>
      </c>
      <c r="Y14" s="84" t="s">
        <v>311</v>
      </c>
      <c r="Z14" s="83" t="s">
        <v>355</v>
      </c>
    </row>
    <row r="15" spans="5:26" ht="12.75" hidden="1">
      <c r="E15" s="10" t="s">
        <v>130</v>
      </c>
      <c r="V15" s="32"/>
      <c r="W15" s="32"/>
      <c r="X15" s="32"/>
      <c r="Y15" s="85"/>
      <c r="Z15" s="32"/>
    </row>
    <row r="16" spans="5:26" ht="25.5" hidden="1">
      <c r="E16" s="10" t="s">
        <v>131</v>
      </c>
      <c r="V16" s="32"/>
      <c r="W16" s="32"/>
      <c r="X16" s="32"/>
      <c r="Y16" s="85"/>
      <c r="Z16" s="32"/>
    </row>
    <row r="17" spans="1:26" ht="25.5">
      <c r="A17" s="6">
        <v>3</v>
      </c>
      <c r="B17" s="6" t="s">
        <v>43</v>
      </c>
      <c r="C17" s="6" t="s">
        <v>132</v>
      </c>
      <c r="D17" s="6" t="s">
        <v>45</v>
      </c>
      <c r="E17" s="6" t="s">
        <v>133</v>
      </c>
      <c r="F17" s="6" t="s">
        <v>129</v>
      </c>
      <c r="G17" s="13">
        <v>238</v>
      </c>
      <c r="H17" s="14"/>
      <c r="I17" s="15">
        <f>ROUND((H17*G17),2)</f>
        <v>0</v>
      </c>
      <c r="J17" s="17">
        <f>G17</f>
        <v>238</v>
      </c>
      <c r="K17" s="18"/>
      <c r="L17" s="19">
        <f>J17*K17</f>
        <v>0</v>
      </c>
      <c r="M17" s="25">
        <f>12+122</f>
        <v>134</v>
      </c>
      <c r="N17" s="26"/>
      <c r="O17" s="27">
        <f>M17*N17</f>
        <v>0</v>
      </c>
      <c r="P17" s="22">
        <f>G17-M17</f>
        <v>104</v>
      </c>
      <c r="Q17" s="23"/>
      <c r="R17" s="24">
        <f>P17*Q17</f>
        <v>0</v>
      </c>
      <c r="S17" s="71">
        <f>J17-M17</f>
        <v>104</v>
      </c>
      <c r="T17" s="72">
        <f>Q17</f>
        <v>0</v>
      </c>
      <c r="U17" s="73">
        <f>S17*T17</f>
        <v>0</v>
      </c>
      <c r="V17" s="80">
        <f>7*2*10</f>
        <v>140</v>
      </c>
      <c r="W17" s="81"/>
      <c r="X17" s="9">
        <f>V17*W17</f>
        <v>0</v>
      </c>
      <c r="Y17" s="84" t="s">
        <v>311</v>
      </c>
      <c r="Z17" s="83" t="s">
        <v>355</v>
      </c>
    </row>
    <row r="18" spans="5:26" ht="12.75" hidden="1">
      <c r="E18" s="10" t="s">
        <v>134</v>
      </c>
      <c r="V18" s="32"/>
      <c r="W18" s="32"/>
      <c r="X18" s="32"/>
      <c r="Y18" s="85"/>
      <c r="Z18" s="32"/>
    </row>
    <row r="19" spans="5:26" ht="25.5" hidden="1">
      <c r="E19" s="10" t="s">
        <v>135</v>
      </c>
      <c r="V19" s="32"/>
      <c r="W19" s="32"/>
      <c r="X19" s="32"/>
      <c r="Y19" s="85"/>
      <c r="Z19" s="32"/>
    </row>
    <row r="20" spans="1:26" ht="25.5">
      <c r="A20" s="6">
        <v>4</v>
      </c>
      <c r="B20" s="6" t="s">
        <v>43</v>
      </c>
      <c r="C20" s="6" t="s">
        <v>136</v>
      </c>
      <c r="D20" s="6" t="s">
        <v>45</v>
      </c>
      <c r="E20" s="6" t="s">
        <v>137</v>
      </c>
      <c r="F20" s="6" t="s">
        <v>129</v>
      </c>
      <c r="G20" s="13">
        <v>238</v>
      </c>
      <c r="H20" s="14"/>
      <c r="I20" s="15">
        <f>ROUND((H20*G20),2)</f>
        <v>0</v>
      </c>
      <c r="J20" s="17">
        <f>G20</f>
        <v>238</v>
      </c>
      <c r="K20" s="18"/>
      <c r="L20" s="19">
        <f>J20*K20</f>
        <v>0</v>
      </c>
      <c r="M20" s="25">
        <f>12+122</f>
        <v>134</v>
      </c>
      <c r="N20" s="26"/>
      <c r="O20" s="27">
        <f>M20*N20</f>
        <v>0</v>
      </c>
      <c r="P20" s="22">
        <f>G20-M20</f>
        <v>104</v>
      </c>
      <c r="Q20" s="23"/>
      <c r="R20" s="24">
        <f>P20*Q20</f>
        <v>0</v>
      </c>
      <c r="S20" s="71">
        <f>J20-M20</f>
        <v>104</v>
      </c>
      <c r="T20" s="72">
        <f>Q20</f>
        <v>0</v>
      </c>
      <c r="U20" s="73">
        <f>S20*T20</f>
        <v>0</v>
      </c>
      <c r="V20" s="80">
        <f>7*2*10</f>
        <v>140</v>
      </c>
      <c r="W20" s="81"/>
      <c r="X20" s="9">
        <f>V20*W20</f>
        <v>0</v>
      </c>
      <c r="Y20" s="84" t="s">
        <v>311</v>
      </c>
      <c r="Z20" s="83" t="s">
        <v>355</v>
      </c>
    </row>
    <row r="21" ht="12.75">
      <c r="E21" s="10" t="s">
        <v>134</v>
      </c>
    </row>
    <row r="22" ht="25.5">
      <c r="E22" s="10" t="s">
        <v>135</v>
      </c>
    </row>
    <row r="23" spans="1:26" ht="12.75" customHeight="1">
      <c r="A23" s="11"/>
      <c r="B23" s="11"/>
      <c r="C23" s="11" t="s">
        <v>40</v>
      </c>
      <c r="D23" s="11"/>
      <c r="E23" s="11" t="s">
        <v>71</v>
      </c>
      <c r="F23" s="11"/>
      <c r="G23" s="11"/>
      <c r="H23" s="11"/>
      <c r="I23" s="11">
        <f>SUM(I12:I22)</f>
        <v>0</v>
      </c>
      <c r="J23" s="11"/>
      <c r="K23" s="11"/>
      <c r="L23" s="11">
        <f>SUM(L12:L22)</f>
        <v>0</v>
      </c>
      <c r="M23" s="11"/>
      <c r="N23" s="11"/>
      <c r="O23" s="11">
        <f>SUM(O12:O22)</f>
        <v>0</v>
      </c>
      <c r="P23" s="11"/>
      <c r="Q23" s="11"/>
      <c r="R23" s="11">
        <f>SUM(R12:R22)</f>
        <v>0</v>
      </c>
      <c r="S23" s="11"/>
      <c r="T23" s="11"/>
      <c r="U23" s="11">
        <f>SUM(U12:U22)</f>
        <v>0</v>
      </c>
      <c r="V23" s="11"/>
      <c r="W23" s="11"/>
      <c r="X23" s="11">
        <f>SUM(X12:X22)</f>
        <v>0</v>
      </c>
      <c r="Y23" s="11"/>
      <c r="Z23" s="11"/>
    </row>
    <row r="25" spans="1:26" ht="12.75" customHeight="1">
      <c r="A25" s="11"/>
      <c r="B25" s="11"/>
      <c r="C25" s="11"/>
      <c r="D25" s="11"/>
      <c r="E25" s="11" t="s">
        <v>76</v>
      </c>
      <c r="F25" s="11"/>
      <c r="G25" s="11"/>
      <c r="H25" s="11"/>
      <c r="I25" s="11">
        <f>+I23</f>
        <v>0</v>
      </c>
      <c r="J25" s="11"/>
      <c r="K25" s="11"/>
      <c r="L25" s="11">
        <f>+L23</f>
        <v>0</v>
      </c>
      <c r="M25" s="11"/>
      <c r="N25" s="11"/>
      <c r="O25" s="11">
        <f>+O23</f>
        <v>0</v>
      </c>
      <c r="P25" s="11"/>
      <c r="Q25" s="11"/>
      <c r="R25" s="11">
        <f>+R23</f>
        <v>0</v>
      </c>
      <c r="S25" s="11"/>
      <c r="T25" s="11"/>
      <c r="U25" s="11">
        <f>+U23</f>
        <v>0</v>
      </c>
      <c r="V25" s="11"/>
      <c r="W25" s="11"/>
      <c r="X25" s="11">
        <f>+X23</f>
        <v>0</v>
      </c>
      <c r="Y25" s="11"/>
      <c r="Z25" s="11"/>
    </row>
  </sheetData>
  <sheetProtection formatColumns="0"/>
  <mergeCells count="26">
    <mergeCell ref="M8:M9"/>
    <mergeCell ref="N8:O8"/>
    <mergeCell ref="P8:P9"/>
    <mergeCell ref="Q8:R8"/>
    <mergeCell ref="Y7:Y9"/>
    <mergeCell ref="V7:X7"/>
    <mergeCell ref="S8:S9"/>
    <mergeCell ref="T8:U8"/>
    <mergeCell ref="V8:V9"/>
    <mergeCell ref="W8:X8"/>
    <mergeCell ref="Z7:Z9"/>
    <mergeCell ref="G8:G9"/>
    <mergeCell ref="H8:I8"/>
    <mergeCell ref="A8:A9"/>
    <mergeCell ref="B8:B9"/>
    <mergeCell ref="C8:C9"/>
    <mergeCell ref="D8:D9"/>
    <mergeCell ref="E8:E9"/>
    <mergeCell ref="F8:F9"/>
    <mergeCell ref="G7:I7"/>
    <mergeCell ref="J7:L7"/>
    <mergeCell ref="M7:O7"/>
    <mergeCell ref="P7:R7"/>
    <mergeCell ref="J8:J9"/>
    <mergeCell ref="K8:L8"/>
    <mergeCell ref="S7:U7"/>
  </mergeCells>
  <printOptions/>
  <pageMargins left="0.35433070866141736" right="0.35433070866141736" top="0.5905511811023623" bottom="0.5905511811023623" header="0.5118110236220472" footer="0.5118110236220472"/>
  <pageSetup fitToHeight="1" fitToWidth="1" horizontalDpi="300" verticalDpi="3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Z163"/>
  <sheetViews>
    <sheetView view="pageBreakPreview" zoomScale="85" zoomScaleSheetLayoutView="85" workbookViewId="0" topLeftCell="D1">
      <pane ySplit="10" topLeftCell="A138" activePane="bottomLeft" state="frozen"/>
      <selection pane="topLeft" activeCell="A11" sqref="A11"/>
      <selection pane="bottomLeft" activeCell="X161" sqref="X161"/>
    </sheetView>
  </sheetViews>
  <sheetFormatPr defaultColWidth="9.140625" defaultRowHeight="12.75" customHeight="1"/>
  <cols>
    <col min="1" max="2" width="11.57421875" style="0" customWidth="1"/>
    <col min="3" max="4" width="15.7109375" style="0" customWidth="1"/>
    <col min="5" max="5" width="75.7109375" style="0" customWidth="1"/>
    <col min="6" max="6" width="9.140625" style="0" bestFit="1" customWidth="1"/>
    <col min="7" max="7" width="9.57421875" style="0" hidden="1" customWidth="1"/>
    <col min="8" max="8" width="11.28125" style="0" hidden="1" customWidth="1"/>
    <col min="9" max="9" width="12.8515625" style="0" hidden="1" customWidth="1"/>
    <col min="10" max="10" width="9.57421875" style="0" hidden="1" customWidth="1"/>
    <col min="11" max="11" width="11.28125" style="0" hidden="1" customWidth="1"/>
    <col min="12" max="12" width="12.8515625" style="0" hidden="1" customWidth="1"/>
    <col min="13" max="13" width="9.140625" style="0" hidden="1" customWidth="1"/>
    <col min="14" max="14" width="11.28125" style="0" hidden="1" customWidth="1"/>
    <col min="15" max="15" width="11.7109375" style="0" hidden="1" customWidth="1"/>
    <col min="16" max="16" width="9.57421875" style="0" hidden="1" customWidth="1"/>
    <col min="17" max="17" width="11.00390625" style="0" hidden="1" customWidth="1"/>
    <col min="18" max="18" width="12.57421875" style="0" hidden="1" customWidth="1"/>
    <col min="19" max="21" width="15.7109375" style="0" hidden="1" customWidth="1"/>
    <col min="22" max="24" width="15.7109375" style="0" customWidth="1"/>
    <col min="25" max="25" width="25.28125" style="0" bestFit="1" customWidth="1"/>
    <col min="26" max="26" width="59.421875" style="0" bestFit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6" ht="12.75" customHeight="1">
      <c r="A4" t="s">
        <v>16</v>
      </c>
      <c r="C4" s="5" t="s">
        <v>19</v>
      </c>
      <c r="D4" s="5"/>
      <c r="E4" s="5" t="s">
        <v>20</v>
      </c>
      <c r="F4" s="40" t="str">
        <f>'rekapitulace PDPS DOKONCENI ST'!C5</f>
        <v>DOKONČENÍ STAVBY</v>
      </c>
    </row>
    <row r="5" spans="1:5" ht="12.75" customHeight="1">
      <c r="A5" t="s">
        <v>17</v>
      </c>
      <c r="C5" s="5" t="s">
        <v>138</v>
      </c>
      <c r="D5" s="5"/>
      <c r="E5" s="5" t="s">
        <v>139</v>
      </c>
    </row>
    <row r="6" spans="1:5" ht="12.75" customHeight="1">
      <c r="A6" t="s">
        <v>18</v>
      </c>
      <c r="C6" s="5" t="s">
        <v>138</v>
      </c>
      <c r="D6" s="5"/>
      <c r="E6" s="5" t="s">
        <v>139</v>
      </c>
    </row>
    <row r="7" spans="3:26" ht="18">
      <c r="C7" s="5"/>
      <c r="D7" s="5"/>
      <c r="E7" s="5"/>
      <c r="G7" s="121" t="s">
        <v>305</v>
      </c>
      <c r="H7" s="122"/>
      <c r="I7" s="123"/>
      <c r="J7" s="126" t="s">
        <v>307</v>
      </c>
      <c r="K7" s="127"/>
      <c r="L7" s="128"/>
      <c r="M7" s="135" t="s">
        <v>308</v>
      </c>
      <c r="N7" s="136"/>
      <c r="O7" s="136"/>
      <c r="P7" s="117" t="s">
        <v>310</v>
      </c>
      <c r="Q7" s="118"/>
      <c r="R7" s="119"/>
      <c r="S7" s="102" t="s">
        <v>349</v>
      </c>
      <c r="T7" s="103"/>
      <c r="U7" s="104"/>
      <c r="V7" s="105" t="s">
        <v>350</v>
      </c>
      <c r="W7" s="106"/>
      <c r="X7" s="107"/>
      <c r="Y7" s="99" t="s">
        <v>314</v>
      </c>
      <c r="Z7" s="99" t="s">
        <v>315</v>
      </c>
    </row>
    <row r="8" spans="1:26" ht="37.5" customHeight="1">
      <c r="A8" s="116" t="s">
        <v>23</v>
      </c>
      <c r="B8" s="116" t="s">
        <v>25</v>
      </c>
      <c r="C8" s="116" t="s">
        <v>26</v>
      </c>
      <c r="D8" s="116" t="s">
        <v>27</v>
      </c>
      <c r="E8" s="116" t="s">
        <v>28</v>
      </c>
      <c r="F8" s="116" t="s">
        <v>29</v>
      </c>
      <c r="G8" s="125" t="s">
        <v>30</v>
      </c>
      <c r="H8" s="133" t="s">
        <v>348</v>
      </c>
      <c r="I8" s="134"/>
      <c r="J8" s="124" t="s">
        <v>30</v>
      </c>
      <c r="K8" s="124" t="s">
        <v>306</v>
      </c>
      <c r="L8" s="124"/>
      <c r="M8" s="132" t="s">
        <v>30</v>
      </c>
      <c r="N8" s="132" t="s">
        <v>309</v>
      </c>
      <c r="O8" s="132"/>
      <c r="P8" s="120" t="s">
        <v>30</v>
      </c>
      <c r="Q8" s="120" t="s">
        <v>309</v>
      </c>
      <c r="R8" s="120"/>
      <c r="S8" s="108" t="s">
        <v>30</v>
      </c>
      <c r="T8" s="110" t="s">
        <v>306</v>
      </c>
      <c r="U8" s="111"/>
      <c r="V8" s="112" t="s">
        <v>30</v>
      </c>
      <c r="W8" s="114" t="s">
        <v>351</v>
      </c>
      <c r="X8" s="115"/>
      <c r="Y8" s="100"/>
      <c r="Z8" s="100"/>
    </row>
    <row r="9" spans="1:26" ht="14.25">
      <c r="A9" s="116"/>
      <c r="B9" s="116"/>
      <c r="C9" s="116"/>
      <c r="D9" s="116"/>
      <c r="E9" s="116"/>
      <c r="F9" s="116"/>
      <c r="G9" s="125"/>
      <c r="H9" s="12" t="s">
        <v>31</v>
      </c>
      <c r="I9" s="12" t="s">
        <v>32</v>
      </c>
      <c r="J9" s="124"/>
      <c r="K9" s="16" t="s">
        <v>31</v>
      </c>
      <c r="L9" s="16" t="s">
        <v>32</v>
      </c>
      <c r="M9" s="132"/>
      <c r="N9" s="20" t="s">
        <v>31</v>
      </c>
      <c r="O9" s="20" t="s">
        <v>32</v>
      </c>
      <c r="P9" s="120"/>
      <c r="Q9" s="21" t="s">
        <v>31</v>
      </c>
      <c r="R9" s="21" t="s">
        <v>32</v>
      </c>
      <c r="S9" s="109"/>
      <c r="T9" s="70" t="s">
        <v>31</v>
      </c>
      <c r="U9" s="70" t="s">
        <v>32</v>
      </c>
      <c r="V9" s="113"/>
      <c r="W9" s="78" t="s">
        <v>31</v>
      </c>
      <c r="X9" s="78" t="s">
        <v>32</v>
      </c>
      <c r="Y9" s="101"/>
      <c r="Z9" s="101"/>
    </row>
    <row r="10" spans="1:26" ht="14.25">
      <c r="A10" s="4" t="s">
        <v>24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12" t="s">
        <v>38</v>
      </c>
      <c r="H10" s="12" t="s">
        <v>39</v>
      </c>
      <c r="I10" s="12" t="s">
        <v>40</v>
      </c>
      <c r="J10" s="16">
        <v>10</v>
      </c>
      <c r="K10" s="16">
        <v>11</v>
      </c>
      <c r="L10" s="16">
        <v>12</v>
      </c>
      <c r="M10" s="20">
        <v>13</v>
      </c>
      <c r="N10" s="20">
        <v>14</v>
      </c>
      <c r="O10" s="20">
        <v>15</v>
      </c>
      <c r="P10" s="21">
        <v>16</v>
      </c>
      <c r="Q10" s="21">
        <v>17</v>
      </c>
      <c r="R10" s="21">
        <v>18</v>
      </c>
      <c r="S10" s="70">
        <v>19</v>
      </c>
      <c r="T10" s="70">
        <v>20</v>
      </c>
      <c r="U10" s="70">
        <v>21</v>
      </c>
      <c r="V10" s="78">
        <v>22</v>
      </c>
      <c r="W10" s="78">
        <v>23</v>
      </c>
      <c r="X10" s="78">
        <v>24</v>
      </c>
      <c r="Y10" s="78">
        <v>25</v>
      </c>
      <c r="Z10" s="78">
        <v>26</v>
      </c>
    </row>
    <row r="11" spans="1:26" ht="12.75" customHeight="1">
      <c r="A11" s="7"/>
      <c r="B11" s="7"/>
      <c r="C11" s="7" t="s">
        <v>24</v>
      </c>
      <c r="D11" s="7"/>
      <c r="E11" s="7" t="s">
        <v>90</v>
      </c>
      <c r="F11" s="7"/>
      <c r="G11" s="8"/>
      <c r="H11" s="7"/>
      <c r="I11" s="8"/>
      <c r="V11" s="32"/>
      <c r="W11" s="32"/>
      <c r="X11" s="32"/>
      <c r="Y11" s="32"/>
      <c r="Z11" s="32"/>
    </row>
    <row r="12" spans="1:26" ht="38.25">
      <c r="A12" s="6">
        <v>1</v>
      </c>
      <c r="B12" s="6" t="s">
        <v>43</v>
      </c>
      <c r="C12" s="6" t="s">
        <v>140</v>
      </c>
      <c r="D12" s="6" t="s">
        <v>45</v>
      </c>
      <c r="E12" s="6" t="s">
        <v>141</v>
      </c>
      <c r="F12" s="6" t="s">
        <v>142</v>
      </c>
      <c r="G12" s="13">
        <v>128</v>
      </c>
      <c r="H12" s="14"/>
      <c r="I12" s="15">
        <f>ROUND((H12*G12),2)</f>
        <v>0</v>
      </c>
      <c r="J12" s="17">
        <f>G12</f>
        <v>128</v>
      </c>
      <c r="K12" s="18"/>
      <c r="L12" s="19">
        <f>J12*K12</f>
        <v>0</v>
      </c>
      <c r="M12" s="25">
        <v>50</v>
      </c>
      <c r="N12" s="26"/>
      <c r="O12" s="27">
        <f>M12*N12</f>
        <v>0</v>
      </c>
      <c r="P12" s="22">
        <f>J12-M12</f>
        <v>78</v>
      </c>
      <c r="Q12" s="23"/>
      <c r="R12" s="24">
        <f>P12*Q12</f>
        <v>0</v>
      </c>
      <c r="S12" s="71">
        <f>J12-M12</f>
        <v>78</v>
      </c>
      <c r="T12" s="72">
        <f>Q12</f>
        <v>0</v>
      </c>
      <c r="U12" s="73">
        <f>S12*T12</f>
        <v>0</v>
      </c>
      <c r="V12" s="80">
        <f>S12</f>
        <v>78</v>
      </c>
      <c r="W12" s="81"/>
      <c r="X12" s="9">
        <f>V12*W12</f>
        <v>0</v>
      </c>
      <c r="Y12" s="84" t="s">
        <v>311</v>
      </c>
      <c r="Z12" s="82" t="s">
        <v>316</v>
      </c>
    </row>
    <row r="13" spans="5:26" ht="38.25" hidden="1">
      <c r="E13" s="10" t="s">
        <v>143</v>
      </c>
      <c r="V13" s="32"/>
      <c r="W13" s="32"/>
      <c r="X13" s="32"/>
      <c r="Y13" s="85"/>
      <c r="Z13" s="85"/>
    </row>
    <row r="14" spans="5:26" ht="38.25" hidden="1">
      <c r="E14" s="10" t="s">
        <v>144</v>
      </c>
      <c r="V14" s="32"/>
      <c r="W14" s="32"/>
      <c r="X14" s="32"/>
      <c r="Y14" s="85"/>
      <c r="Z14" s="85"/>
    </row>
    <row r="15" spans="1:26" ht="25.5">
      <c r="A15" s="6">
        <v>2</v>
      </c>
      <c r="B15" s="6" t="s">
        <v>43</v>
      </c>
      <c r="C15" s="6" t="s">
        <v>145</v>
      </c>
      <c r="D15" s="6" t="s">
        <v>45</v>
      </c>
      <c r="E15" s="6" t="s">
        <v>146</v>
      </c>
      <c r="F15" s="6" t="s">
        <v>74</v>
      </c>
      <c r="G15" s="13">
        <v>30</v>
      </c>
      <c r="H15" s="14"/>
      <c r="I15" s="15">
        <f>ROUND((H15*G15),2)</f>
        <v>0</v>
      </c>
      <c r="J15" s="17">
        <f>G15</f>
        <v>30</v>
      </c>
      <c r="K15" s="18"/>
      <c r="L15" s="19">
        <f>J15*K15</f>
        <v>0</v>
      </c>
      <c r="M15" s="25">
        <v>12</v>
      </c>
      <c r="N15" s="26"/>
      <c r="O15" s="27">
        <f>M15*N15</f>
        <v>0</v>
      </c>
      <c r="P15" s="22">
        <f>J15-M15</f>
        <v>18</v>
      </c>
      <c r="Q15" s="23"/>
      <c r="R15" s="24">
        <f>P15*Q15</f>
        <v>0</v>
      </c>
      <c r="S15" s="71">
        <f>J15-M15</f>
        <v>18</v>
      </c>
      <c r="T15" s="72">
        <f>Q15</f>
        <v>0</v>
      </c>
      <c r="U15" s="73">
        <f>S15*T15</f>
        <v>0</v>
      </c>
      <c r="V15" s="80">
        <f>S15</f>
        <v>18</v>
      </c>
      <c r="W15" s="81"/>
      <c r="X15" s="9">
        <f>V15*W15</f>
        <v>0</v>
      </c>
      <c r="Y15" s="84" t="s">
        <v>311</v>
      </c>
      <c r="Z15" s="83" t="s">
        <v>325</v>
      </c>
    </row>
    <row r="16" spans="5:26" ht="25.5" hidden="1">
      <c r="E16" s="10" t="s">
        <v>147</v>
      </c>
      <c r="V16" s="32"/>
      <c r="W16" s="32"/>
      <c r="X16" s="32"/>
      <c r="Y16" s="85"/>
      <c r="Z16" s="85"/>
    </row>
    <row r="17" spans="5:26" ht="38.25" hidden="1">
      <c r="E17" s="10" t="s">
        <v>148</v>
      </c>
      <c r="V17" s="32"/>
      <c r="W17" s="32"/>
      <c r="X17" s="32"/>
      <c r="Y17" s="85"/>
      <c r="Z17" s="85"/>
    </row>
    <row r="18" spans="1:26" ht="25.5">
      <c r="A18" s="6">
        <v>3</v>
      </c>
      <c r="B18" s="6" t="s">
        <v>43</v>
      </c>
      <c r="C18" s="6" t="s">
        <v>149</v>
      </c>
      <c r="D18" s="6" t="s">
        <v>45</v>
      </c>
      <c r="E18" s="6" t="s">
        <v>150</v>
      </c>
      <c r="F18" s="6" t="s">
        <v>82</v>
      </c>
      <c r="G18" s="13">
        <v>34.253</v>
      </c>
      <c r="H18" s="14"/>
      <c r="I18" s="15">
        <f>ROUND((H18*G18),2)</f>
        <v>0</v>
      </c>
      <c r="J18" s="17">
        <f>G18</f>
        <v>34.253</v>
      </c>
      <c r="K18" s="18"/>
      <c r="L18" s="19">
        <f>J18*K18</f>
        <v>0</v>
      </c>
      <c r="M18" s="25">
        <v>0</v>
      </c>
      <c r="N18" s="26"/>
      <c r="O18" s="27">
        <f>M18*N18</f>
        <v>0</v>
      </c>
      <c r="P18" s="22">
        <f>J18-M18</f>
        <v>34.253</v>
      </c>
      <c r="Q18" s="23"/>
      <c r="R18" s="24">
        <f>P18*Q18</f>
        <v>0</v>
      </c>
      <c r="S18" s="71">
        <f>J18-M18</f>
        <v>34.253</v>
      </c>
      <c r="T18" s="72">
        <f>Q18</f>
        <v>0</v>
      </c>
      <c r="U18" s="73">
        <f>S18*T18</f>
        <v>0</v>
      </c>
      <c r="V18" s="80">
        <f>S18</f>
        <v>34.253</v>
      </c>
      <c r="W18" s="81"/>
      <c r="X18" s="9">
        <f>V18*W18</f>
        <v>0</v>
      </c>
      <c r="Y18" s="84" t="s">
        <v>311</v>
      </c>
      <c r="Z18" s="82" t="s">
        <v>317</v>
      </c>
    </row>
    <row r="19" spans="5:26" ht="63.75" hidden="1">
      <c r="E19" s="10" t="s">
        <v>151</v>
      </c>
      <c r="Y19" s="29"/>
      <c r="Z19" s="29"/>
    </row>
    <row r="20" spans="5:26" ht="25.5" hidden="1">
      <c r="E20" s="10" t="s">
        <v>152</v>
      </c>
      <c r="Y20" s="29"/>
      <c r="Z20" s="29"/>
    </row>
    <row r="21" spans="1:26" ht="25.5">
      <c r="A21" s="6">
        <v>4</v>
      </c>
      <c r="B21" s="6" t="s">
        <v>43</v>
      </c>
      <c r="C21" s="6" t="s">
        <v>153</v>
      </c>
      <c r="D21" s="6" t="s">
        <v>45</v>
      </c>
      <c r="E21" s="6" t="s">
        <v>154</v>
      </c>
      <c r="F21" s="6" t="s">
        <v>82</v>
      </c>
      <c r="G21" s="13">
        <v>74.88</v>
      </c>
      <c r="H21" s="14"/>
      <c r="I21" s="15">
        <f>ROUND((H21*G21),2)</f>
        <v>0</v>
      </c>
      <c r="J21" s="17">
        <f>G21</f>
        <v>74.88</v>
      </c>
      <c r="K21" s="18"/>
      <c r="L21" s="19">
        <f>J21*K21</f>
        <v>0</v>
      </c>
      <c r="M21" s="25">
        <v>0</v>
      </c>
      <c r="N21" s="26"/>
      <c r="O21" s="27">
        <f>M21*N21</f>
        <v>0</v>
      </c>
      <c r="P21" s="22">
        <f>J21-M21</f>
        <v>74.88</v>
      </c>
      <c r="Q21" s="23"/>
      <c r="R21" s="24">
        <f>P21*Q21</f>
        <v>0</v>
      </c>
      <c r="S21" s="71">
        <f>J21-M21</f>
        <v>74.88</v>
      </c>
      <c r="T21" s="72">
        <f>Q21</f>
        <v>0</v>
      </c>
      <c r="U21" s="73">
        <f>S21*T21</f>
        <v>0</v>
      </c>
      <c r="V21" s="74">
        <v>0</v>
      </c>
      <c r="W21" s="75"/>
      <c r="X21" s="76">
        <f>V21*W21</f>
        <v>0</v>
      </c>
      <c r="Y21" s="30" t="s">
        <v>312</v>
      </c>
      <c r="Z21" s="30"/>
    </row>
    <row r="22" spans="5:26" ht="377.25" customHeight="1" hidden="1">
      <c r="E22" s="10" t="s">
        <v>155</v>
      </c>
      <c r="Y22" s="29"/>
      <c r="Z22" s="29"/>
    </row>
    <row r="23" spans="1:26" ht="38.25">
      <c r="A23" s="6">
        <v>5</v>
      </c>
      <c r="B23" s="6" t="s">
        <v>43</v>
      </c>
      <c r="C23" s="6" t="s">
        <v>156</v>
      </c>
      <c r="D23" s="6" t="s">
        <v>45</v>
      </c>
      <c r="E23" s="6" t="s">
        <v>157</v>
      </c>
      <c r="F23" s="6" t="s">
        <v>82</v>
      </c>
      <c r="G23" s="13">
        <v>37.95</v>
      </c>
      <c r="H23" s="14"/>
      <c r="I23" s="15">
        <f>ROUND((H23*G23),2)</f>
        <v>0</v>
      </c>
      <c r="J23" s="17">
        <f>G23</f>
        <v>37.95</v>
      </c>
      <c r="K23" s="18"/>
      <c r="L23" s="19">
        <f>J23*K23</f>
        <v>0</v>
      </c>
      <c r="M23" s="25">
        <v>0</v>
      </c>
      <c r="N23" s="26"/>
      <c r="O23" s="27">
        <f aca="true" t="shared" si="0" ref="O23:O46">M23*N23</f>
        <v>0</v>
      </c>
      <c r="P23" s="22">
        <f>J23-M23</f>
        <v>37.95</v>
      </c>
      <c r="Q23" s="23"/>
      <c r="R23" s="24">
        <f>P23*Q23</f>
        <v>0</v>
      </c>
      <c r="S23" s="71">
        <f>J23-M23</f>
        <v>37.95</v>
      </c>
      <c r="T23" s="72">
        <f>Q23</f>
        <v>0</v>
      </c>
      <c r="U23" s="73">
        <f>S23*T23</f>
        <v>0</v>
      </c>
      <c r="V23" s="80">
        <f>S23</f>
        <v>37.95</v>
      </c>
      <c r="W23" s="81"/>
      <c r="X23" s="9">
        <f>V23*W23</f>
        <v>0</v>
      </c>
      <c r="Y23" s="86" t="s">
        <v>313</v>
      </c>
      <c r="Z23" s="82" t="s">
        <v>317</v>
      </c>
    </row>
    <row r="24" spans="5:26" ht="12.75" hidden="1">
      <c r="E24" s="10" t="s">
        <v>158</v>
      </c>
      <c r="V24" s="32"/>
      <c r="W24" s="32"/>
      <c r="X24" s="32"/>
      <c r="Y24" s="85"/>
      <c r="Z24" s="85"/>
    </row>
    <row r="25" spans="5:26" ht="377.25" customHeight="1" hidden="1">
      <c r="E25" s="10" t="s">
        <v>155</v>
      </c>
      <c r="V25" s="32"/>
      <c r="W25" s="32"/>
      <c r="X25" s="32"/>
      <c r="Y25" s="85"/>
      <c r="Z25" s="85"/>
    </row>
    <row r="26" spans="1:26" ht="25.5">
      <c r="A26" s="6">
        <v>6</v>
      </c>
      <c r="B26" s="6" t="s">
        <v>43</v>
      </c>
      <c r="C26" s="6" t="s">
        <v>159</v>
      </c>
      <c r="D26" s="6" t="s">
        <v>45</v>
      </c>
      <c r="E26" s="6" t="s">
        <v>160</v>
      </c>
      <c r="F26" s="6" t="s">
        <v>82</v>
      </c>
      <c r="G26" s="13">
        <v>37.59</v>
      </c>
      <c r="H26" s="14"/>
      <c r="I26" s="15">
        <f>ROUND((H26*G26),2)</f>
        <v>0</v>
      </c>
      <c r="J26" s="17">
        <f>G26</f>
        <v>37.59</v>
      </c>
      <c r="K26" s="18"/>
      <c r="L26" s="19">
        <f>J26*K26</f>
        <v>0</v>
      </c>
      <c r="M26" s="25">
        <v>0</v>
      </c>
      <c r="N26" s="26"/>
      <c r="O26" s="27">
        <f t="shared" si="0"/>
        <v>0</v>
      </c>
      <c r="P26" s="22">
        <f>J26-M26</f>
        <v>37.59</v>
      </c>
      <c r="Q26" s="23"/>
      <c r="R26" s="24">
        <f>P26*Q26</f>
        <v>0</v>
      </c>
      <c r="S26" s="71">
        <f>J26-M26</f>
        <v>37.59</v>
      </c>
      <c r="T26" s="72">
        <f>Q26</f>
        <v>0</v>
      </c>
      <c r="U26" s="73">
        <f>S26*T26</f>
        <v>0</v>
      </c>
      <c r="V26" s="80">
        <f>S26</f>
        <v>37.59</v>
      </c>
      <c r="W26" s="81"/>
      <c r="X26" s="9">
        <f>V26*W26</f>
        <v>0</v>
      </c>
      <c r="Y26" s="86" t="s">
        <v>313</v>
      </c>
      <c r="Z26" s="82" t="s">
        <v>317</v>
      </c>
    </row>
    <row r="27" spans="5:26" ht="38.25" hidden="1">
      <c r="E27" s="10" t="s">
        <v>161</v>
      </c>
      <c r="Y27" s="29"/>
      <c r="Z27" s="29"/>
    </row>
    <row r="28" spans="5:26" ht="377.25" customHeight="1" hidden="1">
      <c r="E28" s="10" t="s">
        <v>155</v>
      </c>
      <c r="Y28" s="29"/>
      <c r="Z28" s="29"/>
    </row>
    <row r="29" spans="1:26" ht="38.25">
      <c r="A29" s="6">
        <v>7</v>
      </c>
      <c r="B29" s="6" t="s">
        <v>43</v>
      </c>
      <c r="C29" s="6" t="s">
        <v>162</v>
      </c>
      <c r="D29" s="6" t="s">
        <v>45</v>
      </c>
      <c r="E29" s="6" t="s">
        <v>163</v>
      </c>
      <c r="F29" s="6" t="s">
        <v>82</v>
      </c>
      <c r="G29" s="13">
        <v>74.88</v>
      </c>
      <c r="H29" s="14"/>
      <c r="I29" s="15">
        <f>ROUND((H29*G29),2)</f>
        <v>0</v>
      </c>
      <c r="J29" s="17">
        <f>G29</f>
        <v>74.88</v>
      </c>
      <c r="K29" s="18"/>
      <c r="L29" s="19">
        <f>J29*K29</f>
        <v>0</v>
      </c>
      <c r="M29" s="25">
        <v>74.88</v>
      </c>
      <c r="N29" s="26"/>
      <c r="O29" s="26">
        <f t="shared" si="0"/>
        <v>0</v>
      </c>
      <c r="P29" s="22">
        <f>J29-M29</f>
        <v>0</v>
      </c>
      <c r="Q29" s="23"/>
      <c r="R29" s="24">
        <f>P29*Q29</f>
        <v>0</v>
      </c>
      <c r="S29" s="71">
        <f>J29-M29</f>
        <v>0</v>
      </c>
      <c r="T29" s="72">
        <f>Q29</f>
        <v>0</v>
      </c>
      <c r="U29" s="73">
        <f>S29*T29</f>
        <v>0</v>
      </c>
      <c r="V29" s="74">
        <v>0</v>
      </c>
      <c r="W29" s="75"/>
      <c r="X29" s="76">
        <f>V29*W29</f>
        <v>0</v>
      </c>
      <c r="Y29" s="30" t="s">
        <v>312</v>
      </c>
      <c r="Z29" s="30"/>
    </row>
    <row r="30" spans="5:26" ht="12.75" hidden="1">
      <c r="E30" s="10" t="s">
        <v>164</v>
      </c>
      <c r="Y30" s="29"/>
      <c r="Z30" s="29"/>
    </row>
    <row r="31" spans="5:26" ht="276" customHeight="1" hidden="1">
      <c r="E31" s="10" t="s">
        <v>165</v>
      </c>
      <c r="Y31" s="29"/>
      <c r="Z31" s="29"/>
    </row>
    <row r="32" spans="1:26" ht="63.75">
      <c r="A32" s="6">
        <v>8</v>
      </c>
      <c r="B32" s="6" t="s">
        <v>43</v>
      </c>
      <c r="C32" s="6" t="s">
        <v>166</v>
      </c>
      <c r="D32" s="6" t="s">
        <v>45</v>
      </c>
      <c r="E32" s="6" t="s">
        <v>167</v>
      </c>
      <c r="F32" s="6" t="s">
        <v>82</v>
      </c>
      <c r="G32" s="13">
        <v>275.244</v>
      </c>
      <c r="H32" s="14"/>
      <c r="I32" s="15">
        <f>ROUND((H32*G32),2)</f>
        <v>0</v>
      </c>
      <c r="J32" s="17">
        <f>G32</f>
        <v>275.244</v>
      </c>
      <c r="K32" s="18"/>
      <c r="L32" s="19">
        <f>J32*K32</f>
        <v>0</v>
      </c>
      <c r="M32" s="25">
        <v>0</v>
      </c>
      <c r="N32" s="26"/>
      <c r="O32" s="26">
        <f t="shared" si="0"/>
        <v>0</v>
      </c>
      <c r="P32" s="22">
        <f>J32-M32</f>
        <v>275.244</v>
      </c>
      <c r="Q32" s="23"/>
      <c r="R32" s="24">
        <f>P32*Q32</f>
        <v>0</v>
      </c>
      <c r="S32" s="71">
        <f>J32-M32</f>
        <v>275.244</v>
      </c>
      <c r="T32" s="72">
        <f>Q32</f>
        <v>0</v>
      </c>
      <c r="U32" s="73">
        <f>S32*T32</f>
        <v>0</v>
      </c>
      <c r="V32" s="80">
        <f>S32</f>
        <v>275.244</v>
      </c>
      <c r="W32" s="81"/>
      <c r="X32" s="9">
        <f>V32*W32</f>
        <v>0</v>
      </c>
      <c r="Y32" s="84" t="s">
        <v>313</v>
      </c>
      <c r="Z32" s="83" t="s">
        <v>360</v>
      </c>
    </row>
    <row r="33" spans="5:26" ht="89.25" hidden="1">
      <c r="E33" s="10" t="s">
        <v>168</v>
      </c>
      <c r="V33" s="32"/>
      <c r="W33" s="32"/>
      <c r="X33" s="32"/>
      <c r="Y33" s="85"/>
      <c r="Z33" s="85"/>
    </row>
    <row r="34" spans="5:26" ht="229.5" hidden="1">
      <c r="E34" s="10" t="s">
        <v>169</v>
      </c>
      <c r="V34" s="32"/>
      <c r="W34" s="32"/>
      <c r="X34" s="32"/>
      <c r="Y34" s="85"/>
      <c r="Z34" s="85"/>
    </row>
    <row r="35" spans="1:26" ht="38.25">
      <c r="A35" s="6">
        <v>9</v>
      </c>
      <c r="B35" s="6" t="s">
        <v>43</v>
      </c>
      <c r="C35" s="6" t="s">
        <v>170</v>
      </c>
      <c r="D35" s="6" t="s">
        <v>45</v>
      </c>
      <c r="E35" s="6" t="s">
        <v>171</v>
      </c>
      <c r="F35" s="6" t="s">
        <v>82</v>
      </c>
      <c r="G35" s="13">
        <v>27.234</v>
      </c>
      <c r="H35" s="14"/>
      <c r="I35" s="15">
        <f>ROUND((H35*G35),2)</f>
        <v>0</v>
      </c>
      <c r="J35" s="17">
        <f>G35</f>
        <v>27.234</v>
      </c>
      <c r="K35" s="18"/>
      <c r="L35" s="19">
        <f>J35*K35</f>
        <v>0</v>
      </c>
      <c r="M35" s="25">
        <v>0</v>
      </c>
      <c r="N35" s="26"/>
      <c r="O35" s="26">
        <f t="shared" si="0"/>
        <v>0</v>
      </c>
      <c r="P35" s="22">
        <f>J35-M35</f>
        <v>27.234</v>
      </c>
      <c r="Q35" s="23"/>
      <c r="R35" s="24">
        <f>P35*Q35</f>
        <v>0</v>
      </c>
      <c r="S35" s="71">
        <f>J35-M35</f>
        <v>27.234</v>
      </c>
      <c r="T35" s="72">
        <f>Q35</f>
        <v>0</v>
      </c>
      <c r="U35" s="73">
        <f>S35*T35</f>
        <v>0</v>
      </c>
      <c r="V35" s="80">
        <f>S35</f>
        <v>27.234</v>
      </c>
      <c r="W35" s="81"/>
      <c r="X35" s="9">
        <f>V35*W35</f>
        <v>0</v>
      </c>
      <c r="Y35" s="84" t="s">
        <v>313</v>
      </c>
      <c r="Z35" s="83" t="s">
        <v>360</v>
      </c>
    </row>
    <row r="36" spans="5:26" ht="15.75" customHeight="1" hidden="1">
      <c r="E36" s="10" t="s">
        <v>172</v>
      </c>
      <c r="V36" s="32"/>
      <c r="W36" s="32"/>
      <c r="X36" s="32"/>
      <c r="Y36" s="85"/>
      <c r="Z36" s="85"/>
    </row>
    <row r="37" spans="5:26" ht="267.75" hidden="1">
      <c r="E37" s="10" t="s">
        <v>165</v>
      </c>
      <c r="V37" s="32"/>
      <c r="W37" s="32"/>
      <c r="X37" s="32"/>
      <c r="Y37" s="85"/>
      <c r="Z37" s="85"/>
    </row>
    <row r="38" spans="1:26" ht="25.5">
      <c r="A38" s="6">
        <v>10</v>
      </c>
      <c r="B38" s="6" t="s">
        <v>43</v>
      </c>
      <c r="C38" s="6" t="s">
        <v>173</v>
      </c>
      <c r="D38" s="6" t="s">
        <v>45</v>
      </c>
      <c r="E38" s="6" t="s">
        <v>174</v>
      </c>
      <c r="F38" s="6" t="s">
        <v>82</v>
      </c>
      <c r="G38" s="13">
        <v>19</v>
      </c>
      <c r="H38" s="14"/>
      <c r="I38" s="15">
        <f>ROUND((H38*G38),2)</f>
        <v>0</v>
      </c>
      <c r="J38" s="17">
        <f>G38</f>
        <v>19</v>
      </c>
      <c r="K38" s="18"/>
      <c r="L38" s="19">
        <f>J38*K38</f>
        <v>0</v>
      </c>
      <c r="M38" s="25">
        <v>9.5</v>
      </c>
      <c r="N38" s="25"/>
      <c r="O38" s="25">
        <f t="shared" si="0"/>
        <v>0</v>
      </c>
      <c r="P38" s="22">
        <f>J38-M38</f>
        <v>9.5</v>
      </c>
      <c r="Q38" s="23"/>
      <c r="R38" s="24">
        <f>P38*Q38</f>
        <v>0</v>
      </c>
      <c r="S38" s="71">
        <f>J38-M38</f>
        <v>9.5</v>
      </c>
      <c r="T38" s="72">
        <f>Q38</f>
        <v>0</v>
      </c>
      <c r="U38" s="73">
        <f>S38*T38</f>
        <v>0</v>
      </c>
      <c r="V38" s="80">
        <f>S38</f>
        <v>9.5</v>
      </c>
      <c r="W38" s="81"/>
      <c r="X38" s="9">
        <f>V38*W38</f>
        <v>0</v>
      </c>
      <c r="Y38" s="84" t="s">
        <v>311</v>
      </c>
      <c r="Z38" s="83" t="s">
        <v>324</v>
      </c>
    </row>
    <row r="39" spans="5:26" ht="38.25" hidden="1">
      <c r="E39" s="10" t="s">
        <v>175</v>
      </c>
      <c r="V39" s="32"/>
      <c r="W39" s="32"/>
      <c r="X39" s="32"/>
      <c r="Y39" s="85"/>
      <c r="Z39" s="85"/>
    </row>
    <row r="40" spans="5:26" ht="267.75" hidden="1">
      <c r="E40" s="10" t="s">
        <v>165</v>
      </c>
      <c r="V40" s="32"/>
      <c r="W40" s="32"/>
      <c r="X40" s="32"/>
      <c r="Y40" s="85"/>
      <c r="Z40" s="85"/>
    </row>
    <row r="41" spans="1:26" ht="25.5">
      <c r="A41" s="6">
        <v>11</v>
      </c>
      <c r="B41" s="6" t="s">
        <v>43</v>
      </c>
      <c r="C41" s="6" t="s">
        <v>176</v>
      </c>
      <c r="D41" s="6" t="s">
        <v>45</v>
      </c>
      <c r="E41" s="6" t="s">
        <v>177</v>
      </c>
      <c r="F41" s="6" t="s">
        <v>178</v>
      </c>
      <c r="G41" s="13">
        <v>188.7</v>
      </c>
      <c r="H41" s="14"/>
      <c r="I41" s="15">
        <f>ROUND((H41*G41),2)</f>
        <v>0</v>
      </c>
      <c r="J41" s="17">
        <f>G41</f>
        <v>188.7</v>
      </c>
      <c r="K41" s="18"/>
      <c r="L41" s="19">
        <f>J41*K41</f>
        <v>0</v>
      </c>
      <c r="M41" s="25">
        <v>0</v>
      </c>
      <c r="N41" s="26"/>
      <c r="O41" s="26">
        <f t="shared" si="0"/>
        <v>0</v>
      </c>
      <c r="P41" s="22">
        <f>J41-M41</f>
        <v>188.7</v>
      </c>
      <c r="Q41" s="23"/>
      <c r="R41" s="24">
        <f>P41*Q41</f>
        <v>0</v>
      </c>
      <c r="S41" s="71">
        <f>J41-M41</f>
        <v>188.7</v>
      </c>
      <c r="T41" s="72">
        <f>Q41</f>
        <v>0</v>
      </c>
      <c r="U41" s="73">
        <f>S41*T41</f>
        <v>0</v>
      </c>
      <c r="V41" s="80">
        <f>S41</f>
        <v>188.7</v>
      </c>
      <c r="W41" s="81"/>
      <c r="X41" s="9">
        <f>V41*W41</f>
        <v>0</v>
      </c>
      <c r="Y41" s="84" t="s">
        <v>313</v>
      </c>
      <c r="Z41" s="82" t="s">
        <v>317</v>
      </c>
    </row>
    <row r="42" spans="5:26" ht="25.5" hidden="1">
      <c r="E42" s="10" t="s">
        <v>179</v>
      </c>
      <c r="V42" s="32"/>
      <c r="W42" s="32"/>
      <c r="X42" s="32"/>
      <c r="Y42" s="85"/>
      <c r="Z42" s="85"/>
    </row>
    <row r="43" spans="5:26" ht="12.75" hidden="1">
      <c r="E43" s="10" t="s">
        <v>180</v>
      </c>
      <c r="V43" s="32"/>
      <c r="W43" s="32"/>
      <c r="X43" s="32"/>
      <c r="Y43" s="85"/>
      <c r="Z43" s="85"/>
    </row>
    <row r="44" spans="1:26" ht="38.25">
      <c r="A44" s="6">
        <v>12</v>
      </c>
      <c r="B44" s="6" t="s">
        <v>43</v>
      </c>
      <c r="C44" s="6" t="s">
        <v>181</v>
      </c>
      <c r="D44" s="6" t="s">
        <v>45</v>
      </c>
      <c r="E44" s="6" t="s">
        <v>182</v>
      </c>
      <c r="F44" s="6" t="s">
        <v>82</v>
      </c>
      <c r="G44" s="13">
        <v>17.126</v>
      </c>
      <c r="H44" s="14"/>
      <c r="I44" s="15">
        <f>ROUND((H44*G44),2)</f>
        <v>0</v>
      </c>
      <c r="J44" s="17">
        <f>G44</f>
        <v>17.126</v>
      </c>
      <c r="K44" s="18"/>
      <c r="L44" s="19">
        <f>J44*K44</f>
        <v>0</v>
      </c>
      <c r="M44" s="25">
        <v>0</v>
      </c>
      <c r="N44" s="26"/>
      <c r="O44" s="26">
        <f t="shared" si="0"/>
        <v>0</v>
      </c>
      <c r="P44" s="22">
        <f>J44-M44</f>
        <v>17.126</v>
      </c>
      <c r="Q44" s="23"/>
      <c r="R44" s="24">
        <f>P44*Q44</f>
        <v>0</v>
      </c>
      <c r="S44" s="71">
        <f>J44-M44</f>
        <v>17.126</v>
      </c>
      <c r="T44" s="72">
        <f>Q44</f>
        <v>0</v>
      </c>
      <c r="U44" s="73">
        <f>S44*T44</f>
        <v>0</v>
      </c>
      <c r="V44" s="80">
        <f>S44</f>
        <v>17.126</v>
      </c>
      <c r="W44" s="81"/>
      <c r="X44" s="9">
        <f>V44*W44</f>
        <v>0</v>
      </c>
      <c r="Y44" s="84" t="s">
        <v>313</v>
      </c>
      <c r="Z44" s="83" t="s">
        <v>360</v>
      </c>
    </row>
    <row r="45" spans="5:26" ht="38.25" hidden="1">
      <c r="E45" s="10" t="s">
        <v>183</v>
      </c>
      <c r="V45" s="32"/>
      <c r="W45" s="32"/>
      <c r="X45" s="32"/>
      <c r="Y45" s="85"/>
      <c r="Z45" s="85"/>
    </row>
    <row r="46" spans="1:26" ht="38.25">
      <c r="A46" s="6">
        <v>13</v>
      </c>
      <c r="B46" s="6" t="s">
        <v>43</v>
      </c>
      <c r="C46" s="6" t="s">
        <v>184</v>
      </c>
      <c r="D46" s="6" t="s">
        <v>45</v>
      </c>
      <c r="E46" s="6" t="s">
        <v>185</v>
      </c>
      <c r="F46" s="6" t="s">
        <v>82</v>
      </c>
      <c r="G46" s="13">
        <v>17.126</v>
      </c>
      <c r="H46" s="14"/>
      <c r="I46" s="15">
        <f>ROUND((H46*G46),2)</f>
        <v>0</v>
      </c>
      <c r="J46" s="17">
        <f>G46</f>
        <v>17.126</v>
      </c>
      <c r="K46" s="18"/>
      <c r="L46" s="19">
        <f>J46*K46</f>
        <v>0</v>
      </c>
      <c r="M46" s="25">
        <v>0</v>
      </c>
      <c r="N46" s="26"/>
      <c r="O46" s="26">
        <f t="shared" si="0"/>
        <v>0</v>
      </c>
      <c r="P46" s="22">
        <f>J46-M46</f>
        <v>17.126</v>
      </c>
      <c r="Q46" s="23"/>
      <c r="R46" s="24">
        <f>P46*Q46</f>
        <v>0</v>
      </c>
      <c r="S46" s="71">
        <f>J46-M46</f>
        <v>17.126</v>
      </c>
      <c r="T46" s="72">
        <f>Q46</f>
        <v>0</v>
      </c>
      <c r="U46" s="73">
        <f>S46*T46</f>
        <v>0</v>
      </c>
      <c r="V46" s="80">
        <f>S46</f>
        <v>17.126</v>
      </c>
      <c r="W46" s="81"/>
      <c r="X46" s="9">
        <f>V46*W46</f>
        <v>0</v>
      </c>
      <c r="Y46" s="84" t="s">
        <v>313</v>
      </c>
      <c r="Z46" s="83" t="s">
        <v>360</v>
      </c>
    </row>
    <row r="47" spans="5:26" ht="38.25" hidden="1">
      <c r="E47" s="10" t="s">
        <v>186</v>
      </c>
      <c r="V47" s="32"/>
      <c r="W47" s="32"/>
      <c r="X47" s="32"/>
      <c r="Y47" s="85"/>
      <c r="Z47" s="85"/>
    </row>
    <row r="48" spans="1:26" ht="25.5">
      <c r="A48" s="6">
        <v>14</v>
      </c>
      <c r="B48" s="6" t="s">
        <v>43</v>
      </c>
      <c r="C48" s="6" t="s">
        <v>187</v>
      </c>
      <c r="D48" s="6" t="s">
        <v>45</v>
      </c>
      <c r="E48" s="6" t="s">
        <v>188</v>
      </c>
      <c r="F48" s="6" t="s">
        <v>178</v>
      </c>
      <c r="G48" s="13">
        <v>228.35</v>
      </c>
      <c r="H48" s="14"/>
      <c r="I48" s="15">
        <f>ROUND((H48*G48),2)</f>
        <v>0</v>
      </c>
      <c r="J48" s="17">
        <f>G48</f>
        <v>228.35</v>
      </c>
      <c r="K48" s="18"/>
      <c r="L48" s="19">
        <f>J48*K48</f>
        <v>0</v>
      </c>
      <c r="M48" s="25">
        <v>0</v>
      </c>
      <c r="N48" s="26"/>
      <c r="O48" s="26"/>
      <c r="P48" s="22">
        <f>J48-M48</f>
        <v>228.35</v>
      </c>
      <c r="Q48" s="23"/>
      <c r="R48" s="24">
        <f>P48*Q48</f>
        <v>0</v>
      </c>
      <c r="S48" s="71">
        <f>J48-M48</f>
        <v>228.35</v>
      </c>
      <c r="T48" s="72">
        <f>Q48</f>
        <v>0</v>
      </c>
      <c r="U48" s="73">
        <f>S48*T48</f>
        <v>0</v>
      </c>
      <c r="V48" s="80">
        <f>S48</f>
        <v>228.35</v>
      </c>
      <c r="W48" s="81"/>
      <c r="X48" s="9">
        <f>V48*W48</f>
        <v>0</v>
      </c>
      <c r="Y48" s="86" t="s">
        <v>313</v>
      </c>
      <c r="Z48" s="82"/>
    </row>
    <row r="49" ht="25.5" hidden="1">
      <c r="E49" s="10" t="s">
        <v>189</v>
      </c>
    </row>
    <row r="50" spans="1:26" ht="12.75" customHeight="1">
      <c r="A50" s="11"/>
      <c r="B50" s="11"/>
      <c r="C50" s="11" t="s">
        <v>24</v>
      </c>
      <c r="D50" s="11"/>
      <c r="E50" s="11" t="s">
        <v>90</v>
      </c>
      <c r="F50" s="11"/>
      <c r="G50" s="11"/>
      <c r="H50" s="11"/>
      <c r="I50" s="11">
        <f>SUM(I12:I49)</f>
        <v>0</v>
      </c>
      <c r="J50" s="11"/>
      <c r="K50" s="11"/>
      <c r="L50" s="11">
        <f>SUM(L12:L49)</f>
        <v>0</v>
      </c>
      <c r="M50" s="11"/>
      <c r="N50" s="11"/>
      <c r="O50" s="11">
        <f>SUM(O12:O49)</f>
        <v>0</v>
      </c>
      <c r="P50" s="11"/>
      <c r="Q50" s="11"/>
      <c r="R50" s="11">
        <f>SUM(R12:R49)</f>
        <v>0</v>
      </c>
      <c r="S50" s="11"/>
      <c r="T50" s="11"/>
      <c r="U50" s="11">
        <f>SUM(U12:U49)</f>
        <v>0</v>
      </c>
      <c r="V50" s="11"/>
      <c r="W50" s="11"/>
      <c r="X50" s="11">
        <f>SUM(X12:X49)</f>
        <v>0</v>
      </c>
      <c r="Y50" s="11"/>
      <c r="Z50" s="11"/>
    </row>
    <row r="52" spans="1:9" ht="12.75" customHeight="1">
      <c r="A52" s="7"/>
      <c r="B52" s="7"/>
      <c r="C52" s="7" t="s">
        <v>33</v>
      </c>
      <c r="D52" s="7"/>
      <c r="E52" s="7" t="s">
        <v>190</v>
      </c>
      <c r="F52" s="7"/>
      <c r="G52" s="8"/>
      <c r="H52" s="7"/>
      <c r="I52" s="8"/>
    </row>
    <row r="53" spans="1:26" ht="25.5">
      <c r="A53" s="6">
        <v>15</v>
      </c>
      <c r="B53" s="6" t="s">
        <v>43</v>
      </c>
      <c r="C53" s="6" t="s">
        <v>191</v>
      </c>
      <c r="D53" s="6" t="s">
        <v>45</v>
      </c>
      <c r="E53" s="6" t="s">
        <v>192</v>
      </c>
      <c r="F53" s="6" t="s">
        <v>74</v>
      </c>
      <c r="G53" s="13">
        <v>28</v>
      </c>
      <c r="H53" s="14"/>
      <c r="I53" s="15">
        <f>ROUND((H53*G53),2)</f>
        <v>0</v>
      </c>
      <c r="J53" s="17">
        <f>G53</f>
        <v>28</v>
      </c>
      <c r="K53" s="18"/>
      <c r="L53" s="19">
        <f>J53*K53</f>
        <v>0</v>
      </c>
      <c r="M53" s="25">
        <f>0.8*28</f>
        <v>22.400000000000002</v>
      </c>
      <c r="N53" s="26"/>
      <c r="O53" s="26">
        <f aca="true" t="shared" si="1" ref="O53:O70">M53*N53</f>
        <v>0</v>
      </c>
      <c r="P53" s="22">
        <f>J53-M53</f>
        <v>5.599999999999998</v>
      </c>
      <c r="Q53" s="23"/>
      <c r="R53" s="24">
        <f>P53*Q53</f>
        <v>0</v>
      </c>
      <c r="S53" s="71">
        <f>J53-M53</f>
        <v>5.599999999999998</v>
      </c>
      <c r="T53" s="72">
        <f>Q53</f>
        <v>0</v>
      </c>
      <c r="U53" s="73">
        <f>S53*T53</f>
        <v>0</v>
      </c>
      <c r="V53" s="80">
        <f>S53</f>
        <v>5.599999999999998</v>
      </c>
      <c r="W53" s="81"/>
      <c r="X53" s="9">
        <f>V53*W53</f>
        <v>0</v>
      </c>
      <c r="Y53" s="84" t="s">
        <v>311</v>
      </c>
      <c r="Z53" s="84" t="s">
        <v>358</v>
      </c>
    </row>
    <row r="54" spans="5:26" ht="12.75" hidden="1">
      <c r="E54" s="10" t="s">
        <v>193</v>
      </c>
      <c r="V54" s="32"/>
      <c r="W54" s="32"/>
      <c r="X54" s="32"/>
      <c r="Y54" s="32"/>
      <c r="Z54" s="32"/>
    </row>
    <row r="55" spans="5:26" ht="51" hidden="1">
      <c r="E55" s="10" t="s">
        <v>194</v>
      </c>
      <c r="V55" s="32"/>
      <c r="W55" s="32"/>
      <c r="X55" s="32"/>
      <c r="Y55" s="32"/>
      <c r="Z55" s="32"/>
    </row>
    <row r="56" spans="1:26" ht="51">
      <c r="A56" s="6">
        <v>16</v>
      </c>
      <c r="B56" s="6" t="s">
        <v>43</v>
      </c>
      <c r="C56" s="6" t="s">
        <v>195</v>
      </c>
      <c r="D56" s="6" t="s">
        <v>45</v>
      </c>
      <c r="E56" s="6" t="s">
        <v>196</v>
      </c>
      <c r="F56" s="6" t="s">
        <v>197</v>
      </c>
      <c r="G56" s="13">
        <v>9.882</v>
      </c>
      <c r="H56" s="14"/>
      <c r="I56" s="15">
        <f>ROUND((H56*G56),2)</f>
        <v>0</v>
      </c>
      <c r="J56" s="17">
        <f>G56</f>
        <v>9.882</v>
      </c>
      <c r="K56" s="18"/>
      <c r="L56" s="19">
        <f>J56*K56</f>
        <v>0</v>
      </c>
      <c r="M56" s="25">
        <v>0</v>
      </c>
      <c r="N56" s="26"/>
      <c r="O56" s="26">
        <f t="shared" si="1"/>
        <v>0</v>
      </c>
      <c r="P56" s="22">
        <f>J56-M56</f>
        <v>9.882</v>
      </c>
      <c r="Q56" s="23"/>
      <c r="R56" s="24">
        <f>P56*Q56</f>
        <v>0</v>
      </c>
      <c r="S56" s="71">
        <f>J56-M56</f>
        <v>9.882</v>
      </c>
      <c r="T56" s="72">
        <f>Q56</f>
        <v>0</v>
      </c>
      <c r="U56" s="73">
        <f>S56*T56</f>
        <v>0</v>
      </c>
      <c r="V56" s="80">
        <f>S56</f>
        <v>9.882</v>
      </c>
      <c r="W56" s="81"/>
      <c r="X56" s="9">
        <f>V56*W56</f>
        <v>0</v>
      </c>
      <c r="Y56" s="86" t="s">
        <v>313</v>
      </c>
      <c r="Z56" s="86"/>
    </row>
    <row r="57" spans="5:26" ht="12.75" hidden="1">
      <c r="E57" s="10" t="s">
        <v>198</v>
      </c>
      <c r="V57" s="32"/>
      <c r="W57" s="32"/>
      <c r="X57" s="32"/>
      <c r="Y57" s="32"/>
      <c r="Z57" s="32"/>
    </row>
    <row r="58" spans="5:26" ht="338.25" customHeight="1" hidden="1">
      <c r="E58" s="10" t="s">
        <v>199</v>
      </c>
      <c r="V58" s="32"/>
      <c r="W58" s="32"/>
      <c r="X58" s="32"/>
      <c r="Y58" s="32"/>
      <c r="Z58" s="32"/>
    </row>
    <row r="59" spans="1:26" ht="25.5">
      <c r="A59" s="6">
        <v>17</v>
      </c>
      <c r="B59" s="6" t="s">
        <v>43</v>
      </c>
      <c r="C59" s="6" t="s">
        <v>200</v>
      </c>
      <c r="D59" s="6" t="s">
        <v>45</v>
      </c>
      <c r="E59" s="6" t="s">
        <v>201</v>
      </c>
      <c r="F59" s="6" t="s">
        <v>197</v>
      </c>
      <c r="G59" s="13">
        <v>9.882</v>
      </c>
      <c r="H59" s="14"/>
      <c r="I59" s="15">
        <f>ROUND((H59*G59),2)</f>
        <v>0</v>
      </c>
      <c r="J59" s="17">
        <f>G59</f>
        <v>9.882</v>
      </c>
      <c r="K59" s="18"/>
      <c r="L59" s="19">
        <f>J59*K59</f>
        <v>0</v>
      </c>
      <c r="M59" s="25">
        <v>0</v>
      </c>
      <c r="N59" s="26"/>
      <c r="O59" s="26">
        <f t="shared" si="1"/>
        <v>0</v>
      </c>
      <c r="P59" s="22">
        <f>J59-M59</f>
        <v>9.882</v>
      </c>
      <c r="Q59" s="23"/>
      <c r="R59" s="24">
        <f>P59*Q59</f>
        <v>0</v>
      </c>
      <c r="S59" s="71">
        <f>J59-M59</f>
        <v>9.882</v>
      </c>
      <c r="T59" s="72">
        <f>Q59</f>
        <v>0</v>
      </c>
      <c r="U59" s="73">
        <f>S59*T59</f>
        <v>0</v>
      </c>
      <c r="V59" s="80">
        <f>S59</f>
        <v>9.882</v>
      </c>
      <c r="W59" s="81"/>
      <c r="X59" s="9">
        <f>V59*W59</f>
        <v>0</v>
      </c>
      <c r="Y59" s="86" t="s">
        <v>313</v>
      </c>
      <c r="Z59" s="86"/>
    </row>
    <row r="60" ht="12.75" hidden="1">
      <c r="E60" s="10" t="s">
        <v>202</v>
      </c>
    </row>
    <row r="61" spans="1:26" ht="39.75" customHeight="1">
      <c r="A61" s="6">
        <v>18</v>
      </c>
      <c r="B61" s="6" t="s">
        <v>43</v>
      </c>
      <c r="C61" s="6" t="s">
        <v>203</v>
      </c>
      <c r="D61" s="6" t="s">
        <v>45</v>
      </c>
      <c r="E61" s="6" t="s">
        <v>204</v>
      </c>
      <c r="F61" s="6" t="s">
        <v>74</v>
      </c>
      <c r="G61" s="13">
        <v>32.2</v>
      </c>
      <c r="H61" s="14"/>
      <c r="I61" s="15">
        <f>ROUND((H61*G61),2)</f>
        <v>0</v>
      </c>
      <c r="J61" s="17">
        <f>G61</f>
        <v>32.2</v>
      </c>
      <c r="K61" s="18"/>
      <c r="L61" s="19">
        <f>J61*K61</f>
        <v>0</v>
      </c>
      <c r="M61" s="25">
        <v>32.2</v>
      </c>
      <c r="N61" s="26"/>
      <c r="O61" s="26">
        <f t="shared" si="1"/>
        <v>0</v>
      </c>
      <c r="P61" s="22">
        <f>J61-M61</f>
        <v>0</v>
      </c>
      <c r="Q61" s="23"/>
      <c r="R61" s="24">
        <f>P61*Q61</f>
        <v>0</v>
      </c>
      <c r="S61" s="71">
        <f>J61-M61</f>
        <v>0</v>
      </c>
      <c r="T61" s="72">
        <f>Q61</f>
        <v>0</v>
      </c>
      <c r="U61" s="73">
        <f>S61*T61</f>
        <v>0</v>
      </c>
      <c r="V61" s="74">
        <v>0</v>
      </c>
      <c r="W61" s="75"/>
      <c r="X61" s="76">
        <f>V61*W61</f>
        <v>0</v>
      </c>
      <c r="Y61" s="30" t="s">
        <v>312</v>
      </c>
      <c r="Z61" s="30"/>
    </row>
    <row r="62" ht="12.75" hidden="1">
      <c r="E62" s="10" t="s">
        <v>205</v>
      </c>
    </row>
    <row r="63" ht="63.75" hidden="1">
      <c r="E63" s="10" t="s">
        <v>206</v>
      </c>
    </row>
    <row r="64" spans="1:26" ht="38.25">
      <c r="A64" s="6">
        <v>19</v>
      </c>
      <c r="B64" s="6" t="s">
        <v>43</v>
      </c>
      <c r="C64" s="6" t="s">
        <v>207</v>
      </c>
      <c r="D64" s="6" t="s">
        <v>45</v>
      </c>
      <c r="E64" s="6" t="s">
        <v>208</v>
      </c>
      <c r="F64" s="6" t="s">
        <v>74</v>
      </c>
      <c r="G64" s="13">
        <v>9.8</v>
      </c>
      <c r="H64" s="14"/>
      <c r="I64" s="15">
        <f>ROUND((H64*G64),2)</f>
        <v>0</v>
      </c>
      <c r="J64" s="17">
        <f>G64</f>
        <v>9.8</v>
      </c>
      <c r="K64" s="18"/>
      <c r="L64" s="19">
        <f>J64*K64</f>
        <v>0</v>
      </c>
      <c r="M64" s="25">
        <v>9.8</v>
      </c>
      <c r="N64" s="26"/>
      <c r="O64" s="26">
        <f t="shared" si="1"/>
        <v>0</v>
      </c>
      <c r="P64" s="22">
        <f>J64-M64</f>
        <v>0</v>
      </c>
      <c r="Q64" s="23"/>
      <c r="R64" s="24">
        <f>P64*Q64</f>
        <v>0</v>
      </c>
      <c r="S64" s="71">
        <f>J64-M64</f>
        <v>0</v>
      </c>
      <c r="T64" s="72">
        <f>Q64</f>
        <v>0</v>
      </c>
      <c r="U64" s="73">
        <f>S64*T64</f>
        <v>0</v>
      </c>
      <c r="V64" s="74">
        <v>0</v>
      </c>
      <c r="W64" s="75"/>
      <c r="X64" s="76">
        <f>V64*W64</f>
        <v>0</v>
      </c>
      <c r="Y64" s="30" t="s">
        <v>312</v>
      </c>
      <c r="Z64" s="30"/>
    </row>
    <row r="65" ht="12.75" hidden="1">
      <c r="E65" s="10" t="s">
        <v>209</v>
      </c>
    </row>
    <row r="66" ht="63.75" hidden="1">
      <c r="E66" s="10" t="s">
        <v>206</v>
      </c>
    </row>
    <row r="67" spans="1:26" ht="25.5">
      <c r="A67" s="6">
        <v>20</v>
      </c>
      <c r="B67" s="6" t="s">
        <v>43</v>
      </c>
      <c r="C67" s="6" t="s">
        <v>210</v>
      </c>
      <c r="D67" s="6" t="s">
        <v>45</v>
      </c>
      <c r="E67" s="6" t="s">
        <v>211</v>
      </c>
      <c r="F67" s="6" t="s">
        <v>82</v>
      </c>
      <c r="G67" s="13">
        <v>15.4</v>
      </c>
      <c r="H67" s="14"/>
      <c r="I67" s="15">
        <f>ROUND((H67*G67),2)</f>
        <v>0</v>
      </c>
      <c r="J67" s="17">
        <f>9.5*2.45*0.15*2+1.38*1.9*4</f>
        <v>17.4705</v>
      </c>
      <c r="K67" s="18"/>
      <c r="L67" s="19">
        <f>J67*K67</f>
        <v>0</v>
      </c>
      <c r="M67" s="25">
        <f>1.814+2.544+2.06</f>
        <v>6.418000000000001</v>
      </c>
      <c r="N67" s="26"/>
      <c r="O67" s="26">
        <f t="shared" si="1"/>
        <v>0</v>
      </c>
      <c r="P67" s="22">
        <f>J67-M67</f>
        <v>11.0525</v>
      </c>
      <c r="Q67" s="23"/>
      <c r="R67" s="24">
        <f>P67*Q67</f>
        <v>0</v>
      </c>
      <c r="S67" s="71">
        <f>J67-M67</f>
        <v>11.0525</v>
      </c>
      <c r="T67" s="72">
        <f>Q67</f>
        <v>0</v>
      </c>
      <c r="U67" s="73">
        <f>S67*T67</f>
        <v>0</v>
      </c>
      <c r="V67" s="80">
        <f>S67</f>
        <v>11.0525</v>
      </c>
      <c r="W67" s="81"/>
      <c r="X67" s="9">
        <f>V67*W67</f>
        <v>0</v>
      </c>
      <c r="Y67" s="84" t="s">
        <v>311</v>
      </c>
      <c r="Z67" s="84" t="s">
        <v>359</v>
      </c>
    </row>
    <row r="68" spans="5:26" ht="63.75" hidden="1">
      <c r="E68" s="10" t="s">
        <v>212</v>
      </c>
      <c r="V68" s="32"/>
      <c r="W68" s="32"/>
      <c r="X68" s="32"/>
      <c r="Y68" s="32"/>
      <c r="Z68" s="32"/>
    </row>
    <row r="69" spans="5:26" ht="366.75" customHeight="1" hidden="1">
      <c r="E69" s="10" t="s">
        <v>213</v>
      </c>
      <c r="V69" s="32"/>
      <c r="W69" s="32"/>
      <c r="X69" s="32"/>
      <c r="Y69" s="32"/>
      <c r="Z69" s="32"/>
    </row>
    <row r="70" spans="1:26" ht="39.75" customHeight="1">
      <c r="A70" s="6">
        <v>21</v>
      </c>
      <c r="B70" s="6" t="s">
        <v>43</v>
      </c>
      <c r="C70" s="6" t="s">
        <v>214</v>
      </c>
      <c r="D70" s="6" t="s">
        <v>45</v>
      </c>
      <c r="E70" s="6" t="s">
        <v>215</v>
      </c>
      <c r="F70" s="6" t="s">
        <v>82</v>
      </c>
      <c r="G70" s="13">
        <v>36.25</v>
      </c>
      <c r="H70" s="14"/>
      <c r="I70" s="15">
        <f>ROUND((H70*G70),2)</f>
        <v>0</v>
      </c>
      <c r="J70" s="17">
        <f>G70+2*9*2*1.243-(2*9*1.25*0.5+4*2.5*1.25*2)</f>
        <v>44.748000000000005</v>
      </c>
      <c r="K70" s="18"/>
      <c r="L70" s="19">
        <f>J70*K70</f>
        <v>0</v>
      </c>
      <c r="M70" s="25">
        <v>0</v>
      </c>
      <c r="N70" s="26"/>
      <c r="O70" s="26">
        <f t="shared" si="1"/>
        <v>0</v>
      </c>
      <c r="P70" s="22">
        <f>J70-M70</f>
        <v>44.748000000000005</v>
      </c>
      <c r="Q70" s="23"/>
      <c r="R70" s="24">
        <f>P70*Q70</f>
        <v>0</v>
      </c>
      <c r="S70" s="71">
        <f>P70</f>
        <v>44.748000000000005</v>
      </c>
      <c r="T70" s="72">
        <f>Q70</f>
        <v>0</v>
      </c>
      <c r="U70" s="73">
        <f>S70*T70</f>
        <v>0</v>
      </c>
      <c r="V70" s="80">
        <f>S70</f>
        <v>44.748000000000005</v>
      </c>
      <c r="W70" s="81"/>
      <c r="X70" s="9">
        <f>V70*W70</f>
        <v>0</v>
      </c>
      <c r="Y70" s="84" t="s">
        <v>313</v>
      </c>
      <c r="Z70" s="84" t="s">
        <v>323</v>
      </c>
    </row>
    <row r="71" s="32" customFormat="1" ht="48" customHeight="1" hidden="1">
      <c r="E71" s="10" t="s">
        <v>216</v>
      </c>
    </row>
    <row r="72" s="32" customFormat="1" ht="368.25" customHeight="1" hidden="1">
      <c r="E72" s="10" t="s">
        <v>213</v>
      </c>
    </row>
    <row r="73" spans="1:26" ht="32.25" customHeight="1">
      <c r="A73" s="6">
        <v>22</v>
      </c>
      <c r="B73" s="6" t="s">
        <v>43</v>
      </c>
      <c r="C73" s="6" t="s">
        <v>217</v>
      </c>
      <c r="D73" s="6" t="s">
        <v>45</v>
      </c>
      <c r="E73" s="6" t="s">
        <v>218</v>
      </c>
      <c r="F73" s="6" t="s">
        <v>197</v>
      </c>
      <c r="G73" s="13">
        <v>3.081</v>
      </c>
      <c r="H73" s="14"/>
      <c r="I73" s="15">
        <f>ROUND((H73*G73),2)</f>
        <v>0</v>
      </c>
      <c r="J73" s="17">
        <v>2.026</v>
      </c>
      <c r="K73" s="18"/>
      <c r="L73" s="19">
        <f>J73*K73</f>
        <v>0</v>
      </c>
      <c r="M73" s="25">
        <v>0</v>
      </c>
      <c r="N73" s="26"/>
      <c r="O73" s="27">
        <f aca="true" t="shared" si="2" ref="O73">M73*N73</f>
        <v>0</v>
      </c>
      <c r="P73" s="22">
        <f>J73-M73</f>
        <v>2.026</v>
      </c>
      <c r="Q73" s="23"/>
      <c r="R73" s="24">
        <f>P73*Q73</f>
        <v>0</v>
      </c>
      <c r="S73" s="71">
        <f>J73-M73</f>
        <v>2.026</v>
      </c>
      <c r="T73" s="72">
        <f>Q73</f>
        <v>0</v>
      </c>
      <c r="U73" s="73">
        <f>S73*T73</f>
        <v>0</v>
      </c>
      <c r="V73" s="80">
        <f>S73</f>
        <v>2.026</v>
      </c>
      <c r="W73" s="81"/>
      <c r="X73" s="9">
        <f>V73*W73</f>
        <v>0</v>
      </c>
      <c r="Y73" s="86" t="s">
        <v>313</v>
      </c>
      <c r="Z73" s="86"/>
    </row>
    <row r="74" ht="19.5" customHeight="1" hidden="1">
      <c r="E74" s="10" t="s">
        <v>219</v>
      </c>
    </row>
    <row r="75" ht="294" customHeight="1" hidden="1">
      <c r="E75" s="10" t="s">
        <v>220</v>
      </c>
    </row>
    <row r="76" spans="1:26" ht="12.75" customHeight="1">
      <c r="A76" s="11"/>
      <c r="B76" s="11"/>
      <c r="C76" s="11" t="s">
        <v>33</v>
      </c>
      <c r="D76" s="11"/>
      <c r="E76" s="11" t="s">
        <v>190</v>
      </c>
      <c r="F76" s="11"/>
      <c r="G76" s="11"/>
      <c r="H76" s="11"/>
      <c r="I76" s="11">
        <f>SUM(I53:I75)</f>
        <v>0</v>
      </c>
      <c r="J76" s="11"/>
      <c r="K76" s="11"/>
      <c r="L76" s="11">
        <f>SUM(L53:L75)</f>
        <v>0</v>
      </c>
      <c r="M76" s="11"/>
      <c r="N76" s="11"/>
      <c r="O76" s="11">
        <f>SUM(O53:O75)</f>
        <v>0</v>
      </c>
      <c r="P76" s="11"/>
      <c r="Q76" s="11"/>
      <c r="R76" s="11">
        <f>SUM(R53:R75)</f>
        <v>0</v>
      </c>
      <c r="S76" s="11"/>
      <c r="T76" s="11"/>
      <c r="U76" s="11">
        <f>SUM(U53:U75)</f>
        <v>0</v>
      </c>
      <c r="V76" s="11"/>
      <c r="W76" s="11"/>
      <c r="X76" s="11">
        <f>SUM(X53:X75)</f>
        <v>0</v>
      </c>
      <c r="Y76" s="11"/>
      <c r="Z76" s="11"/>
    </row>
    <row r="78" spans="1:9" ht="12.75" customHeight="1">
      <c r="A78" s="7"/>
      <c r="B78" s="7"/>
      <c r="C78" s="7" t="s">
        <v>34</v>
      </c>
      <c r="D78" s="7"/>
      <c r="E78" s="7" t="s">
        <v>221</v>
      </c>
      <c r="F78" s="7"/>
      <c r="G78" s="8"/>
      <c r="H78" s="7"/>
      <c r="I78" s="8"/>
    </row>
    <row r="79" spans="1:26" ht="25.5">
      <c r="A79" s="6">
        <v>23</v>
      </c>
      <c r="B79" s="6" t="s">
        <v>43</v>
      </c>
      <c r="C79" s="6" t="s">
        <v>222</v>
      </c>
      <c r="D79" s="6" t="s">
        <v>45</v>
      </c>
      <c r="E79" s="6" t="s">
        <v>223</v>
      </c>
      <c r="F79" s="6" t="s">
        <v>82</v>
      </c>
      <c r="G79" s="13">
        <v>1.048</v>
      </c>
      <c r="H79" s="14"/>
      <c r="I79" s="15">
        <f>ROUND((H79*G79),2)</f>
        <v>0</v>
      </c>
      <c r="J79" s="17">
        <f>G79</f>
        <v>1.048</v>
      </c>
      <c r="K79" s="18"/>
      <c r="L79" s="19">
        <f>J79*K79</f>
        <v>0</v>
      </c>
      <c r="M79" s="25">
        <v>0</v>
      </c>
      <c r="N79" s="26"/>
      <c r="O79" s="27">
        <f aca="true" t="shared" si="3" ref="O79">M79*N79</f>
        <v>0</v>
      </c>
      <c r="P79" s="22">
        <f>J79-M79</f>
        <v>1.048</v>
      </c>
      <c r="Q79" s="23"/>
      <c r="R79" s="24">
        <f>P79*Q79</f>
        <v>0</v>
      </c>
      <c r="S79" s="71">
        <f>J79-M79</f>
        <v>1.048</v>
      </c>
      <c r="T79" s="72">
        <f>Q79</f>
        <v>0</v>
      </c>
      <c r="U79" s="73">
        <f>S79*T79</f>
        <v>0</v>
      </c>
      <c r="V79" s="80">
        <f>S79</f>
        <v>1.048</v>
      </c>
      <c r="W79" s="81"/>
      <c r="X79" s="9">
        <f>V79*W79</f>
        <v>0</v>
      </c>
      <c r="Y79" s="86" t="s">
        <v>313</v>
      </c>
      <c r="Z79" s="86"/>
    </row>
    <row r="80" spans="5:26" ht="38.25" hidden="1">
      <c r="E80" s="10" t="s">
        <v>224</v>
      </c>
      <c r="V80" s="32"/>
      <c r="W80" s="32"/>
      <c r="X80" s="32"/>
      <c r="Y80" s="32"/>
      <c r="Z80" s="32"/>
    </row>
    <row r="81" spans="5:26" ht="378" customHeight="1" hidden="1">
      <c r="E81" s="10" t="s">
        <v>225</v>
      </c>
      <c r="V81" s="32"/>
      <c r="W81" s="32"/>
      <c r="X81" s="32"/>
      <c r="Y81" s="32"/>
      <c r="Z81" s="32"/>
    </row>
    <row r="82" spans="1:26" ht="25.5">
      <c r="A82" s="6">
        <v>24</v>
      </c>
      <c r="B82" s="6" t="s">
        <v>43</v>
      </c>
      <c r="C82" s="6" t="s">
        <v>226</v>
      </c>
      <c r="D82" s="6" t="s">
        <v>45</v>
      </c>
      <c r="E82" s="6" t="s">
        <v>227</v>
      </c>
      <c r="F82" s="6" t="s">
        <v>197</v>
      </c>
      <c r="G82" s="13">
        <v>0.105</v>
      </c>
      <c r="H82" s="14"/>
      <c r="I82" s="15">
        <f>ROUND((H82*G82),2)</f>
        <v>0</v>
      </c>
      <c r="J82" s="17">
        <f>G82</f>
        <v>0.105</v>
      </c>
      <c r="K82" s="18"/>
      <c r="L82" s="19">
        <f>J82*K82</f>
        <v>0</v>
      </c>
      <c r="M82" s="25">
        <v>0</v>
      </c>
      <c r="N82" s="26"/>
      <c r="O82" s="27">
        <f aca="true" t="shared" si="4" ref="O82">M82*N82</f>
        <v>0</v>
      </c>
      <c r="P82" s="22">
        <f>J82-M82</f>
        <v>0.105</v>
      </c>
      <c r="Q82" s="23"/>
      <c r="R82" s="24">
        <f>P82*Q82</f>
        <v>0</v>
      </c>
      <c r="S82" s="71">
        <f>J82-M82</f>
        <v>0.105</v>
      </c>
      <c r="T82" s="72">
        <f>Q82</f>
        <v>0</v>
      </c>
      <c r="U82" s="73">
        <f>S82*T82</f>
        <v>0</v>
      </c>
      <c r="V82" s="80">
        <f>S82</f>
        <v>0.105</v>
      </c>
      <c r="W82" s="81"/>
      <c r="X82" s="9">
        <f>V82*W82</f>
        <v>0</v>
      </c>
      <c r="Y82" s="86" t="s">
        <v>313</v>
      </c>
      <c r="Z82" s="86"/>
    </row>
    <row r="83" spans="5:26" ht="12.75" hidden="1">
      <c r="E83" s="10" t="s">
        <v>228</v>
      </c>
      <c r="V83" s="32"/>
      <c r="W83" s="32"/>
      <c r="X83" s="32"/>
      <c r="Y83" s="32"/>
      <c r="Z83" s="32"/>
    </row>
    <row r="84" spans="5:26" ht="242.25" hidden="1">
      <c r="E84" s="10" t="s">
        <v>229</v>
      </c>
      <c r="V84" s="32"/>
      <c r="W84" s="32"/>
      <c r="X84" s="32"/>
      <c r="Y84" s="32"/>
      <c r="Z84" s="32"/>
    </row>
    <row r="85" spans="1:26" ht="38.25">
      <c r="A85" s="6">
        <v>25</v>
      </c>
      <c r="B85" s="6" t="s">
        <v>43</v>
      </c>
      <c r="C85" s="6">
        <v>327214</v>
      </c>
      <c r="D85" s="6" t="s">
        <v>45</v>
      </c>
      <c r="E85" s="6" t="s">
        <v>230</v>
      </c>
      <c r="F85" s="6" t="s">
        <v>82</v>
      </c>
      <c r="G85" s="13">
        <v>104.72</v>
      </c>
      <c r="H85" s="14"/>
      <c r="I85" s="15">
        <f>ROUND((H85*G85),2)</f>
        <v>0</v>
      </c>
      <c r="J85" s="17">
        <f>G85</f>
        <v>104.72</v>
      </c>
      <c r="K85" s="18"/>
      <c r="L85" s="19">
        <f>J85*K85</f>
        <v>0</v>
      </c>
      <c r="M85" s="25">
        <v>0</v>
      </c>
      <c r="N85" s="26"/>
      <c r="O85" s="27">
        <f aca="true" t="shared" si="5" ref="O85">M85*N85</f>
        <v>0</v>
      </c>
      <c r="P85" s="22">
        <f>J85-M85</f>
        <v>104.72</v>
      </c>
      <c r="Q85" s="23"/>
      <c r="R85" s="24">
        <f>P85*Q85</f>
        <v>0</v>
      </c>
      <c r="S85" s="71">
        <f>J85-M85</f>
        <v>104.72</v>
      </c>
      <c r="T85" s="72">
        <f>Q85</f>
        <v>0</v>
      </c>
      <c r="U85" s="73">
        <f>S85*T85</f>
        <v>0</v>
      </c>
      <c r="V85" s="80">
        <f>S85</f>
        <v>104.72</v>
      </c>
      <c r="W85" s="81"/>
      <c r="X85" s="9">
        <f>V85*W85</f>
        <v>0</v>
      </c>
      <c r="Y85" s="86" t="s">
        <v>313</v>
      </c>
      <c r="Z85" s="86"/>
    </row>
    <row r="86" ht="165.75" hidden="1">
      <c r="E86" s="10" t="s">
        <v>231</v>
      </c>
    </row>
    <row r="87" ht="25.5" hidden="1">
      <c r="E87" s="10" t="s">
        <v>232</v>
      </c>
    </row>
    <row r="88" spans="1:26" ht="12.75" customHeight="1">
      <c r="A88" s="11"/>
      <c r="B88" s="11"/>
      <c r="C88" s="11" t="s">
        <v>34</v>
      </c>
      <c r="D88" s="11"/>
      <c r="E88" s="11" t="s">
        <v>221</v>
      </c>
      <c r="F88" s="11"/>
      <c r="G88" s="11"/>
      <c r="H88" s="11"/>
      <c r="I88" s="11">
        <f>SUM(I79:I87)</f>
        <v>0</v>
      </c>
      <c r="J88" s="11"/>
      <c r="K88" s="11"/>
      <c r="L88" s="11">
        <f>SUM(L79:L87)</f>
        <v>0</v>
      </c>
      <c r="M88" s="11"/>
      <c r="N88" s="11"/>
      <c r="O88" s="11">
        <f>SUM(O79:O87)</f>
        <v>0</v>
      </c>
      <c r="P88" s="11"/>
      <c r="Q88" s="11"/>
      <c r="R88" s="11">
        <f>SUM(R79:R87)</f>
        <v>0</v>
      </c>
      <c r="S88" s="11"/>
      <c r="T88" s="11"/>
      <c r="U88" s="11">
        <f>SUM(U79:U87)</f>
        <v>0</v>
      </c>
      <c r="V88" s="11"/>
      <c r="W88" s="11"/>
      <c r="X88" s="11">
        <f>SUM(X79:X87)</f>
        <v>0</v>
      </c>
      <c r="Y88" s="11"/>
      <c r="Z88" s="11"/>
    </row>
    <row r="90" spans="1:9" ht="12.75" customHeight="1">
      <c r="A90" s="7"/>
      <c r="B90" s="7"/>
      <c r="C90" s="7" t="s">
        <v>35</v>
      </c>
      <c r="D90" s="7"/>
      <c r="E90" s="7" t="s">
        <v>233</v>
      </c>
      <c r="F90" s="7"/>
      <c r="G90" s="8"/>
      <c r="H90" s="7"/>
      <c r="I90" s="8"/>
    </row>
    <row r="91" spans="1:26" ht="51">
      <c r="A91" s="6">
        <v>26</v>
      </c>
      <c r="B91" s="6" t="s">
        <v>43</v>
      </c>
      <c r="C91" s="6" t="s">
        <v>234</v>
      </c>
      <c r="D91" s="6" t="s">
        <v>45</v>
      </c>
      <c r="E91" s="6" t="s">
        <v>235</v>
      </c>
      <c r="F91" s="6" t="s">
        <v>74</v>
      </c>
      <c r="G91" s="13">
        <v>8.6</v>
      </c>
      <c r="H91" s="14"/>
      <c r="I91" s="15">
        <f>ROUND((H91*G91),2)</f>
        <v>0</v>
      </c>
      <c r="J91" s="17">
        <f>G91</f>
        <v>8.6</v>
      </c>
      <c r="K91" s="18"/>
      <c r="L91" s="19">
        <f>J91*K91</f>
        <v>0</v>
      </c>
      <c r="M91" s="25">
        <v>0</v>
      </c>
      <c r="N91" s="26"/>
      <c r="O91" s="27">
        <f aca="true" t="shared" si="6" ref="O91">M91*N91</f>
        <v>0</v>
      </c>
      <c r="P91" s="22">
        <f>J91-M91</f>
        <v>8.6</v>
      </c>
      <c r="Q91" s="23"/>
      <c r="R91" s="24">
        <f>P91*Q91</f>
        <v>0</v>
      </c>
      <c r="S91" s="71">
        <f>J91-M91</f>
        <v>8.6</v>
      </c>
      <c r="T91" s="72">
        <f>Q91</f>
        <v>0</v>
      </c>
      <c r="U91" s="73">
        <f>S91*T91</f>
        <v>0</v>
      </c>
      <c r="V91" s="25">
        <f>S91</f>
        <v>8.6</v>
      </c>
      <c r="W91" s="26"/>
      <c r="X91" s="27">
        <f>V91*W91</f>
        <v>0</v>
      </c>
      <c r="Y91" s="25" t="s">
        <v>313</v>
      </c>
      <c r="Z91" s="91" t="s">
        <v>363</v>
      </c>
    </row>
    <row r="92" spans="5:26" ht="51" hidden="1">
      <c r="E92" s="10" t="s">
        <v>236</v>
      </c>
      <c r="V92" s="32"/>
      <c r="W92" s="32"/>
      <c r="X92" s="32"/>
      <c r="Y92" s="32"/>
      <c r="Z92" s="32"/>
    </row>
    <row r="93" spans="1:26" ht="25.5">
      <c r="A93" s="6">
        <v>27</v>
      </c>
      <c r="B93" s="6" t="s">
        <v>43</v>
      </c>
      <c r="C93" s="6" t="s">
        <v>237</v>
      </c>
      <c r="D93" s="6" t="s">
        <v>45</v>
      </c>
      <c r="E93" s="6" t="s">
        <v>238</v>
      </c>
      <c r="F93" s="6" t="s">
        <v>82</v>
      </c>
      <c r="G93" s="13">
        <v>39.258</v>
      </c>
      <c r="H93" s="14"/>
      <c r="I93" s="15">
        <f>ROUND((H93*G93),2)</f>
        <v>0</v>
      </c>
      <c r="J93" s="17">
        <f>G93</f>
        <v>39.258</v>
      </c>
      <c r="K93" s="18"/>
      <c r="L93" s="19">
        <f>J93*K93</f>
        <v>0</v>
      </c>
      <c r="M93" s="25">
        <v>0</v>
      </c>
      <c r="N93" s="26"/>
      <c r="O93" s="27">
        <f aca="true" t="shared" si="7" ref="O93">M93*N93</f>
        <v>0</v>
      </c>
      <c r="P93" s="22">
        <f>J93-M93</f>
        <v>39.258</v>
      </c>
      <c r="Q93" s="23"/>
      <c r="R93" s="24">
        <f>P93*Q93</f>
        <v>0</v>
      </c>
      <c r="S93" s="71">
        <f>J93-M93</f>
        <v>39.258</v>
      </c>
      <c r="T93" s="72">
        <f>Q93</f>
        <v>0</v>
      </c>
      <c r="U93" s="73">
        <f>S93*T93</f>
        <v>0</v>
      </c>
      <c r="V93" s="80">
        <f>S93</f>
        <v>39.258</v>
      </c>
      <c r="W93" s="81"/>
      <c r="X93" s="9">
        <f>V93*W93</f>
        <v>0</v>
      </c>
      <c r="Y93" s="86" t="s">
        <v>313</v>
      </c>
      <c r="Z93" s="86"/>
    </row>
    <row r="94" spans="5:26" ht="12.75" hidden="1">
      <c r="E94" s="10" t="s">
        <v>239</v>
      </c>
      <c r="V94" s="32"/>
      <c r="W94" s="32"/>
      <c r="X94" s="32"/>
      <c r="Y94" s="32"/>
      <c r="Z94" s="32"/>
    </row>
    <row r="95" spans="5:26" ht="38.25" hidden="1">
      <c r="E95" s="10" t="s">
        <v>240</v>
      </c>
      <c r="V95" s="32"/>
      <c r="W95" s="32"/>
      <c r="X95" s="32"/>
      <c r="Y95" s="32"/>
      <c r="Z95" s="32"/>
    </row>
    <row r="96" spans="1:26" ht="25.5">
      <c r="A96" s="6">
        <v>28</v>
      </c>
      <c r="B96" s="6" t="s">
        <v>43</v>
      </c>
      <c r="C96" s="6" t="s">
        <v>241</v>
      </c>
      <c r="D96" s="6" t="s">
        <v>45</v>
      </c>
      <c r="E96" s="6" t="s">
        <v>242</v>
      </c>
      <c r="F96" s="6" t="s">
        <v>82</v>
      </c>
      <c r="G96" s="13">
        <v>9</v>
      </c>
      <c r="H96" s="14"/>
      <c r="I96" s="15">
        <f>ROUND((H96*G96),2)</f>
        <v>0</v>
      </c>
      <c r="J96" s="17">
        <f>G96</f>
        <v>9</v>
      </c>
      <c r="K96" s="18"/>
      <c r="L96" s="19">
        <f>J96*K96</f>
        <v>0</v>
      </c>
      <c r="M96" s="25">
        <v>0</v>
      </c>
      <c r="N96" s="26"/>
      <c r="O96" s="27">
        <f aca="true" t="shared" si="8" ref="O96">M96*N96</f>
        <v>0</v>
      </c>
      <c r="P96" s="22">
        <f>J96-M96</f>
        <v>9</v>
      </c>
      <c r="Q96" s="23"/>
      <c r="R96" s="24">
        <f>P96*Q96</f>
        <v>0</v>
      </c>
      <c r="S96" s="71">
        <f>J96-M96</f>
        <v>9</v>
      </c>
      <c r="T96" s="72">
        <f>Q96</f>
        <v>0</v>
      </c>
      <c r="U96" s="73">
        <f>S96*T96</f>
        <v>0</v>
      </c>
      <c r="V96" s="80">
        <f>S96</f>
        <v>9</v>
      </c>
      <c r="W96" s="81"/>
      <c r="X96" s="9">
        <f>V96*W96</f>
        <v>0</v>
      </c>
      <c r="Y96" s="86" t="s">
        <v>313</v>
      </c>
      <c r="Z96" s="86"/>
    </row>
    <row r="97" ht="12.75" hidden="1">
      <c r="E97" s="10" t="s">
        <v>243</v>
      </c>
    </row>
    <row r="98" ht="38.25" hidden="1">
      <c r="E98" s="10" t="s">
        <v>244</v>
      </c>
    </row>
    <row r="99" spans="1:26" ht="12.75" customHeight="1">
      <c r="A99" s="11"/>
      <c r="B99" s="11"/>
      <c r="C99" s="11" t="s">
        <v>35</v>
      </c>
      <c r="D99" s="11"/>
      <c r="E99" s="11" t="s">
        <v>233</v>
      </c>
      <c r="F99" s="11"/>
      <c r="G99" s="11"/>
      <c r="H99" s="11"/>
      <c r="I99" s="11">
        <f>SUM(I91:I98)</f>
        <v>0</v>
      </c>
      <c r="J99" s="11"/>
      <c r="K99" s="11"/>
      <c r="L99" s="11">
        <f>SUM(L91:L98)</f>
        <v>0</v>
      </c>
      <c r="M99" s="11"/>
      <c r="N99" s="11"/>
      <c r="O99" s="11">
        <f>SUM(O91:O98)</f>
        <v>0</v>
      </c>
      <c r="P99" s="11"/>
      <c r="Q99" s="11"/>
      <c r="R99" s="11">
        <f>SUM(R91:R98)</f>
        <v>0</v>
      </c>
      <c r="S99" s="11"/>
      <c r="T99" s="11"/>
      <c r="U99" s="11">
        <f>SUM(U91:U98)</f>
        <v>0</v>
      </c>
      <c r="V99" s="11"/>
      <c r="W99" s="11"/>
      <c r="X99" s="11">
        <f>SUM(X91:X98)</f>
        <v>0</v>
      </c>
      <c r="Y99" s="11"/>
      <c r="Z99" s="11"/>
    </row>
    <row r="101" spans="1:9" ht="12.75" customHeight="1">
      <c r="A101" s="7"/>
      <c r="B101" s="7"/>
      <c r="C101" s="7" t="s">
        <v>36</v>
      </c>
      <c r="D101" s="7"/>
      <c r="E101" s="7" t="s">
        <v>245</v>
      </c>
      <c r="F101" s="7"/>
      <c r="G101" s="8"/>
      <c r="H101" s="7"/>
      <c r="I101" s="8"/>
    </row>
    <row r="102" spans="1:26" ht="25.5">
      <c r="A102" s="6">
        <v>29</v>
      </c>
      <c r="B102" s="6" t="s">
        <v>43</v>
      </c>
      <c r="C102" s="6" t="s">
        <v>246</v>
      </c>
      <c r="D102" s="6" t="s">
        <v>45</v>
      </c>
      <c r="E102" s="6" t="s">
        <v>247</v>
      </c>
      <c r="F102" s="6" t="s">
        <v>178</v>
      </c>
      <c r="G102" s="13">
        <v>93</v>
      </c>
      <c r="H102" s="14"/>
      <c r="I102" s="15">
        <f>ROUND((H102*G102),2)</f>
        <v>0</v>
      </c>
      <c r="J102" s="17">
        <f>G102</f>
        <v>93</v>
      </c>
      <c r="K102" s="18"/>
      <c r="L102" s="19">
        <f>J102*K102</f>
        <v>0</v>
      </c>
      <c r="M102" s="25">
        <v>0</v>
      </c>
      <c r="N102" s="26"/>
      <c r="O102" s="27">
        <f aca="true" t="shared" si="9" ref="O102">M102*N102</f>
        <v>0</v>
      </c>
      <c r="P102" s="22">
        <f>J102-M102</f>
        <v>93</v>
      </c>
      <c r="Q102" s="23"/>
      <c r="R102" s="24">
        <f>P102*Q102</f>
        <v>0</v>
      </c>
      <c r="S102" s="71">
        <f>J102-M102</f>
        <v>93</v>
      </c>
      <c r="T102" s="72">
        <f>Q102</f>
        <v>0</v>
      </c>
      <c r="U102" s="73">
        <f>S102*T102</f>
        <v>0</v>
      </c>
      <c r="V102" s="80">
        <f>S102</f>
        <v>93</v>
      </c>
      <c r="W102" s="81"/>
      <c r="X102" s="9">
        <f>V102*W102</f>
        <v>0</v>
      </c>
      <c r="Y102" s="86" t="s">
        <v>313</v>
      </c>
      <c r="Z102" s="86"/>
    </row>
    <row r="103" spans="5:26" ht="51" hidden="1">
      <c r="E103" s="10" t="s">
        <v>248</v>
      </c>
      <c r="V103" s="32"/>
      <c r="W103" s="32"/>
      <c r="X103" s="32"/>
      <c r="Y103" s="32"/>
      <c r="Z103" s="32"/>
    </row>
    <row r="104" spans="1:26" ht="25.5">
      <c r="A104" s="6">
        <v>30</v>
      </c>
      <c r="B104" s="6" t="s">
        <v>43</v>
      </c>
      <c r="C104" s="6" t="s">
        <v>249</v>
      </c>
      <c r="D104" s="6" t="s">
        <v>45</v>
      </c>
      <c r="E104" s="6" t="s">
        <v>250</v>
      </c>
      <c r="F104" s="6" t="s">
        <v>178</v>
      </c>
      <c r="G104" s="13">
        <v>264.747</v>
      </c>
      <c r="H104" s="14"/>
      <c r="I104" s="15">
        <f>ROUND((H104*G104),2)</f>
        <v>0</v>
      </c>
      <c r="J104" s="17">
        <f>G104</f>
        <v>264.747</v>
      </c>
      <c r="K104" s="18"/>
      <c r="L104" s="19">
        <f>J104*K104</f>
        <v>0</v>
      </c>
      <c r="M104" s="25">
        <v>0</v>
      </c>
      <c r="N104" s="26"/>
      <c r="O104" s="27">
        <f aca="true" t="shared" si="10" ref="O104">M104*N104</f>
        <v>0</v>
      </c>
      <c r="P104" s="22">
        <f>J104-M104</f>
        <v>264.747</v>
      </c>
      <c r="Q104" s="23"/>
      <c r="R104" s="24">
        <f>P104*Q104</f>
        <v>0</v>
      </c>
      <c r="S104" s="71">
        <f>J104-M104</f>
        <v>264.747</v>
      </c>
      <c r="T104" s="72">
        <f>Q104</f>
        <v>0</v>
      </c>
      <c r="U104" s="73">
        <f>S104*T104</f>
        <v>0</v>
      </c>
      <c r="V104" s="80">
        <f>S104</f>
        <v>264.747</v>
      </c>
      <c r="W104" s="81"/>
      <c r="X104" s="9">
        <f>V104*W104</f>
        <v>0</v>
      </c>
      <c r="Y104" s="86" t="s">
        <v>313</v>
      </c>
      <c r="Z104" s="86"/>
    </row>
    <row r="105" spans="5:26" ht="38.25" hidden="1">
      <c r="E105" s="10" t="s">
        <v>251</v>
      </c>
      <c r="V105" s="32"/>
      <c r="W105" s="32"/>
      <c r="X105" s="32"/>
      <c r="Y105" s="32"/>
      <c r="Z105" s="32"/>
    </row>
    <row r="106" spans="5:26" ht="51" hidden="1">
      <c r="E106" s="10" t="s">
        <v>248</v>
      </c>
      <c r="V106" s="32"/>
      <c r="W106" s="32"/>
      <c r="X106" s="32"/>
      <c r="Y106" s="32"/>
      <c r="Z106" s="32"/>
    </row>
    <row r="107" spans="1:26" ht="25.5">
      <c r="A107" s="6">
        <v>31</v>
      </c>
      <c r="B107" s="6" t="s">
        <v>43</v>
      </c>
      <c r="C107" s="6" t="s">
        <v>252</v>
      </c>
      <c r="D107" s="6" t="s">
        <v>45</v>
      </c>
      <c r="E107" s="6" t="s">
        <v>253</v>
      </c>
      <c r="F107" s="6" t="s">
        <v>178</v>
      </c>
      <c r="G107" s="13">
        <v>244.965</v>
      </c>
      <c r="H107" s="14"/>
      <c r="I107" s="15">
        <f>ROUND((H107*G107),2)</f>
        <v>0</v>
      </c>
      <c r="J107" s="17">
        <f>G107</f>
        <v>244.965</v>
      </c>
      <c r="K107" s="18"/>
      <c r="L107" s="19">
        <f>J107*K107</f>
        <v>0</v>
      </c>
      <c r="M107" s="25">
        <v>0</v>
      </c>
      <c r="N107" s="26"/>
      <c r="O107" s="27">
        <f aca="true" t="shared" si="11" ref="O107">M107*N107</f>
        <v>0</v>
      </c>
      <c r="P107" s="22">
        <f>J107-M107</f>
        <v>244.965</v>
      </c>
      <c r="Q107" s="23"/>
      <c r="R107" s="24">
        <f>P107*Q107</f>
        <v>0</v>
      </c>
      <c r="S107" s="71">
        <f>J107-M107</f>
        <v>244.965</v>
      </c>
      <c r="T107" s="72">
        <f>Q107</f>
        <v>0</v>
      </c>
      <c r="U107" s="73">
        <f>S107*T107</f>
        <v>0</v>
      </c>
      <c r="V107" s="80">
        <f>S107</f>
        <v>244.965</v>
      </c>
      <c r="W107" s="81"/>
      <c r="X107" s="9">
        <f>V107*W107</f>
        <v>0</v>
      </c>
      <c r="Y107" s="86" t="s">
        <v>313</v>
      </c>
      <c r="Z107" s="86"/>
    </row>
    <row r="108" spans="5:26" ht="38.25" hidden="1">
      <c r="E108" s="10" t="s">
        <v>254</v>
      </c>
      <c r="V108" s="32"/>
      <c r="W108" s="32"/>
      <c r="X108" s="32"/>
      <c r="Y108" s="32"/>
      <c r="Z108" s="32"/>
    </row>
    <row r="109" spans="5:26" ht="102" hidden="1">
      <c r="E109" s="10" t="s">
        <v>255</v>
      </c>
      <c r="V109" s="32"/>
      <c r="W109" s="32"/>
      <c r="X109" s="32"/>
      <c r="Y109" s="32"/>
      <c r="Z109" s="32"/>
    </row>
    <row r="110" spans="1:26" ht="25.5">
      <c r="A110" s="6">
        <v>32</v>
      </c>
      <c r="B110" s="6" t="s">
        <v>43</v>
      </c>
      <c r="C110" s="6" t="s">
        <v>256</v>
      </c>
      <c r="D110" s="6" t="s">
        <v>45</v>
      </c>
      <c r="E110" s="6" t="s">
        <v>257</v>
      </c>
      <c r="F110" s="6" t="s">
        <v>82</v>
      </c>
      <c r="G110" s="13">
        <v>19.604</v>
      </c>
      <c r="H110" s="14"/>
      <c r="I110" s="15">
        <f>ROUND((H110*G110),2)</f>
        <v>0</v>
      </c>
      <c r="J110" s="17">
        <f>G110</f>
        <v>19.604</v>
      </c>
      <c r="K110" s="18"/>
      <c r="L110" s="19">
        <f>J110*K110</f>
        <v>0</v>
      </c>
      <c r="M110" s="25">
        <v>0</v>
      </c>
      <c r="N110" s="26"/>
      <c r="O110" s="27">
        <f aca="true" t="shared" si="12" ref="O110">M110*N110</f>
        <v>0</v>
      </c>
      <c r="P110" s="22">
        <f>J110-M110</f>
        <v>19.604</v>
      </c>
      <c r="Q110" s="23"/>
      <c r="R110" s="24">
        <f>P110*Q110</f>
        <v>0</v>
      </c>
      <c r="S110" s="71">
        <f>J110-M110</f>
        <v>19.604</v>
      </c>
      <c r="T110" s="72">
        <f>Q110</f>
        <v>0</v>
      </c>
      <c r="U110" s="73">
        <f>S110*T110</f>
        <v>0</v>
      </c>
      <c r="V110" s="80">
        <f>S110</f>
        <v>19.604</v>
      </c>
      <c r="W110" s="81"/>
      <c r="X110" s="9">
        <f>V110*W110</f>
        <v>0</v>
      </c>
      <c r="Y110" s="86" t="s">
        <v>313</v>
      </c>
      <c r="Z110" s="86"/>
    </row>
    <row r="111" spans="5:26" ht="38.25" hidden="1">
      <c r="E111" s="10" t="s">
        <v>258</v>
      </c>
      <c r="V111" s="32"/>
      <c r="W111" s="32"/>
      <c r="X111" s="32"/>
      <c r="Y111" s="32"/>
      <c r="Z111" s="32"/>
    </row>
    <row r="112" spans="5:26" ht="38.25" hidden="1">
      <c r="E112" s="10" t="s">
        <v>259</v>
      </c>
      <c r="V112" s="32"/>
      <c r="W112" s="32"/>
      <c r="X112" s="32"/>
      <c r="Y112" s="32"/>
      <c r="Z112" s="32"/>
    </row>
    <row r="113" spans="1:26" ht="25.5">
      <c r="A113" s="6">
        <v>33</v>
      </c>
      <c r="B113" s="6" t="s">
        <v>43</v>
      </c>
      <c r="C113" s="6" t="s">
        <v>260</v>
      </c>
      <c r="D113" s="6" t="s">
        <v>45</v>
      </c>
      <c r="E113" s="6" t="s">
        <v>261</v>
      </c>
      <c r="F113" s="6" t="s">
        <v>178</v>
      </c>
      <c r="G113" s="13">
        <v>111.825</v>
      </c>
      <c r="H113" s="14"/>
      <c r="I113" s="15">
        <f>ROUND((H113*G113),2)</f>
        <v>0</v>
      </c>
      <c r="J113" s="17">
        <f>G113</f>
        <v>111.825</v>
      </c>
      <c r="K113" s="18"/>
      <c r="L113" s="19">
        <f>J113*K113</f>
        <v>0</v>
      </c>
      <c r="M113" s="25">
        <v>0</v>
      </c>
      <c r="N113" s="26"/>
      <c r="O113" s="27">
        <f aca="true" t="shared" si="13" ref="O113">M113*N113</f>
        <v>0</v>
      </c>
      <c r="P113" s="22">
        <f>J113-M113</f>
        <v>111.825</v>
      </c>
      <c r="Q113" s="23"/>
      <c r="R113" s="24">
        <f>P113*Q113</f>
        <v>0</v>
      </c>
      <c r="S113" s="71">
        <f>J113-M113</f>
        <v>111.825</v>
      </c>
      <c r="T113" s="72">
        <f>Q113</f>
        <v>0</v>
      </c>
      <c r="U113" s="73">
        <f>S113*T113</f>
        <v>0</v>
      </c>
      <c r="V113" s="80">
        <f>S113</f>
        <v>111.825</v>
      </c>
      <c r="W113" s="81"/>
      <c r="X113" s="9">
        <f>V113*W113</f>
        <v>0</v>
      </c>
      <c r="Y113" s="86" t="s">
        <v>313</v>
      </c>
      <c r="Z113" s="86"/>
    </row>
    <row r="114" ht="102" hidden="1">
      <c r="E114" s="10" t="s">
        <v>255</v>
      </c>
    </row>
    <row r="115" spans="1:26" ht="25.5">
      <c r="A115" s="6">
        <v>34</v>
      </c>
      <c r="B115" s="6" t="s">
        <v>43</v>
      </c>
      <c r="C115" s="6" t="s">
        <v>262</v>
      </c>
      <c r="D115" s="6" t="s">
        <v>45</v>
      </c>
      <c r="E115" s="6" t="s">
        <v>263</v>
      </c>
      <c r="F115" s="6" t="s">
        <v>178</v>
      </c>
      <c r="G115" s="13">
        <v>244.965</v>
      </c>
      <c r="H115" s="14"/>
      <c r="I115" s="15">
        <f>ROUND((H115*G115),2)</f>
        <v>0</v>
      </c>
      <c r="J115" s="17">
        <f>G115</f>
        <v>244.965</v>
      </c>
      <c r="K115" s="18"/>
      <c r="L115" s="19">
        <f>J115*K115</f>
        <v>0</v>
      </c>
      <c r="M115" s="25">
        <v>0</v>
      </c>
      <c r="N115" s="26"/>
      <c r="O115" s="27">
        <f aca="true" t="shared" si="14" ref="O115">M115*N115</f>
        <v>0</v>
      </c>
      <c r="P115" s="22">
        <f>J115-M115</f>
        <v>244.965</v>
      </c>
      <c r="Q115" s="23"/>
      <c r="R115" s="24">
        <f>P115*Q115</f>
        <v>0</v>
      </c>
      <c r="S115" s="71">
        <f>J115-M115</f>
        <v>244.965</v>
      </c>
      <c r="T115" s="72">
        <f>Q115</f>
        <v>0</v>
      </c>
      <c r="U115" s="73">
        <f>S115*T115</f>
        <v>0</v>
      </c>
      <c r="V115" s="80">
        <f>S115</f>
        <v>244.965</v>
      </c>
      <c r="W115" s="81"/>
      <c r="X115" s="9">
        <f>V115*W115</f>
        <v>0</v>
      </c>
      <c r="Y115" s="86" t="s">
        <v>313</v>
      </c>
      <c r="Z115" s="86"/>
    </row>
    <row r="116" spans="5:26" ht="51" hidden="1">
      <c r="E116" s="10" t="s">
        <v>264</v>
      </c>
      <c r="V116" s="32"/>
      <c r="W116" s="32"/>
      <c r="X116" s="32"/>
      <c r="Y116" s="32"/>
      <c r="Z116" s="32"/>
    </row>
    <row r="117" spans="1:26" ht="25.5">
      <c r="A117" s="6">
        <v>35</v>
      </c>
      <c r="B117" s="6" t="s">
        <v>43</v>
      </c>
      <c r="C117" s="6" t="s">
        <v>265</v>
      </c>
      <c r="D117" s="6" t="s">
        <v>45</v>
      </c>
      <c r="E117" s="6" t="s">
        <v>266</v>
      </c>
      <c r="F117" s="6" t="s">
        <v>178</v>
      </c>
      <c r="G117" s="13">
        <v>225.9</v>
      </c>
      <c r="H117" s="14"/>
      <c r="I117" s="15">
        <f>ROUND((H117*G117),2)</f>
        <v>0</v>
      </c>
      <c r="J117" s="17">
        <f>G117</f>
        <v>225.9</v>
      </c>
      <c r="K117" s="18"/>
      <c r="L117" s="19">
        <f>J117*K117</f>
        <v>0</v>
      </c>
      <c r="M117" s="25">
        <v>0</v>
      </c>
      <c r="N117" s="26"/>
      <c r="O117" s="27">
        <f aca="true" t="shared" si="15" ref="O117">M117*N117</f>
        <v>0</v>
      </c>
      <c r="P117" s="22">
        <f>J117-M117</f>
        <v>225.9</v>
      </c>
      <c r="Q117" s="23"/>
      <c r="R117" s="24">
        <f>P117*Q117</f>
        <v>0</v>
      </c>
      <c r="S117" s="71">
        <f>J117-M117</f>
        <v>225.9</v>
      </c>
      <c r="T117" s="72">
        <f>Q117</f>
        <v>0</v>
      </c>
      <c r="U117" s="73">
        <f>S117*T117</f>
        <v>0</v>
      </c>
      <c r="V117" s="80">
        <f>S117</f>
        <v>225.9</v>
      </c>
      <c r="W117" s="81"/>
      <c r="X117" s="9">
        <f>V117*W117</f>
        <v>0</v>
      </c>
      <c r="Y117" s="86" t="s">
        <v>313</v>
      </c>
      <c r="Z117" s="86"/>
    </row>
    <row r="118" spans="5:26" ht="51" hidden="1">
      <c r="E118" s="10" t="s">
        <v>264</v>
      </c>
      <c r="V118" s="32"/>
      <c r="W118" s="32"/>
      <c r="X118" s="32"/>
      <c r="Y118" s="32"/>
      <c r="Z118" s="32"/>
    </row>
    <row r="119" spans="1:26" ht="25.5">
      <c r="A119" s="6">
        <v>36</v>
      </c>
      <c r="B119" s="6" t="s">
        <v>43</v>
      </c>
      <c r="C119" s="6" t="s">
        <v>267</v>
      </c>
      <c r="D119" s="6" t="s">
        <v>45</v>
      </c>
      <c r="E119" s="6" t="s">
        <v>268</v>
      </c>
      <c r="F119" s="6" t="s">
        <v>178</v>
      </c>
      <c r="G119" s="13">
        <v>225.9</v>
      </c>
      <c r="H119" s="14"/>
      <c r="I119" s="15">
        <f>ROUND((H119*G119),2)</f>
        <v>0</v>
      </c>
      <c r="J119" s="17">
        <f>G119</f>
        <v>225.9</v>
      </c>
      <c r="K119" s="18"/>
      <c r="L119" s="19">
        <f>J119*K119</f>
        <v>0</v>
      </c>
      <c r="M119" s="25">
        <v>0</v>
      </c>
      <c r="N119" s="26"/>
      <c r="O119" s="27">
        <f aca="true" t="shared" si="16" ref="O119">M119*N119</f>
        <v>0</v>
      </c>
      <c r="P119" s="22">
        <f>J119-M119</f>
        <v>225.9</v>
      </c>
      <c r="Q119" s="23"/>
      <c r="R119" s="24">
        <f>P119*Q119</f>
        <v>0</v>
      </c>
      <c r="S119" s="71">
        <f>J119-M119</f>
        <v>225.9</v>
      </c>
      <c r="T119" s="72">
        <f>Q119</f>
        <v>0</v>
      </c>
      <c r="U119" s="73">
        <f>S119*T119</f>
        <v>0</v>
      </c>
      <c r="V119" s="80">
        <f>S119</f>
        <v>225.9</v>
      </c>
      <c r="W119" s="81"/>
      <c r="X119" s="9">
        <f>V119*W119</f>
        <v>0</v>
      </c>
      <c r="Y119" s="86" t="s">
        <v>313</v>
      </c>
      <c r="Z119" s="86"/>
    </row>
    <row r="120" ht="38.25" hidden="1">
      <c r="E120" s="10" t="s">
        <v>269</v>
      </c>
    </row>
    <row r="121" ht="140.25" hidden="1">
      <c r="E121" s="10" t="s">
        <v>270</v>
      </c>
    </row>
    <row r="122" spans="1:26" ht="12.75" customHeight="1">
      <c r="A122" s="11"/>
      <c r="B122" s="11"/>
      <c r="C122" s="11" t="s">
        <v>36</v>
      </c>
      <c r="D122" s="11"/>
      <c r="E122" s="11" t="s">
        <v>245</v>
      </c>
      <c r="F122" s="11"/>
      <c r="G122" s="11"/>
      <c r="H122" s="11"/>
      <c r="I122" s="11">
        <f>SUM(I102:I121)</f>
        <v>0</v>
      </c>
      <c r="J122" s="11"/>
      <c r="K122" s="11"/>
      <c r="L122" s="11">
        <f>SUM(L102:L121)</f>
        <v>0</v>
      </c>
      <c r="M122" s="11"/>
      <c r="N122" s="11"/>
      <c r="O122" s="11">
        <f>SUM(O102:O121)</f>
        <v>0</v>
      </c>
      <c r="P122" s="11"/>
      <c r="Q122" s="11"/>
      <c r="R122" s="11">
        <f>SUM(R102:R121)</f>
        <v>0</v>
      </c>
      <c r="S122" s="11"/>
      <c r="T122" s="11"/>
      <c r="U122" s="11">
        <f>SUM(U102:U121)</f>
        <v>0</v>
      </c>
      <c r="V122" s="11"/>
      <c r="W122" s="11"/>
      <c r="X122" s="11">
        <f>SUM(X102:X121)</f>
        <v>0</v>
      </c>
      <c r="Y122" s="11"/>
      <c r="Z122" s="11"/>
    </row>
    <row r="124" spans="1:9" ht="12.75" customHeight="1">
      <c r="A124" s="7"/>
      <c r="B124" s="7"/>
      <c r="C124" s="7" t="s">
        <v>40</v>
      </c>
      <c r="D124" s="7"/>
      <c r="E124" s="7" t="s">
        <v>71</v>
      </c>
      <c r="F124" s="7"/>
      <c r="G124" s="8"/>
      <c r="H124" s="7"/>
      <c r="I124" s="8"/>
    </row>
    <row r="125" spans="1:26" ht="38.25">
      <c r="A125" s="6">
        <v>37</v>
      </c>
      <c r="B125" s="6" t="s">
        <v>43</v>
      </c>
      <c r="C125" s="6" t="s">
        <v>271</v>
      </c>
      <c r="D125" s="6" t="s">
        <v>45</v>
      </c>
      <c r="E125" s="6" t="s">
        <v>272</v>
      </c>
      <c r="F125" s="6" t="s">
        <v>74</v>
      </c>
      <c r="G125" s="13">
        <v>51.4</v>
      </c>
      <c r="H125" s="14"/>
      <c r="I125" s="15">
        <f>ROUND((H125*G125),2)</f>
        <v>0</v>
      </c>
      <c r="J125" s="17">
        <f>G125</f>
        <v>51.4</v>
      </c>
      <c r="K125" s="18"/>
      <c r="L125" s="19">
        <f>J125*K125</f>
        <v>0</v>
      </c>
      <c r="M125" s="25">
        <v>0</v>
      </c>
      <c r="N125" s="26"/>
      <c r="O125" s="27">
        <f aca="true" t="shared" si="17" ref="O125">M125*N125</f>
        <v>0</v>
      </c>
      <c r="P125" s="22">
        <f>J125-M125</f>
        <v>51.4</v>
      </c>
      <c r="Q125" s="23"/>
      <c r="R125" s="24">
        <f>P125*Q125</f>
        <v>0</v>
      </c>
      <c r="S125" s="71">
        <f>J125-M125</f>
        <v>51.4</v>
      </c>
      <c r="T125" s="72">
        <f>Q125</f>
        <v>0</v>
      </c>
      <c r="U125" s="73">
        <f>S125*T125</f>
        <v>0</v>
      </c>
      <c r="V125" s="80">
        <f>S125</f>
        <v>51.4</v>
      </c>
      <c r="W125" s="81"/>
      <c r="X125" s="9">
        <f>V125*W125</f>
        <v>0</v>
      </c>
      <c r="Y125" s="86" t="s">
        <v>313</v>
      </c>
      <c r="Z125" s="86"/>
    </row>
    <row r="126" spans="5:26" ht="12.75" hidden="1">
      <c r="E126" s="10" t="s">
        <v>273</v>
      </c>
      <c r="V126" s="32"/>
      <c r="W126" s="32"/>
      <c r="X126" s="32"/>
      <c r="Y126" s="32"/>
      <c r="Z126" s="32"/>
    </row>
    <row r="127" spans="5:26" ht="63.75" hidden="1">
      <c r="E127" s="10" t="s">
        <v>274</v>
      </c>
      <c r="V127" s="32"/>
      <c r="W127" s="32"/>
      <c r="X127" s="32"/>
      <c r="Y127" s="32"/>
      <c r="Z127" s="32"/>
    </row>
    <row r="128" spans="1:26" ht="38.25">
      <c r="A128" s="6">
        <v>38</v>
      </c>
      <c r="B128" s="6" t="s">
        <v>43</v>
      </c>
      <c r="C128" s="6" t="s">
        <v>275</v>
      </c>
      <c r="D128" s="6" t="s">
        <v>45</v>
      </c>
      <c r="E128" s="6" t="s">
        <v>276</v>
      </c>
      <c r="F128" s="6" t="s">
        <v>74</v>
      </c>
      <c r="G128" s="13">
        <v>107.2</v>
      </c>
      <c r="H128" s="14"/>
      <c r="I128" s="15">
        <f>ROUND((H128*G128),2)</f>
        <v>0</v>
      </c>
      <c r="J128" s="17">
        <f>G128</f>
        <v>107.2</v>
      </c>
      <c r="K128" s="18"/>
      <c r="L128" s="19">
        <f>J128*K128</f>
        <v>0</v>
      </c>
      <c r="M128" s="25">
        <v>0</v>
      </c>
      <c r="N128" s="26"/>
      <c r="O128" s="27">
        <f aca="true" t="shared" si="18" ref="O128">M128*N128</f>
        <v>0</v>
      </c>
      <c r="P128" s="22">
        <f>J128-M128</f>
        <v>107.2</v>
      </c>
      <c r="Q128" s="23"/>
      <c r="R128" s="24">
        <f>P128*Q128</f>
        <v>0</v>
      </c>
      <c r="S128" s="71">
        <f>J128-M128</f>
        <v>107.2</v>
      </c>
      <c r="T128" s="72">
        <f>Q128</f>
        <v>0</v>
      </c>
      <c r="U128" s="73">
        <f>S128*T128</f>
        <v>0</v>
      </c>
      <c r="V128" s="80">
        <f>S128</f>
        <v>107.2</v>
      </c>
      <c r="W128" s="81"/>
      <c r="X128" s="9">
        <f>V128*W128</f>
        <v>0</v>
      </c>
      <c r="Y128" s="86" t="s">
        <v>313</v>
      </c>
      <c r="Z128" s="86"/>
    </row>
    <row r="129" spans="5:26" ht="12.75" hidden="1">
      <c r="E129" s="10" t="s">
        <v>277</v>
      </c>
      <c r="V129" s="32"/>
      <c r="W129" s="32"/>
      <c r="X129" s="32"/>
      <c r="Y129" s="32"/>
      <c r="Z129" s="32"/>
    </row>
    <row r="130" spans="5:26" ht="130.5" customHeight="1" hidden="1">
      <c r="E130" s="10" t="s">
        <v>278</v>
      </c>
      <c r="V130" s="32"/>
      <c r="W130" s="32"/>
      <c r="X130" s="32"/>
      <c r="Y130" s="32"/>
      <c r="Z130" s="32"/>
    </row>
    <row r="131" spans="1:26" ht="38.25">
      <c r="A131" s="6">
        <v>39</v>
      </c>
      <c r="B131" s="6" t="s">
        <v>43</v>
      </c>
      <c r="C131" s="6" t="s">
        <v>279</v>
      </c>
      <c r="D131" s="6" t="s">
        <v>45</v>
      </c>
      <c r="E131" s="6" t="s">
        <v>280</v>
      </c>
      <c r="F131" s="6" t="s">
        <v>61</v>
      </c>
      <c r="G131" s="13">
        <v>2</v>
      </c>
      <c r="H131" s="14"/>
      <c r="I131" s="15">
        <f>ROUND((H131*G131),2)</f>
        <v>0</v>
      </c>
      <c r="J131" s="17">
        <f>G131</f>
        <v>2</v>
      </c>
      <c r="K131" s="18"/>
      <c r="L131" s="19">
        <f>J131*K131</f>
        <v>0</v>
      </c>
      <c r="M131" s="25">
        <v>0</v>
      </c>
      <c r="N131" s="26"/>
      <c r="O131" s="27">
        <f aca="true" t="shared" si="19" ref="O131">M131*N131</f>
        <v>0</v>
      </c>
      <c r="P131" s="22">
        <f>J131-M131</f>
        <v>2</v>
      </c>
      <c r="Q131" s="23"/>
      <c r="R131" s="24">
        <f>P131*Q131</f>
        <v>0</v>
      </c>
      <c r="S131" s="71">
        <f>J131-M131</f>
        <v>2</v>
      </c>
      <c r="T131" s="72">
        <f>Q131</f>
        <v>0</v>
      </c>
      <c r="U131" s="73">
        <f>S131*T131</f>
        <v>0</v>
      </c>
      <c r="V131" s="80">
        <f>S131</f>
        <v>2</v>
      </c>
      <c r="W131" s="81"/>
      <c r="X131" s="9">
        <f>V131*W131</f>
        <v>0</v>
      </c>
      <c r="Y131" s="86" t="s">
        <v>313</v>
      </c>
      <c r="Z131" s="86"/>
    </row>
    <row r="132" spans="5:26" ht="51" hidden="1">
      <c r="E132" s="10" t="s">
        <v>281</v>
      </c>
      <c r="V132" s="32"/>
      <c r="W132" s="32"/>
      <c r="X132" s="32"/>
      <c r="Y132" s="32"/>
      <c r="Z132" s="32"/>
    </row>
    <row r="133" spans="1:26" ht="25.5">
      <c r="A133" s="6">
        <v>40</v>
      </c>
      <c r="B133" s="6" t="s">
        <v>43</v>
      </c>
      <c r="C133" s="6" t="s">
        <v>282</v>
      </c>
      <c r="D133" s="6" t="s">
        <v>45</v>
      </c>
      <c r="E133" s="6" t="s">
        <v>283</v>
      </c>
      <c r="F133" s="6" t="s">
        <v>61</v>
      </c>
      <c r="G133" s="13">
        <v>2</v>
      </c>
      <c r="H133" s="14"/>
      <c r="I133" s="15">
        <f>ROUND((H133*G133),2)</f>
        <v>0</v>
      </c>
      <c r="J133" s="17">
        <f>G133</f>
        <v>2</v>
      </c>
      <c r="K133" s="18"/>
      <c r="L133" s="19">
        <f>J133*K133</f>
        <v>0</v>
      </c>
      <c r="M133" s="25">
        <v>0</v>
      </c>
      <c r="N133" s="26"/>
      <c r="O133" s="27">
        <f aca="true" t="shared" si="20" ref="O133">M133*N133</f>
        <v>0</v>
      </c>
      <c r="P133" s="22">
        <f>J133-M133</f>
        <v>2</v>
      </c>
      <c r="Q133" s="23"/>
      <c r="R133" s="24">
        <f>P133*Q133</f>
        <v>0</v>
      </c>
      <c r="S133" s="71">
        <f>J133-M133</f>
        <v>2</v>
      </c>
      <c r="T133" s="72">
        <f>Q133</f>
        <v>0</v>
      </c>
      <c r="U133" s="73">
        <f>S133*T133</f>
        <v>0</v>
      </c>
      <c r="V133" s="80">
        <f>S133</f>
        <v>2</v>
      </c>
      <c r="W133" s="81"/>
      <c r="X133" s="9">
        <f>V133*W133</f>
        <v>0</v>
      </c>
      <c r="Y133" s="86" t="s">
        <v>313</v>
      </c>
      <c r="Z133" s="86"/>
    </row>
    <row r="134" spans="5:26" ht="25.5" hidden="1">
      <c r="E134" s="10" t="s">
        <v>284</v>
      </c>
      <c r="V134" s="32"/>
      <c r="W134" s="32"/>
      <c r="X134" s="32"/>
      <c r="Y134" s="32"/>
      <c r="Z134" s="32"/>
    </row>
    <row r="135" spans="1:26" ht="38.25">
      <c r="A135" s="6">
        <v>41</v>
      </c>
      <c r="B135" s="6" t="s">
        <v>43</v>
      </c>
      <c r="C135" s="6" t="s">
        <v>285</v>
      </c>
      <c r="D135" s="6" t="s">
        <v>45</v>
      </c>
      <c r="E135" s="6" t="s">
        <v>286</v>
      </c>
      <c r="F135" s="6" t="s">
        <v>74</v>
      </c>
      <c r="G135" s="13">
        <v>12</v>
      </c>
      <c r="H135" s="14"/>
      <c r="I135" s="15">
        <f>ROUND((H135*G135),2)</f>
        <v>0</v>
      </c>
      <c r="J135" s="17">
        <f>G135</f>
        <v>12</v>
      </c>
      <c r="K135" s="18"/>
      <c r="L135" s="19">
        <f>J135*K135</f>
        <v>0</v>
      </c>
      <c r="M135" s="25">
        <v>0</v>
      </c>
      <c r="N135" s="26"/>
      <c r="O135" s="27">
        <f aca="true" t="shared" si="21" ref="O135">M135*N135</f>
        <v>0</v>
      </c>
      <c r="P135" s="22">
        <f>J135-M135</f>
        <v>12</v>
      </c>
      <c r="Q135" s="23"/>
      <c r="R135" s="24">
        <f>P135*Q135</f>
        <v>0</v>
      </c>
      <c r="S135" s="71">
        <f>J135-M135</f>
        <v>12</v>
      </c>
      <c r="T135" s="72">
        <f>Q135</f>
        <v>0</v>
      </c>
      <c r="U135" s="73">
        <f>S135*T135</f>
        <v>0</v>
      </c>
      <c r="V135" s="80">
        <f>S135</f>
        <v>12</v>
      </c>
      <c r="W135" s="81"/>
      <c r="X135" s="9">
        <f>V135*W135</f>
        <v>0</v>
      </c>
      <c r="Y135" s="86" t="s">
        <v>313</v>
      </c>
      <c r="Z135" s="86"/>
    </row>
    <row r="136" spans="5:26" ht="12.75" hidden="1">
      <c r="E136" s="10" t="s">
        <v>287</v>
      </c>
      <c r="V136" s="32"/>
      <c r="W136" s="32"/>
      <c r="X136" s="32"/>
      <c r="Y136" s="32"/>
      <c r="Z136" s="32"/>
    </row>
    <row r="137" spans="5:26" ht="12.75" hidden="1">
      <c r="E137" s="10" t="s">
        <v>288</v>
      </c>
      <c r="V137" s="32"/>
      <c r="W137" s="32"/>
      <c r="X137" s="32"/>
      <c r="Y137" s="32"/>
      <c r="Z137" s="32"/>
    </row>
    <row r="138" spans="1:26" ht="25.5">
      <c r="A138" s="6">
        <v>42</v>
      </c>
      <c r="B138" s="6" t="s">
        <v>43</v>
      </c>
      <c r="C138" s="6" t="s">
        <v>289</v>
      </c>
      <c r="D138" s="6" t="s">
        <v>45</v>
      </c>
      <c r="E138" s="6" t="s">
        <v>290</v>
      </c>
      <c r="F138" s="6" t="s">
        <v>74</v>
      </c>
      <c r="G138" s="13">
        <v>12</v>
      </c>
      <c r="H138" s="14"/>
      <c r="I138" s="15">
        <f>ROUND((H138*G138),2)</f>
        <v>0</v>
      </c>
      <c r="J138" s="17">
        <f>G138</f>
        <v>12</v>
      </c>
      <c r="K138" s="18"/>
      <c r="L138" s="19">
        <f>J138*K138</f>
        <v>0</v>
      </c>
      <c r="M138" s="25">
        <v>0</v>
      </c>
      <c r="N138" s="26"/>
      <c r="O138" s="27">
        <f aca="true" t="shared" si="22" ref="O138">M138*N138</f>
        <v>0</v>
      </c>
      <c r="P138" s="22">
        <f>J138-M138</f>
        <v>12</v>
      </c>
      <c r="Q138" s="23"/>
      <c r="R138" s="24">
        <f>P138*Q138</f>
        <v>0</v>
      </c>
      <c r="S138" s="71">
        <f>J138-M138</f>
        <v>12</v>
      </c>
      <c r="T138" s="72">
        <f>Q138</f>
        <v>0</v>
      </c>
      <c r="U138" s="73">
        <f>S138*T138</f>
        <v>0</v>
      </c>
      <c r="V138" s="80">
        <f>S138</f>
        <v>12</v>
      </c>
      <c r="W138" s="81"/>
      <c r="X138" s="9">
        <f>V138*W138</f>
        <v>0</v>
      </c>
      <c r="Y138" s="86" t="s">
        <v>313</v>
      </c>
      <c r="Z138" s="86"/>
    </row>
    <row r="139" spans="5:26" ht="38.25" hidden="1">
      <c r="E139" s="10" t="s">
        <v>291</v>
      </c>
      <c r="V139" s="32"/>
      <c r="W139" s="32"/>
      <c r="X139" s="32"/>
      <c r="Y139" s="32"/>
      <c r="Z139" s="32"/>
    </row>
    <row r="140" spans="1:26" ht="25.5">
      <c r="A140" s="6">
        <v>43</v>
      </c>
      <c r="B140" s="6" t="s">
        <v>43</v>
      </c>
      <c r="C140" s="6" t="s">
        <v>292</v>
      </c>
      <c r="D140" s="6" t="s">
        <v>45</v>
      </c>
      <c r="E140" s="6" t="s">
        <v>293</v>
      </c>
      <c r="F140" s="6" t="s">
        <v>82</v>
      </c>
      <c r="G140" s="13">
        <v>2.473</v>
      </c>
      <c r="H140" s="14"/>
      <c r="I140" s="15">
        <f>ROUND((H140*G140),2)</f>
        <v>0</v>
      </c>
      <c r="J140" s="17">
        <f>G140</f>
        <v>2.473</v>
      </c>
      <c r="K140" s="18"/>
      <c r="L140" s="19">
        <f>J140*K140</f>
        <v>0</v>
      </c>
      <c r="M140" s="25">
        <v>0</v>
      </c>
      <c r="N140" s="26"/>
      <c r="O140" s="27">
        <f aca="true" t="shared" si="23" ref="O140">M140*N140</f>
        <v>0</v>
      </c>
      <c r="P140" s="22">
        <f>J140-M140</f>
        <v>2.473</v>
      </c>
      <c r="Q140" s="23"/>
      <c r="R140" s="24">
        <f>P140*Q140</f>
        <v>0</v>
      </c>
      <c r="S140" s="71">
        <f>J140-M140</f>
        <v>2.473</v>
      </c>
      <c r="T140" s="72">
        <f>Q140</f>
        <v>0</v>
      </c>
      <c r="U140" s="73">
        <f>S140*T140</f>
        <v>0</v>
      </c>
      <c r="V140" s="80">
        <f>S140</f>
        <v>2.473</v>
      </c>
      <c r="W140" s="81"/>
      <c r="X140" s="9">
        <f>V140*W140</f>
        <v>0</v>
      </c>
      <c r="Y140" s="86" t="s">
        <v>313</v>
      </c>
      <c r="Z140" s="86"/>
    </row>
    <row r="141" spans="5:26" ht="38.25" hidden="1">
      <c r="E141" s="10" t="s">
        <v>294</v>
      </c>
      <c r="V141" s="32"/>
      <c r="W141" s="32"/>
      <c r="X141" s="32"/>
      <c r="Y141" s="32"/>
      <c r="Z141" s="32"/>
    </row>
    <row r="142" spans="5:26" ht="242.25" customHeight="1" hidden="1">
      <c r="E142" s="10" t="s">
        <v>295</v>
      </c>
      <c r="V142" s="32"/>
      <c r="W142" s="32"/>
      <c r="X142" s="32"/>
      <c r="Y142" s="32"/>
      <c r="Z142" s="32"/>
    </row>
    <row r="143" spans="1:26" ht="25.5">
      <c r="A143" s="6">
        <v>44</v>
      </c>
      <c r="B143" s="6" t="s">
        <v>43</v>
      </c>
      <c r="C143" s="6" t="s">
        <v>296</v>
      </c>
      <c r="D143" s="6" t="s">
        <v>45</v>
      </c>
      <c r="E143" s="6" t="s">
        <v>297</v>
      </c>
      <c r="F143" s="6" t="s">
        <v>82</v>
      </c>
      <c r="G143" s="13">
        <v>3.466</v>
      </c>
      <c r="H143" s="14"/>
      <c r="I143" s="15">
        <f>ROUND((H143*G143),2)</f>
        <v>0</v>
      </c>
      <c r="J143" s="17">
        <f>G143</f>
        <v>3.466</v>
      </c>
      <c r="K143" s="18"/>
      <c r="L143" s="19">
        <f>J143*K143</f>
        <v>0</v>
      </c>
      <c r="M143" s="25">
        <v>0</v>
      </c>
      <c r="N143" s="26"/>
      <c r="O143" s="27">
        <f aca="true" t="shared" si="24" ref="O143">M143*N143</f>
        <v>0</v>
      </c>
      <c r="P143" s="22">
        <f>J143-M143</f>
        <v>3.466</v>
      </c>
      <c r="Q143" s="23"/>
      <c r="R143" s="24">
        <f>P143*Q143</f>
        <v>0</v>
      </c>
      <c r="S143" s="71">
        <f>J143-M143</f>
        <v>3.466</v>
      </c>
      <c r="T143" s="72">
        <f>Q143</f>
        <v>0</v>
      </c>
      <c r="U143" s="73">
        <f>S143*T143</f>
        <v>0</v>
      </c>
      <c r="V143" s="80">
        <f>S143</f>
        <v>3.466</v>
      </c>
      <c r="W143" s="81"/>
      <c r="X143" s="9">
        <f>V143*W143</f>
        <v>0</v>
      </c>
      <c r="Y143" s="86" t="s">
        <v>313</v>
      </c>
      <c r="Z143" s="86"/>
    </row>
    <row r="144" spans="5:26" ht="51" hidden="1">
      <c r="E144" s="10" t="s">
        <v>298</v>
      </c>
      <c r="V144" s="32"/>
      <c r="W144" s="32"/>
      <c r="X144" s="32"/>
      <c r="Y144" s="32"/>
      <c r="Z144" s="32"/>
    </row>
    <row r="145" spans="5:26" ht="367.5" customHeight="1" hidden="1">
      <c r="E145" s="10" t="s">
        <v>299</v>
      </c>
      <c r="V145" s="32"/>
      <c r="W145" s="32"/>
      <c r="X145" s="32"/>
      <c r="Y145" s="32"/>
      <c r="Z145" s="32"/>
    </row>
    <row r="146" spans="1:26" ht="25.5">
      <c r="A146" s="6">
        <v>45</v>
      </c>
      <c r="B146" s="6" t="s">
        <v>43</v>
      </c>
      <c r="C146" s="6" t="s">
        <v>300</v>
      </c>
      <c r="D146" s="6" t="s">
        <v>45</v>
      </c>
      <c r="E146" s="6" t="s">
        <v>301</v>
      </c>
      <c r="F146" s="6" t="s">
        <v>302</v>
      </c>
      <c r="G146" s="13">
        <v>67.589</v>
      </c>
      <c r="H146" s="14"/>
      <c r="I146" s="15">
        <f>ROUND((H146*G146),2)</f>
        <v>0</v>
      </c>
      <c r="J146" s="17">
        <f>G146</f>
        <v>67.589</v>
      </c>
      <c r="K146" s="18"/>
      <c r="L146" s="19">
        <f>J146*K146</f>
        <v>0</v>
      </c>
      <c r="M146" s="25">
        <v>0</v>
      </c>
      <c r="N146" s="26"/>
      <c r="O146" s="27">
        <f aca="true" t="shared" si="25" ref="O146">M146*N146</f>
        <v>0</v>
      </c>
      <c r="P146" s="22">
        <f>J146-M146</f>
        <v>67.589</v>
      </c>
      <c r="Q146" s="23"/>
      <c r="R146" s="24">
        <f>P146*Q146</f>
        <v>0</v>
      </c>
      <c r="S146" s="71">
        <f>J146-M146</f>
        <v>67.589</v>
      </c>
      <c r="T146" s="72">
        <f>Q146</f>
        <v>0</v>
      </c>
      <c r="U146" s="73">
        <f>S146*T146</f>
        <v>0</v>
      </c>
      <c r="V146" s="80">
        <f>S146</f>
        <v>67.589</v>
      </c>
      <c r="W146" s="81"/>
      <c r="X146" s="9">
        <f>V146*W146</f>
        <v>0</v>
      </c>
      <c r="Y146" s="86" t="s">
        <v>313</v>
      </c>
      <c r="Z146" s="87"/>
    </row>
    <row r="147" ht="38.25" hidden="1">
      <c r="E147" s="10" t="s">
        <v>303</v>
      </c>
    </row>
    <row r="148" ht="372.75" customHeight="1" hidden="1">
      <c r="E148" s="10" t="s">
        <v>304</v>
      </c>
    </row>
    <row r="149" spans="1:26" ht="12.75" customHeight="1">
      <c r="A149" s="11"/>
      <c r="B149" s="11"/>
      <c r="C149" s="11" t="s">
        <v>40</v>
      </c>
      <c r="D149" s="11"/>
      <c r="E149" s="11" t="s">
        <v>71</v>
      </c>
      <c r="F149" s="11"/>
      <c r="G149" s="11"/>
      <c r="H149" s="11"/>
      <c r="I149" s="11">
        <f>SUM(I125:I148)</f>
        <v>0</v>
      </c>
      <c r="J149" s="11"/>
      <c r="K149" s="11"/>
      <c r="L149" s="11">
        <f>SUM(L125:L148)</f>
        <v>0</v>
      </c>
      <c r="M149" s="11"/>
      <c r="N149" s="11"/>
      <c r="O149" s="11">
        <f>SUM(O125:O148)</f>
        <v>0</v>
      </c>
      <c r="P149" s="11"/>
      <c r="Q149" s="11"/>
      <c r="R149" s="11">
        <f>SUM(R125:R148)</f>
        <v>0</v>
      </c>
      <c r="S149" s="11"/>
      <c r="T149" s="11"/>
      <c r="U149" s="11">
        <f>SUM(U125:U148)</f>
        <v>0</v>
      </c>
      <c r="V149" s="11"/>
      <c r="W149" s="11"/>
      <c r="X149" s="11">
        <f>SUM(X125:X148)</f>
        <v>0</v>
      </c>
      <c r="Y149" s="11"/>
      <c r="Z149" s="11"/>
    </row>
    <row r="151" spans="1:26" ht="12.75" customHeight="1">
      <c r="A151" s="11"/>
      <c r="B151" s="11"/>
      <c r="C151" s="11"/>
      <c r="D151" s="11"/>
      <c r="E151" s="11" t="s">
        <v>76</v>
      </c>
      <c r="F151" s="11"/>
      <c r="G151" s="11"/>
      <c r="H151" s="11"/>
      <c r="I151" s="11">
        <f>+I50+I76+I88+I99+I122+I149</f>
        <v>0</v>
      </c>
      <c r="J151" s="11"/>
      <c r="K151" s="11"/>
      <c r="L151" s="11">
        <f>+L50+L76+L88+L99+L122+L149</f>
        <v>0</v>
      </c>
      <c r="M151" s="11"/>
      <c r="N151" s="11"/>
      <c r="O151" s="11">
        <f>+O50+O76+O88+O99+O122+O149</f>
        <v>0</v>
      </c>
      <c r="P151" s="11"/>
      <c r="Q151" s="11"/>
      <c r="R151" s="11">
        <f>+R50+R76+R88+R99+R122+R149</f>
        <v>0</v>
      </c>
      <c r="S151" s="11"/>
      <c r="T151" s="11"/>
      <c r="U151" s="11">
        <f>+U50+U76+U88+U99+U122+U149</f>
        <v>0</v>
      </c>
      <c r="V151" s="11"/>
      <c r="W151" s="11"/>
      <c r="X151" s="11">
        <f>+X50+X76+X88+X99+X122+X149</f>
        <v>0</v>
      </c>
      <c r="Y151" s="11"/>
      <c r="Z151" s="11"/>
    </row>
    <row r="153" ht="12.75" customHeight="1">
      <c r="A153" s="40" t="s">
        <v>322</v>
      </c>
    </row>
    <row r="154" spans="3:5" ht="12.75" customHeight="1">
      <c r="C154" s="7" t="s">
        <v>33</v>
      </c>
      <c r="E154" s="7" t="s">
        <v>190</v>
      </c>
    </row>
    <row r="155" spans="1:26" s="38" customFormat="1" ht="27" customHeight="1">
      <c r="A155" s="34">
        <v>1</v>
      </c>
      <c r="B155" s="31" t="s">
        <v>331</v>
      </c>
      <c r="C155" s="35">
        <v>27152</v>
      </c>
      <c r="D155" s="34" t="s">
        <v>45</v>
      </c>
      <c r="E155" s="36" t="s">
        <v>319</v>
      </c>
      <c r="F155" s="37" t="s">
        <v>320</v>
      </c>
      <c r="G155" s="49">
        <v>0</v>
      </c>
      <c r="H155" s="48"/>
      <c r="I155" s="48">
        <f>ROUND(ROUND(H155,2)*ROUND(G155,3),2)</f>
        <v>0</v>
      </c>
      <c r="J155" s="17">
        <v>0</v>
      </c>
      <c r="K155" s="18"/>
      <c r="L155" s="19">
        <f>ROUND(ROUND(K155,2)*ROUND(J155,3),2)</f>
        <v>0</v>
      </c>
      <c r="M155" s="25">
        <v>6.25</v>
      </c>
      <c r="N155" s="26"/>
      <c r="O155" s="27">
        <f>ROUND(ROUND(N155,2)*ROUND(M155,3),2)</f>
        <v>0</v>
      </c>
      <c r="P155" s="22">
        <v>0</v>
      </c>
      <c r="Q155" s="23"/>
      <c r="R155" s="24">
        <f>P155*Q155</f>
        <v>0</v>
      </c>
      <c r="S155" s="71">
        <v>0</v>
      </c>
      <c r="T155" s="72">
        <f>Q155</f>
        <v>0</v>
      </c>
      <c r="U155" s="73">
        <f>S155*T155</f>
        <v>0</v>
      </c>
      <c r="V155" s="74">
        <v>0</v>
      </c>
      <c r="W155" s="75">
        <v>0</v>
      </c>
      <c r="X155" s="76">
        <f>V155*W155</f>
        <v>0</v>
      </c>
      <c r="Y155" s="30" t="s">
        <v>312</v>
      </c>
      <c r="Z155" s="88" t="s">
        <v>354</v>
      </c>
    </row>
    <row r="156" spans="1:15" s="38" customFormat="1" ht="27" customHeight="1" hidden="1">
      <c r="A156" s="42"/>
      <c r="B156" s="43"/>
      <c r="C156" s="44"/>
      <c r="D156" s="42"/>
      <c r="E156" s="36" t="s">
        <v>337</v>
      </c>
      <c r="F156" s="45"/>
      <c r="G156" s="46"/>
      <c r="H156" s="47"/>
      <c r="I156" s="47"/>
      <c r="J156" s="46"/>
      <c r="K156" s="47"/>
      <c r="L156" s="47"/>
      <c r="M156" s="46"/>
      <c r="N156" s="47"/>
      <c r="O156" s="47"/>
    </row>
    <row r="157" s="38" customFormat="1" ht="38.25" hidden="1">
      <c r="E157" s="39" t="s">
        <v>321</v>
      </c>
    </row>
    <row r="158" spans="1:26" s="38" customFormat="1" ht="25.5">
      <c r="A158" s="34">
        <v>2</v>
      </c>
      <c r="B158" s="31" t="s">
        <v>336</v>
      </c>
      <c r="C158" s="35">
        <v>289971</v>
      </c>
      <c r="D158" s="34" t="s">
        <v>45</v>
      </c>
      <c r="E158" s="36" t="s">
        <v>334</v>
      </c>
      <c r="F158" s="37" t="s">
        <v>335</v>
      </c>
      <c r="G158" s="49">
        <v>0</v>
      </c>
      <c r="H158" s="48"/>
      <c r="I158" s="48">
        <f>ROUND(ROUND(H158,2)*ROUND(G158,3),2)</f>
        <v>0</v>
      </c>
      <c r="J158" s="17">
        <f>(2.5+1.1)*9+(2*1.25)*4+3*4.1*2+4*3.6*2+5*3.8*2+4*3.5*2+2.6*2+2.5*2+16*2*0.5</f>
        <v>188</v>
      </c>
      <c r="K158" s="18"/>
      <c r="L158" s="19">
        <f>ROUND(ROUND(K158,2)*ROUND(J158,3),2)</f>
        <v>0</v>
      </c>
      <c r="M158" s="25">
        <v>0</v>
      </c>
      <c r="N158" s="26"/>
      <c r="O158" s="27">
        <f>ROUND(ROUND(N158,2)*ROUND(M158,3),2)</f>
        <v>0</v>
      </c>
      <c r="P158" s="22">
        <f>J158-M158</f>
        <v>188</v>
      </c>
      <c r="Q158" s="23"/>
      <c r="R158" s="24">
        <f>P158*Q158</f>
        <v>0</v>
      </c>
      <c r="S158" s="71">
        <f>P158</f>
        <v>188</v>
      </c>
      <c r="T158" s="72">
        <f>Q158</f>
        <v>0</v>
      </c>
      <c r="U158" s="73">
        <f>S158*T158</f>
        <v>0</v>
      </c>
      <c r="V158" s="80">
        <f>S158</f>
        <v>188</v>
      </c>
      <c r="W158" s="81">
        <v>0</v>
      </c>
      <c r="X158" s="9">
        <f>V158*W158</f>
        <v>0</v>
      </c>
      <c r="Y158" s="84" t="s">
        <v>313</v>
      </c>
      <c r="Z158" s="89" t="s">
        <v>361</v>
      </c>
    </row>
    <row r="159" s="38" customFormat="1" ht="25.5" hidden="1">
      <c r="E159" s="36" t="s">
        <v>339</v>
      </c>
    </row>
    <row r="160" s="38" customFormat="1" ht="102" hidden="1">
      <c r="E160" s="39" t="s">
        <v>338</v>
      </c>
    </row>
    <row r="161" spans="1:26" ht="12.75" customHeight="1">
      <c r="A161" s="11"/>
      <c r="B161" s="11"/>
      <c r="C161" s="11" t="s">
        <v>33</v>
      </c>
      <c r="D161" s="11"/>
      <c r="E161" s="11" t="s">
        <v>190</v>
      </c>
      <c r="F161" s="11"/>
      <c r="G161" s="11"/>
      <c r="H161" s="11"/>
      <c r="I161" s="11">
        <f>SUM(I155:I158)</f>
        <v>0</v>
      </c>
      <c r="J161" s="11"/>
      <c r="K161" s="11"/>
      <c r="L161" s="11">
        <f>SUM(L155:L158)</f>
        <v>0</v>
      </c>
      <c r="M161" s="11"/>
      <c r="N161" s="11"/>
      <c r="O161" s="11">
        <f>SUM(O155:O158)</f>
        <v>0</v>
      </c>
      <c r="P161" s="11"/>
      <c r="Q161" s="11"/>
      <c r="R161" s="11">
        <f>SUM(R155:R158)</f>
        <v>0</v>
      </c>
      <c r="S161" s="11"/>
      <c r="T161" s="11"/>
      <c r="U161" s="11">
        <f>SUM(U155:U158)</f>
        <v>0</v>
      </c>
      <c r="V161" s="11"/>
      <c r="W161" s="11"/>
      <c r="X161" s="11">
        <f>SUM(X155:X158)</f>
        <v>0</v>
      </c>
      <c r="Y161" s="11"/>
      <c r="Z161" s="11"/>
    </row>
    <row r="163" spans="1:26" ht="12.75" customHeight="1">
      <c r="A163" s="11"/>
      <c r="B163" s="11"/>
      <c r="C163" s="11"/>
      <c r="D163" s="11"/>
      <c r="E163" s="11" t="s">
        <v>327</v>
      </c>
      <c r="F163" s="11"/>
      <c r="G163" s="11"/>
      <c r="H163" s="11"/>
      <c r="I163" s="11">
        <f>I151+I161</f>
        <v>0</v>
      </c>
      <c r="J163" s="11"/>
      <c r="K163" s="11"/>
      <c r="L163" s="11">
        <f>L151+L161</f>
        <v>0</v>
      </c>
      <c r="M163" s="11"/>
      <c r="N163" s="11"/>
      <c r="O163" s="11">
        <f>O151+O161</f>
        <v>0</v>
      </c>
      <c r="P163" s="11"/>
      <c r="Q163" s="11"/>
      <c r="R163" s="11">
        <f>R151+R161</f>
        <v>0</v>
      </c>
      <c r="S163" s="11"/>
      <c r="T163" s="11"/>
      <c r="U163" s="11">
        <f>U151+U161</f>
        <v>0</v>
      </c>
      <c r="V163" s="11"/>
      <c r="W163" s="11"/>
      <c r="X163" s="11">
        <f>X151+X161</f>
        <v>0</v>
      </c>
      <c r="Y163" s="11"/>
      <c r="Z163" s="11"/>
    </row>
  </sheetData>
  <sheetProtection formatColumns="0"/>
  <mergeCells count="26">
    <mergeCell ref="M8:M9"/>
    <mergeCell ref="N8:O8"/>
    <mergeCell ref="P8:P9"/>
    <mergeCell ref="Q8:R8"/>
    <mergeCell ref="Y7:Y9"/>
    <mergeCell ref="V7:X7"/>
    <mergeCell ref="S8:S9"/>
    <mergeCell ref="T8:U8"/>
    <mergeCell ref="V8:V9"/>
    <mergeCell ref="W8:X8"/>
    <mergeCell ref="Z7:Z9"/>
    <mergeCell ref="G8:G9"/>
    <mergeCell ref="H8:I8"/>
    <mergeCell ref="A8:A9"/>
    <mergeCell ref="B8:B9"/>
    <mergeCell ref="C8:C9"/>
    <mergeCell ref="D8:D9"/>
    <mergeCell ref="E8:E9"/>
    <mergeCell ref="F8:F9"/>
    <mergeCell ref="G7:I7"/>
    <mergeCell ref="J7:L7"/>
    <mergeCell ref="M7:O7"/>
    <mergeCell ref="P7:R7"/>
    <mergeCell ref="J8:J9"/>
    <mergeCell ref="K8:L8"/>
    <mergeCell ref="S7:U7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8" scale="75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Šrubař</dc:creator>
  <cp:keywords/>
  <dc:description/>
  <cp:lastModifiedBy>Jiří Šrubař</cp:lastModifiedBy>
  <cp:lastPrinted>2018-08-13T05:59:38Z</cp:lastPrinted>
  <dcterms:created xsi:type="dcterms:W3CDTF">2018-08-07T14:55:27Z</dcterms:created>
  <dcterms:modified xsi:type="dcterms:W3CDTF">2018-08-28T15:14:33Z</dcterms:modified>
  <cp:category/>
  <cp:version/>
  <cp:contentType/>
  <cp:contentStatus/>
</cp:coreProperties>
</file>