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890" yWindow="765" windowWidth="16380" windowHeight="8190" tabRatio="827" firstSheet="1" activeTab="6"/>
  </bookViews>
  <sheets>
    <sheet name="Stavba" sheetId="1" r:id="rId1"/>
    <sheet name="01 01 KL" sheetId="2" r:id="rId2"/>
    <sheet name="01 01 Rek" sheetId="3" r:id="rId3"/>
    <sheet name="01 01 Pol" sheetId="4" r:id="rId4"/>
    <sheet name="02 02 KL" sheetId="5" r:id="rId5"/>
    <sheet name="02 02 Rek" sheetId="6" r:id="rId6"/>
    <sheet name="02 02 Pol střecha" sheetId="7" r:id="rId7"/>
    <sheet name="03 03 KL" sheetId="8" r:id="rId8"/>
    <sheet name="03 03 Rek" sheetId="9" r:id="rId9"/>
    <sheet name="03 03 Pol" sheetId="10" r:id="rId10"/>
    <sheet name="04 04 KL" sheetId="11" r:id="rId11"/>
    <sheet name="04 04 Rek" sheetId="12" r:id="rId12"/>
    <sheet name="04 04 Pol" sheetId="13" r:id="rId13"/>
    <sheet name="05 05 KL" sheetId="14" r:id="rId14"/>
    <sheet name="05 05 Rek" sheetId="15" r:id="rId15"/>
    <sheet name="05 05 Pol" sheetId="16" r:id="rId16"/>
    <sheet name="06 06 KL" sheetId="17" r:id="rId17"/>
    <sheet name="06 06 Rek" sheetId="18" r:id="rId18"/>
    <sheet name="06 06 Pol" sheetId="19" r:id="rId19"/>
    <sheet name="List1" sheetId="20" r:id="rId20"/>
  </sheets>
  <definedNames>
    <definedName name="CelkemObjekty" localSheetId="0">'Stavba'!$F$36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KL'!$A$1:$G$45</definedName>
    <definedName name="_xlnm.Print_Area" localSheetId="3">'01 01 Pol'!$A$1:$K$148</definedName>
    <definedName name="_xlnm.Print_Area" localSheetId="2">'01 01 Rek'!$A$1:$I$16</definedName>
    <definedName name="_xlnm.Print_Area" localSheetId="4">'02 02 KL'!$A$1:$G$45</definedName>
    <definedName name="_xlnm.Print_Area" localSheetId="6">'02 02 Pol střecha'!$A$1:$K$305</definedName>
    <definedName name="_xlnm.Print_Area" localSheetId="5">'02 02 Rek'!$A$1:$I$31</definedName>
    <definedName name="_xlnm.Print_Area" localSheetId="7">'03 03 KL'!$A$1:$G$45</definedName>
    <definedName name="_xlnm.Print_Area" localSheetId="9">'03 03 Pol'!$A$1:$K$136</definedName>
    <definedName name="_xlnm.Print_Area" localSheetId="8">'03 03 Rek'!$A$1:$I$19</definedName>
    <definedName name="_xlnm.Print_Area" localSheetId="10">'04 04 KL'!$A$1:$G$45</definedName>
    <definedName name="_xlnm.Print_Area" localSheetId="12">'04 04 Pol'!$A$1:$U$80</definedName>
    <definedName name="_xlnm.Print_Area" localSheetId="11">'04 04 Rek'!$A$1:$I$9</definedName>
    <definedName name="_xlnm.Print_Area" localSheetId="13">'05 05 KL'!$A$1:$G$45</definedName>
    <definedName name="_xlnm.Print_Area" localSheetId="14">'05 05 Rek'!$A$1:$I$9</definedName>
    <definedName name="_xlnm.Print_Area" localSheetId="16">'06 06 KL'!$A$1:$G$45</definedName>
    <definedName name="_xlnm.Print_Area" localSheetId="18">'06 06 Pol'!$A$1:$K$42</definedName>
    <definedName name="_xlnm.Print_Area" localSheetId="17">'06 06 Rek'!$A$1:$I$9</definedName>
    <definedName name="_xlnm.Print_Area" localSheetId="0">'Stavba'!$B$1:$J$39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PocetMJ" localSheetId="12">#REF!</definedName>
    <definedName name="PocetMJ">#REF!</definedName>
    <definedName name="Print_Area_0" localSheetId="1">'01 01 KL'!$A$1:$G$45</definedName>
    <definedName name="Print_Area_0" localSheetId="3">'01 01 Pol'!$A$1:$K$148</definedName>
    <definedName name="Print_Area_0" localSheetId="2">'01 01 Rek'!$A$1:$I$16</definedName>
    <definedName name="Print_Area_0" localSheetId="4">'02 02 KL'!$A$1:$G$45</definedName>
    <definedName name="Print_Area_0" localSheetId="6">'02 02 Pol střecha'!$A$1:$K$305</definedName>
    <definedName name="Print_Area_0" localSheetId="5">'02 02 Rek'!$A$1:$I$31</definedName>
    <definedName name="Print_Area_0" localSheetId="7">'03 03 KL'!$A$1:$G$45</definedName>
    <definedName name="Print_Area_0" localSheetId="9">'03 03 Pol'!$A$1:$K$136</definedName>
    <definedName name="Print_Area_0" localSheetId="8">'03 03 Rek'!$A$1:$I$19</definedName>
    <definedName name="Print_Area_0" localSheetId="10">'04 04 KL'!$A$1:$G$45</definedName>
    <definedName name="Print_Area_0" localSheetId="12">'04 04 Pol'!$A$1:$U$80</definedName>
    <definedName name="Print_Area_0" localSheetId="11">'04 04 Rek'!$A$1:$I$9</definedName>
    <definedName name="Print_Area_0" localSheetId="13">'05 05 KL'!$A$1:$G$45</definedName>
    <definedName name="Print_Area_0" localSheetId="14">'05 05 Rek'!$A$1:$I$9</definedName>
    <definedName name="Print_Area_0" localSheetId="16">'06 06 KL'!$A$1:$G$45</definedName>
    <definedName name="Print_Area_0" localSheetId="18">'06 06 Pol'!$A$1:$K$42</definedName>
    <definedName name="Print_Area_0" localSheetId="17">'06 06 Rek'!$A$1:$I$9</definedName>
    <definedName name="Print_Area_0" localSheetId="0">'Stavba'!$B$1:$J$39</definedName>
    <definedName name="Print_Titles_0" localSheetId="3">'01 01 Pol'!$1:$6</definedName>
    <definedName name="Print_Titles_0" localSheetId="2">'01 01 Rek'!$1:$6</definedName>
    <definedName name="Print_Titles_0" localSheetId="6">'02 02 Pol střecha'!$1:$6</definedName>
    <definedName name="Print_Titles_0" localSheetId="5">'02 02 Rek'!$1:$6</definedName>
    <definedName name="Print_Titles_0" localSheetId="9">'03 03 Pol'!$1:$6</definedName>
    <definedName name="Print_Titles_0" localSheetId="8">'03 03 Rek'!$1:$6</definedName>
    <definedName name="Print_Titles_0" localSheetId="11">'04 04 Rek'!$1:$6</definedName>
    <definedName name="Print_Titles_0" localSheetId="14">'05 05 Rek'!$1:$6</definedName>
    <definedName name="Print_Titles_0" localSheetId="18">'06 06 Pol'!$1:$6</definedName>
    <definedName name="Print_Titles_0" localSheetId="17">'06 06 Rek'!$1:$6</definedName>
    <definedName name="SazbaDPH1" localSheetId="0">'Stavba'!$D$19</definedName>
    <definedName name="SazbaDPH2" localSheetId="0">'Stavba'!$D$21</definedName>
    <definedName name="SloupecCC" localSheetId="12">#REF!</definedName>
    <definedName name="SloupecCC">#REF!</definedName>
    <definedName name="SloupecCisloPol" localSheetId="12">#REF!</definedName>
    <definedName name="SloupecCisloPol">#REF!</definedName>
    <definedName name="SloupecJC" localSheetId="12">#REF!</definedName>
    <definedName name="SloupecJC">#REF!</definedName>
    <definedName name="SloupecMJ" localSheetId="12">#REF!</definedName>
    <definedName name="SloupecMJ">#REF!</definedName>
    <definedName name="SloupecMnozstvi" localSheetId="12">#REF!</definedName>
    <definedName name="SloupecMnozstvi">#REF!</definedName>
    <definedName name="SloupecNazPol" localSheetId="12">#REF!</definedName>
    <definedName name="SloupecNazPol">#REF!</definedName>
    <definedName name="SloupecPC" localSheetId="12">#REF!</definedName>
    <definedName name="SloupecPC">#REF!</definedName>
    <definedName name="solver_lin" localSheetId="3">0</definedName>
    <definedName name="solver_lin" localSheetId="6">0</definedName>
    <definedName name="solver_lin" localSheetId="9">0</definedName>
    <definedName name="solver_lin" localSheetId="18">0</definedName>
    <definedName name="solver_num" localSheetId="3">0</definedName>
    <definedName name="solver_num" localSheetId="6">0</definedName>
    <definedName name="solver_num" localSheetId="9">0</definedName>
    <definedName name="solver_num" localSheetId="18">0</definedName>
    <definedName name="solver_opt" localSheetId="3">#REF!</definedName>
    <definedName name="solver_opt" localSheetId="9">#REF!</definedName>
    <definedName name="solver_opt" localSheetId="18">#REF!</definedName>
    <definedName name="solver_typ" localSheetId="3">1</definedName>
    <definedName name="solver_typ" localSheetId="6">1</definedName>
    <definedName name="solver_typ" localSheetId="9">1</definedName>
    <definedName name="solver_typ" localSheetId="18">1</definedName>
    <definedName name="solver_val" localSheetId="3">0</definedName>
    <definedName name="solver_val" localSheetId="6">0</definedName>
    <definedName name="solver_val" localSheetId="9">0</definedName>
    <definedName name="solver_val" localSheetId="18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02 Rek'!$1:$6</definedName>
    <definedName name="_xlnm.Print_Titles" localSheetId="6">'02 02 Pol střecha'!$1:$6</definedName>
    <definedName name="_xlnm.Print_Titles" localSheetId="8">'03 03 Rek'!$1:$6</definedName>
    <definedName name="_xlnm.Print_Titles" localSheetId="9">'03 03 Pol'!$1:$6</definedName>
    <definedName name="_xlnm.Print_Titles" localSheetId="11">'04 04 Rek'!$1:$6</definedName>
    <definedName name="_xlnm.Print_Titles" localSheetId="14">'05 05 Rek'!$1:$6</definedName>
    <definedName name="_xlnm.Print_Titles" localSheetId="17">'06 06 Rek'!$1:$6</definedName>
    <definedName name="_xlnm.Print_Titles" localSheetId="18">'06 06 Pol'!$1:$6</definedName>
  </definedNames>
  <calcPr calcId="145621"/>
  <extLst/>
</workbook>
</file>

<file path=xl/sharedStrings.xml><?xml version="1.0" encoding="utf-8"?>
<sst xmlns="http://schemas.openxmlformats.org/spreadsheetml/2006/main" count="2543" uniqueCount="1072">
  <si>
    <t>Položkový rozpočet stavby</t>
  </si>
  <si>
    <t>Datum:</t>
  </si>
  <si>
    <t>Stavba :</t>
  </si>
  <si>
    <t>Objednatel :</t>
  </si>
  <si>
    <t>IČO :</t>
  </si>
  <si>
    <t>DIČ :</t>
  </si>
  <si>
    <t>Zhotovitel :</t>
  </si>
  <si>
    <t>Za zhotovitele :</t>
  </si>
  <si>
    <t>Za objednatele :</t>
  </si>
  <si>
    <t>_______________</t>
  </si>
  <si>
    <t>Rozpočtové náklady</t>
  </si>
  <si>
    <t>Základ pro DPH</t>
  </si>
  <si>
    <t>%</t>
  </si>
  <si>
    <t>DPH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</si>
  <si>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</si>
  <si>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</si>
  <si>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</si>
  <si>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</si>
  <si>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</si>
  <si>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</t>
  </si>
  <si>
    <t>Přípravné a bourací práce</t>
  </si>
  <si>
    <t>02</t>
  </si>
  <si>
    <t>Střecha</t>
  </si>
  <si>
    <t>03</t>
  </si>
  <si>
    <t>Fasáda</t>
  </si>
  <si>
    <t>04</t>
  </si>
  <si>
    <t>Úprava rozvodů ÚT</t>
  </si>
  <si>
    <t>05</t>
  </si>
  <si>
    <t>Elektroinstalace a hromosvod</t>
  </si>
  <si>
    <t>06</t>
  </si>
  <si>
    <t>Vedlejší a ostatní náklady</t>
  </si>
  <si>
    <t>Celkem za stavbu</t>
  </si>
  <si>
    <t>POLOŽKOVÝ ROZPOČET</t>
  </si>
  <si>
    <t>Rozpočet</t>
  </si>
  <si>
    <t>JKSO</t>
  </si>
  <si>
    <t>Objekt</t>
  </si>
  <si>
    <t>SKP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</si>
  <si>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</si>
  <si>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</si>
  <si>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</si>
  <si>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</si>
  <si>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</si>
  <si>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</si>
  <si>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</si>
  <si>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</si>
  <si>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</si>
  <si>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</si>
  <si>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</si>
  <si>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</si>
  <si>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</si>
  <si>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</si>
  <si>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</si>
  <si>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</si>
  <si>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</si>
  <si>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</si>
  <si>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</si>
  <si>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</si>
  <si>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</si>
  <si>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</si>
  <si>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</si>
  <si>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</si>
  <si>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</si>
  <si>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</si>
  <si>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</si>
  <si>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</si>
  <si>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</si>
  <si>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</si>
  <si>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</si>
  <si>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</si>
  <si>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</si>
  <si>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</si>
  <si>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</si>
  <si>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CENA ZA OBJEKT CELKEM</t>
  </si>
  <si>
    <t>Poznámka :</t>
  </si>
  <si>
    <t>Rozpočet :</t>
  </si>
  <si>
    <t>Objekt :</t>
  </si>
  <si>
    <t>01 Přípravné a bourací práce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</si>
  <si>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</si>
  <si>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</si>
  <si>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</si>
  <si>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</si>
  <si>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</si>
  <si>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</si>
  <si>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</si>
  <si>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</si>
  <si>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</si>
  <si>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</si>
  <si>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</si>
  <si>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</si>
  <si>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</si>
  <si>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</si>
  <si>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</si>
  <si>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</si>
  <si>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</si>
  <si>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</si>
  <si>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</si>
  <si>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</si>
  <si>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</si>
  <si>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</si>
  <si>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</si>
  <si>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113106121R00</t>
  </si>
  <si>
    <t>Rozebrání dlažeb z betonových dlaždic na sucho</t>
  </si>
  <si>
    <t>m2</t>
  </si>
  <si>
    <t>Rozebrání okapového chodníčku tělocvičny na straně k přístavbě haly, chodníček z betonových dlaždic 50/50 mm</t>
  </si>
  <si>
    <t>15*0,5</t>
  </si>
  <si>
    <t>113106221R00</t>
  </si>
  <si>
    <t>Rozebrání dlažeb z drobných kostek v kam. těženém pro zateplení soklu</t>
  </si>
  <si>
    <t>Rozebrání stávající kamenné dlažby z mozaiky 6x6x8 cm, dlážděné do drtě 4-8mm podél tělocvičny na straně k parkovišti.</t>
  </si>
  <si>
    <t>okap. chodník:(21+0,66+0,5)*0,5</t>
  </si>
  <si>
    <t>kanalizace:6,4*0,5*1,25</t>
  </si>
  <si>
    <t>139601102R00</t>
  </si>
  <si>
    <t>Ruční výkop jam, rýh a šachet v hornině tř. 3</t>
  </si>
  <si>
    <t>m3</t>
  </si>
  <si>
    <t>Odkopávky základového zdiva pro zateplení soklu, odkopávka v šíři 0,5 m do hloubky min. 0,5 pod úroveň terénu. Provádění ruční.</t>
  </si>
  <si>
    <t>Provedení rýh pro nové svody a jejich dopojení do kanalizace, výkop šíře 0,4 m, hloubka 0,9 m, nezámrzná.</t>
  </si>
  <si>
    <t>odkopávka:((15+21+0,66+0,5)*0,5)*0,75</t>
  </si>
  <si>
    <t>pro kanalizaci:((0,8+3,37+0,6+4+1,8+4+1,8+1+1)*0,4)*0,9</t>
  </si>
  <si>
    <t>162207111R00</t>
  </si>
  <si>
    <t>Vodorovné přemístění výkopku hor. 1-4 do 50 m</t>
  </si>
  <si>
    <t>171201101R00</t>
  </si>
  <si>
    <t>Uložení sypaniny do násypů nezhutněných</t>
  </si>
  <si>
    <t>Celkem za</t>
  </si>
  <si>
    <t>1 Zemní práce</t>
  </si>
  <si>
    <t>62</t>
  </si>
  <si>
    <t>Úpravy povrchů vnější</t>
  </si>
  <si>
    <t>620991121R0P</t>
  </si>
  <si>
    <t>Zakrývání výplní otvorů z vnitřní a z vnější strany</t>
  </si>
  <si>
    <t>Zajištění stávajících oken a dveří před poškozením – poškrábáním a znehodnocením rámů, rozbití skel, poškození laků a částí dveří. Ochrana olepením PVC folií, přikrytí a ochrana exponovaných částí oken a rámů (rámy dveří, hrany apod.)</t>
  </si>
  <si>
    <t>okna:2,2*1,65*14</t>
  </si>
  <si>
    <t>dveře - 2/3 sklo:1,8*1,97*2</t>
  </si>
  <si>
    <t>dveře - 2/3 sklo :1,45*1,97*2</t>
  </si>
  <si>
    <t>dveře - laťované:1,8*2,1*2</t>
  </si>
  <si>
    <t>62 Úpravy povrchů vnější</t>
  </si>
  <si>
    <t>94</t>
  </si>
  <si>
    <t>Lešení a stavební výtahy</t>
  </si>
  <si>
    <t>946941102RT2</t>
  </si>
  <si>
    <t>Montáž pojízdných Alu věží BOSS, 2,5 x 1,45 m pracovní výška 6,3 m</t>
  </si>
  <si>
    <t>sada</t>
  </si>
  <si>
    <t>946941192RT2</t>
  </si>
  <si>
    <t>Nájemné pojízdných Alu věží BOSS, 2,5 x 1,45 m pracovní výška 6,3 m</t>
  </si>
  <si>
    <t>den</t>
  </si>
  <si>
    <t>946941802RT2</t>
  </si>
  <si>
    <t>Demontáž pojízdných Alu věží BOSS, 2,5 x 1,45 m pracovní výška 6,3 m</t>
  </si>
  <si>
    <t>94 Lešení a stavební výtahy</t>
  </si>
  <si>
    <t>95</t>
  </si>
  <si>
    <t>Dokončovací konstrukce na pozemních stavbách</t>
  </si>
  <si>
    <t>952901114R00</t>
  </si>
  <si>
    <t>Vyčištění budov o výšce podlaží nad 4 m</t>
  </si>
  <si>
    <t>225</t>
  </si>
  <si>
    <t>95 Dokončovací konstrukce na pozemních stavbách</t>
  </si>
  <si>
    <t>96</t>
  </si>
  <si>
    <t>Bourání konstrukcí</t>
  </si>
  <si>
    <t>762341811R00</t>
  </si>
  <si>
    <t>Demontáž bednění střech oblých z prken hrubých</t>
  </si>
  <si>
    <t>Odstranění bednění z prken tl. 20 mm, protichůdný náběh oblouku k hlavnímu oblouku střechy kotvená do podpěr z fošen tl. 50 mm – 16 ks. Prkna na sraz, přibíjená.</t>
  </si>
  <si>
    <t>Rozebrání a odstranění dřevěné konstrukce tvořící atiku a zaatikový žlab. Žlab tvořen ze sbíjených smrkových prken tl. 20 mm.</t>
  </si>
  <si>
    <t>Demontáž a likvidace nosné skořápky obloukové střechy tvořené dvěma vrstvami smrkových latí přibíjených křížem přes oblouky vazníků a záklopu z prken tl. 25 mm. Prkna na sraz, rovnoběžně s okape</t>
  </si>
  <si>
    <t>atika:(1,15*20,56)*2</t>
  </si>
  <si>
    <t>námětky:5</t>
  </si>
  <si>
    <t>okap, atika:((0,18+0,14+0,23)*20,56)*2</t>
  </si>
  <si>
    <t>tělocvična:10,78*20,56*2</t>
  </si>
  <si>
    <t>762341821R00</t>
  </si>
  <si>
    <t>Demontáž bednění střech oblých desky heraklit tl. 35mm</t>
  </si>
  <si>
    <t>10,78*20,56</t>
  </si>
  <si>
    <t>762841811R00</t>
  </si>
  <si>
    <t>Demontáž podbíjení obkladů stropů bez omítky</t>
  </si>
  <si>
    <t>Demontáž bednění podhledu z prken tl. 20 mm na sraz, přibíjených k nosné skořápce.</t>
  </si>
  <si>
    <t>(10,78*2,6)*7,0</t>
  </si>
  <si>
    <t>762841811R01</t>
  </si>
  <si>
    <t>Demontáž obkladů dřevěných vazníků P+D, vč. lišt</t>
  </si>
  <si>
    <t>(4,89+3,18)*2+(4,89+3,18+4,89)*6</t>
  </si>
  <si>
    <t>764311821R00</t>
  </si>
  <si>
    <t>Demontáž krytiny, tabule 2 x 1 m, do 25 m2, do 30° vč. likvidace suti</t>
  </si>
  <si>
    <t>Krček -Částečné rozebrání stávající falcované krytiny pro provedení zateplení štítu až na úroveň stropu krčku. Střecha bude rozebrána v šíři 1 m nebo po nejbližší možný falc.</t>
  </si>
  <si>
    <t>Kotelna -Částečné rozebrání stávající falcované krytiny z Pz plechu pro provedení nového štítu tělocvičny včetně zateplení štítu. Střecha bude rozebrána v šíři 1 m nebo po nejbližší možný falc.</t>
  </si>
  <si>
    <t>krček:(5,24+5,24)*1,0</t>
  </si>
  <si>
    <t>kotelna:(7,2+7,2)*0,85</t>
  </si>
  <si>
    <t>764311832RT1</t>
  </si>
  <si>
    <t>Demont. krytiny, tabule 2 x 1 m, nad 25 m2, do 45° z Pz plechu</t>
  </si>
  <si>
    <t>Demontáž a likvidace střešní krytiny z falcovaného tabulového plechu, krytina kotvená na příponky, dvojitý falc, plech Pz vč. Nátěru.</t>
  </si>
  <si>
    <t>tělocvična:10,78*20,56</t>
  </si>
  <si>
    <t>764353840R00</t>
  </si>
  <si>
    <t>Demontáž žlabů zaatikových z Pz plechu vč. likvidace suti</t>
  </si>
  <si>
    <t>m</t>
  </si>
  <si>
    <t>rš  495mm, kotvený k dřevěné nosné kci</t>
  </si>
  <si>
    <t>20,56*2</t>
  </si>
  <si>
    <t>764410850R00</t>
  </si>
  <si>
    <t>Demontáž oplechování parapetů,rš od 100 do 330 mm vč. likvidace suti</t>
  </si>
  <si>
    <t>Demontáž parapetů stávajících okenních výplní, parapety z Pz plechu kotvené příponkami ke zdivu a osazené ke stávajícím oknům.</t>
  </si>
  <si>
    <t>14*2,2</t>
  </si>
  <si>
    <t>764421850R00</t>
  </si>
  <si>
    <t>Demontáž oplechování,rš od 250 do 330 mm vč. likvidace suti</t>
  </si>
  <si>
    <t>Demontáž oplechování původní atiky štítu směrem k hlavní budově, oplechování z Pz plechu RŠ 310 mm.</t>
  </si>
  <si>
    <t>8,6+1,23+1,23+0,19+0,19</t>
  </si>
  <si>
    <t>764421870R00</t>
  </si>
  <si>
    <t>Demontáž oplechování říms,rš od 400 do 500 mm vč. likvidace suti</t>
  </si>
  <si>
    <t>Demontáž oplechování původní římsy navazující na zaatikový žlab. Oplechování z Pz plechu RŠ 415 mm začíná na horní hraně zaatikového žlabu a končí okapničkou na hraně obvodové stěny</t>
  </si>
  <si>
    <t>20,82*2</t>
  </si>
  <si>
    <t>764451804R00</t>
  </si>
  <si>
    <t>Demontáž odpadních trub čtvercových o str.do 150mm vč. likvidace suti</t>
  </si>
  <si>
    <t>Rozebrání a demontáž stávajících PZ svodů, svody čtvercové, 125/125 v nikách ve stěně, napojené na gaigry. Gaigry zůstanou zachovány.</t>
  </si>
  <si>
    <t>4*4,5</t>
  </si>
  <si>
    <t>962032231R00</t>
  </si>
  <si>
    <t>Bourání zdiva z cihel pálených na MVC</t>
  </si>
  <si>
    <t>štíty tělocvičny:(5,04*0,3)*2+((0,15*0,55)*7,7)*2</t>
  </si>
  <si>
    <t>obezdívky římsy:((0,3*21)*0,1)*2</t>
  </si>
  <si>
    <t>962032631R00</t>
  </si>
  <si>
    <t>Bourání zdiva komínového z cihel na MVC</t>
  </si>
  <si>
    <t>komín:0,6*3,15*0,1</t>
  </si>
  <si>
    <t>965042131R00</t>
  </si>
  <si>
    <t>Bourání mazanin betonových  tl. 10 cm, pl. 4 m2</t>
  </si>
  <si>
    <t>Ubourání vrchní části komínové hlavy pro provedení nadezdění komína</t>
  </si>
  <si>
    <t>((0,6*3,15)*0,1)</t>
  </si>
  <si>
    <t>971033461R00</t>
  </si>
  <si>
    <t>Vybourání otv. zeď cihel. pl.0,25 m2, tl.50cm, MVC</t>
  </si>
  <si>
    <t>kus</t>
  </si>
  <si>
    <t>Prorážení 4 otvorů pro osazení rekuperačních jednotek skrz stěnu v podélných stěnách, zdivo z CP na MVC, tl. 50 cm.</t>
  </si>
  <si>
    <t>978012191R00</t>
  </si>
  <si>
    <t>Otlučení omítek vnitřních stropů do 100 % vč. rabic. pletiva, tl. 25mm</t>
  </si>
  <si>
    <t>978013191R00</t>
  </si>
  <si>
    <t>Otlučení omítek vnitřních stěn v rozsahu do 100 %</t>
  </si>
  <si>
    <t>osekání omítek v napojení stěny a podhledu a nesoudržných omítek po ubourání štítů a nadezdívek věnce a říms.</t>
  </si>
  <si>
    <t>((10,0+20,0)*2)*0,5</t>
  </si>
  <si>
    <t>96-01</t>
  </si>
  <si>
    <t>Demontáž stávajícího vybavení, uložení zajištění proti poškození</t>
  </si>
  <si>
    <t>celkem</t>
  </si>
  <si>
    <t>Demontáž a uložení vybavení tělocvičny, jednotlivé prvky budou odmontovány a uloženy pro opětovné použití – 8x ribstole, 1x gymnastický žebřík, 2x koš na basketbal, 1x hrazda, 2x sloupek pro natažení sítě, 2x komplet tyčí pro šplh, 2x komplet lan pro šplh.r</t>
  </si>
  <si>
    <t>Demontáž ocelových patek vazníků vč. likvidace suti</t>
  </si>
  <si>
    <t>Patka tvaru U kotvená k vazníku a uložená na platli ve věnci.</t>
  </si>
  <si>
    <t>Odřezání a likvidace ocelových patek, šroubovaných k věnci po vaznících. Patky demontovat, šrouby zaříznout do úrovně věnce.</t>
  </si>
  <si>
    <t>96-02</t>
  </si>
  <si>
    <t>Demontáž ochranných sítí</t>
  </si>
  <si>
    <t>Sejmutí a uložení ochranné látkové sítě včetně kotvícího materiálu. Síť přes okna a pod stropem.</t>
  </si>
  <si>
    <t>10,47*20+2*(20*2,3)</t>
  </si>
  <si>
    <t>Demontáž a likvidace vazníků vč. likvidace suti</t>
  </si>
  <si>
    <t>Demontáž, snesení, naložení a odvoz dřevěného sbíjeného vazníku. Součástí demontáže je odřezání podélného zavětrování z fošen tl. 50 mm</t>
  </si>
  <si>
    <t>96-03</t>
  </si>
  <si>
    <t>Demontáž světel</t>
  </si>
  <si>
    <t>Demontáž přisazených zářivkových světel, světla kotvené do konstrukce stropu</t>
  </si>
  <si>
    <t>96-04</t>
  </si>
  <si>
    <t>Demontáž krytů radiátorů</t>
  </si>
  <si>
    <t>Demontáž a likvidace stávajících krytů radiátorů z dřevěných latí, kotvených do špalet výklenků pro radiátory – kryt 1,2x2,3 m</t>
  </si>
  <si>
    <t>96-05</t>
  </si>
  <si>
    <t>Vybourání držáku tyčí, uložení zpětná montáž</t>
  </si>
  <si>
    <t>Vybourání držáku tyčí pro šplh v místě úpravy potrubí topení z důvodu kolize vedení s držákem. Uložení pro provedení úpravy a opětovné montáže.</t>
  </si>
  <si>
    <t>96-06</t>
  </si>
  <si>
    <t>Demontáž ochrany podlahy a obložení stěny</t>
  </si>
  <si>
    <t>Demontáž ochrany podlahy tělocvičny včetně likvidace materiálu, naložení odvoz ke zhotoviteli případně na skládku.</t>
  </si>
  <si>
    <t>(geotextilie, separační folie, 2x OSB desky, hydroizolační folie)</t>
  </si>
  <si>
    <t>Demontáž ochrany stěny obložené kobercem (Pe folie)</t>
  </si>
  <si>
    <t>979081111R00</t>
  </si>
  <si>
    <t>Odvoz suti a vybour. hmot na skládku do 1 km</t>
  </si>
  <si>
    <t>t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</si>
  <si>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</si>
  <si>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</si>
  <si>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</si>
  <si>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</si>
  <si>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</si>
  <si>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</si>
  <si>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</si>
  <si>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</si>
  <si>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96 Bourání konstrukcí</t>
  </si>
  <si>
    <t>99</t>
  </si>
  <si>
    <t>Staveništní přesun hmot</t>
  </si>
  <si>
    <t>999281108R00</t>
  </si>
  <si>
    <t>Přesun hmot pro opravy a údržbu do výšky 12 m</t>
  </si>
  <si>
    <t>99 Staveništní přesun hmot</t>
  </si>
  <si>
    <t>711</t>
  </si>
  <si>
    <t>Izolace proti vodě</t>
  </si>
  <si>
    <t>711131101RZ1</t>
  </si>
  <si>
    <t>Izolace proti vlhkosti vodorovná pásy na sucho 1 vrstva - včetně dodávky A 330/H</t>
  </si>
  <si>
    <t>Přikrytí koruny zdiva před promáčením PVC folií nebo lepenkou po celém obvodu stavby a to v průběhu zdění a zrání betonu nadezdívky a věnce. Překrytí horní plochy zdiva včetně boků nového zdiva.</t>
  </si>
  <si>
    <t>Separační folie - ochrana podlahy</t>
  </si>
  <si>
    <t>ochrana koruny zdiva:2*(21+21+20)</t>
  </si>
  <si>
    <t>ochrana podlahy:256</t>
  </si>
  <si>
    <t>711471051RZ5</t>
  </si>
  <si>
    <t>Izolace, tlak. voda, vodorovná fólií PVC, volně vč. dodávky fólie tl. 1,5 mm a ukotvení na stěny</t>
  </si>
  <si>
    <t>hydroizolační folie vytažená a ukotvená na stěnách</t>
  </si>
  <si>
    <t>256</t>
  </si>
  <si>
    <t>711491172RZ1</t>
  </si>
  <si>
    <t>Izolace tlaková, ochranná textilie, vodorovná včetně dodávky textilie  - 300 g/m2</t>
  </si>
  <si>
    <t>ochrana podlahy v prostoru tělocvičny a nářaďovny</t>
  </si>
  <si>
    <t>256,0+256,0+225,0</t>
  </si>
  <si>
    <t>998711202R00</t>
  </si>
  <si>
    <t>Přesun hmot pro izolace proti vodě, výšky do 12 m</t>
  </si>
  <si>
    <t>711 Izolace proti vodě</t>
  </si>
  <si>
    <t>762</t>
  </si>
  <si>
    <t>Konstrukce tesařské</t>
  </si>
  <si>
    <t>762614111RT6</t>
  </si>
  <si>
    <t>M.podlahy z desek do tl.18 mm, na sraz, volně vč. dodávky desky OSB  tl. 15 mm</t>
  </si>
  <si>
    <t>2 vrstvy kladené křížem</t>
  </si>
  <si>
    <t>ochrana podlahy:225*2</t>
  </si>
  <si>
    <t>998762202R00</t>
  </si>
  <si>
    <t>Přesun hmot pro tesařské konstrukce, výšky do 12 m</t>
  </si>
  <si>
    <t>762 Konstrukce tesařské</t>
  </si>
  <si>
    <t>02 Střecha</t>
  </si>
  <si>
    <t>167101101R00</t>
  </si>
  <si>
    <t>Nakládání výkopku z hor.1-4 v množství do 100 m3</t>
  </si>
  <si>
    <t>174101102R00</t>
  </si>
  <si>
    <t>Zásyp ruční se zhutněním</t>
  </si>
  <si>
    <t>kanalizace:17,0*0,4*0,5</t>
  </si>
  <si>
    <t>180402111R00</t>
  </si>
  <si>
    <t>Založení trávníku parkového výsevem v rovině</t>
  </si>
  <si>
    <t>(0,6+3,4+0,6+1,8+4)*1</t>
  </si>
  <si>
    <t>181101102R00</t>
  </si>
  <si>
    <t>Úprava pláně  v hor. 1-4, se zhutněním</t>
  </si>
  <si>
    <t>Urovnání a hutnění podloží po provedení kanalizace před provedením podkladních vrstev chodníku. Úprava v rovině.</t>
  </si>
  <si>
    <t>(6,4*0,5)*1,25</t>
  </si>
  <si>
    <t>182001111R00</t>
  </si>
  <si>
    <t>Plošná úprava terénu, nerovnosti do 10 cm v rovině</t>
  </si>
  <si>
    <t>Úprava terénu po provedených výkopech kanalizace, uhrabání a vyčištění trávníku. Prostor po výkopech bude vyčištěn, uhrabán, zbaven kamene a oset travním semenem.</t>
  </si>
  <si>
    <t>00572400</t>
  </si>
  <si>
    <t>Směs travní parková I. běžná zátěž PROFI</t>
  </si>
  <si>
    <t>kg</t>
  </si>
  <si>
    <t>10,4*0,03</t>
  </si>
  <si>
    <t>3</t>
  </si>
  <si>
    <t>Svislé a kompletní konstrukce</t>
  </si>
  <si>
    <t>279361821R00</t>
  </si>
  <si>
    <t>Výztuž základových zdí z betonář. oceli 10 505 (R)</t>
  </si>
  <si>
    <t>nadezdívka z bet. tvárnic:</t>
  </si>
  <si>
    <t>svislá výztuž:126*(0,9+1,1)*0,617/1000</t>
  </si>
  <si>
    <t>vodorovná výztuž:72*6*0,617/1000</t>
  </si>
  <si>
    <t>311112350RT4</t>
  </si>
  <si>
    <t>Stěna z tvárnic ztraceného bednění, tl. 50 cm zalití tvárnic betonem C 25/30</t>
  </si>
  <si>
    <t>(0,75*21*2)+(8*2)</t>
  </si>
  <si>
    <t>311271176R00</t>
  </si>
  <si>
    <t>Zdivo z plynosilikátových bloků tl. 25cm na tenkovrstvé  lepidlo</t>
  </si>
  <si>
    <t>Nadezdívka obloukovách štítů nad úrovní podhledu tělocvičny, oblouk daný tvarem vazníku, převášení nad čistou střechu min. 100 mm, vč. řezání bloků do oblouku</t>
  </si>
  <si>
    <t>(14,48*2)*1,1</t>
  </si>
  <si>
    <t>314231114R01</t>
  </si>
  <si>
    <t>Zdivo komínů z Cdm na MVC pod omítku</t>
  </si>
  <si>
    <t>(0,6*2,8)*0,285</t>
  </si>
  <si>
    <t>331271116R00</t>
  </si>
  <si>
    <t>Zdivo  z cihel beton. 29 cm na maltu MC 10</t>
  </si>
  <si>
    <t>Dozdění stávajícího věnce do roviny z betonových cihel 29x14,5x5,5 na cementovou maltu včetně dorovnání nerovností štítu po bourání před prováděním nadezdívky.</t>
  </si>
  <si>
    <t>(0,3*0,19*21)*2</t>
  </si>
  <si>
    <t>0,9*0,45*2</t>
  </si>
  <si>
    <t>342255024R00</t>
  </si>
  <si>
    <t>Obezdívka věnce z plynosilikátových bloků tl. 100mm,  100/250/600 na tenkovrstvé lepidlo</t>
  </si>
  <si>
    <t>((21+11)*2+(20+10)*2)*0,25</t>
  </si>
  <si>
    <t>342264051RX1</t>
  </si>
  <si>
    <t>Podhled sádrokartonový na zavěšenou ocel. konstr. desky protipožární tl. 2 x 12,5 mm, bez izolace</t>
  </si>
  <si>
    <t>kladeny křížem na převaz, šroubované k montážním CD profilům. Požární odolnost min. 30 min., vč. roštů</t>
  </si>
  <si>
    <t>(10,0*20,0)</t>
  </si>
  <si>
    <t>953981102R00</t>
  </si>
  <si>
    <t>Chemické kotvy do betonu, hl. 90 mm, M 10, ampule</t>
  </si>
  <si>
    <t>kotvení svislé výztuže</t>
  </si>
  <si>
    <t>3-01</t>
  </si>
  <si>
    <t>Dodávka a montáž komínové vložky z Pz plechu pr. 250mm, délka 500 mm</t>
  </si>
  <si>
    <t>342-01</t>
  </si>
  <si>
    <t>Akustický podhled tl. 40mm vč. roštu</t>
  </si>
  <si>
    <t>10,0*20,0</t>
  </si>
  <si>
    <t>3 Svislé a kompletní konstrukce</t>
  </si>
  <si>
    <t>4</t>
  </si>
  <si>
    <t>Vodorovné konstrukce</t>
  </si>
  <si>
    <t>417321414R00</t>
  </si>
  <si>
    <t>Ztužující pásy a věnce z betonu železového C 25/30</t>
  </si>
  <si>
    <t>(0,3*0,25)*(21+11+21+11)*1,1</t>
  </si>
  <si>
    <t>417361821R00</t>
  </si>
  <si>
    <t>Výztuž ztužujících pásů a věnců z oceli 10505(R)</t>
  </si>
  <si>
    <t>6*72*0,89/1000</t>
  </si>
  <si>
    <t>315*1,02*0,222/1000</t>
  </si>
  <si>
    <t>16*1,2*1,58/1000</t>
  </si>
  <si>
    <t>4 Vodorovné konstrukce</t>
  </si>
  <si>
    <t>45</t>
  </si>
  <si>
    <t>Podkladní a vedlejší konstrukce</t>
  </si>
  <si>
    <t>451572111R00</t>
  </si>
  <si>
    <t>Lože pod potrubí z kameniva těženého 0 - 4 mm</t>
  </si>
  <si>
    <t>kanalizace:17*0,4*0,3</t>
  </si>
  <si>
    <t>45 Podkladní a vedlejší konstrukce</t>
  </si>
  <si>
    <t>5</t>
  </si>
  <si>
    <t>Komunikace</t>
  </si>
  <si>
    <t>564861111RT2</t>
  </si>
  <si>
    <t>Podklad ze štěrkodrti po zhutnění tloušťky 20 cm štěrkodrť frakce 0-32 mm</t>
  </si>
  <si>
    <t>pod dlažbu z kostek:(((0,6+1,8+4)*0,5)*1,25)*0,25</t>
  </si>
  <si>
    <t>591211111R00</t>
  </si>
  <si>
    <t>Kladení dlažby drobné kostky,lože z kamen.tl. 5 cm</t>
  </si>
  <si>
    <t>dlažba z kostek 6x6x8cm, kostky stávající z rozebrané dlažby, lože z kameniva drceného fr. 4-8mm</t>
  </si>
  <si>
    <t>5 Komunikace</t>
  </si>
  <si>
    <t>61</t>
  </si>
  <si>
    <t>Upravy povrchů vnitřní</t>
  </si>
  <si>
    <t>602011179R00</t>
  </si>
  <si>
    <t>Omítka stěn tenkovrstvá vnitřní</t>
  </si>
  <si>
    <t>na vnitřní zateplení štítů</t>
  </si>
  <si>
    <t>(14,48*2)+19,16+8,47+10,0</t>
  </si>
  <si>
    <t>612421637R00</t>
  </si>
  <si>
    <t>Omítka vnitřní zdiva, MVC, štuková</t>
  </si>
  <si>
    <t>jádrová omítka VPC ruční, hlazená, pro vnitřní prostory. Omítka nadezdívek stěn a štítů (do úrovně  podhledu) včetně omítek po průrazech pro VZT jednotky.</t>
  </si>
  <si>
    <t>(1,41*20)*2+(11*1)*2+((((0,3+0,4)*2)*0,5)*4)*1,1</t>
  </si>
  <si>
    <t>612481211RT2</t>
  </si>
  <si>
    <t>Montáž výztužné sítě(perlinky)do stěrky-vnit.stěny včetně výztužné sítě a stěrkového tmelu</t>
  </si>
  <si>
    <t>(14,48*2)+19,16+8,47+10</t>
  </si>
  <si>
    <t>61 Upravy povrchů vnitřní</t>
  </si>
  <si>
    <t>602022191R00</t>
  </si>
  <si>
    <t>Penetrační nátěr stěn</t>
  </si>
  <si>
    <t>oprava vnějších omítek pod zateplení</t>
  </si>
  <si>
    <t>věnec:(0,3+0,19+0,2)*(21+11+21+11)</t>
  </si>
  <si>
    <t>oprava omítky pod zateplení:((0,47*1)*21)*2+(19,16+8,47)*1,2+10</t>
  </si>
  <si>
    <t>komín:(0,6+2,8+0,6)*1,6+(2,8*0,81)</t>
  </si>
  <si>
    <t>622421131R00</t>
  </si>
  <si>
    <t>Omítka vnější stěn, MVC, hladká, složitost 1-2</t>
  </si>
  <si>
    <t>vnější omítka-oprava:((0,47*1)*21)*2+(19,16+8,47)*1,2+10</t>
  </si>
  <si>
    <t>komín:((0,6+2,8)*2)*0,285</t>
  </si>
  <si>
    <t>622471116R00</t>
  </si>
  <si>
    <t>Úprava stěn aktivovaným štukem s přísadou</t>
  </si>
  <si>
    <t>629995101U00</t>
  </si>
  <si>
    <t>Očištění vně povrch omytí tlak voda</t>
  </si>
  <si>
    <t>63</t>
  </si>
  <si>
    <t>Podlahy a podlahové konstrukce</t>
  </si>
  <si>
    <t>631312711R01</t>
  </si>
  <si>
    <t>Mazanina betonová tl. 5 - 8 cm C 30/37</t>
  </si>
  <si>
    <t>Vybetonování nové komínové hlasy</t>
  </si>
  <si>
    <t>(0,6*2,8)*0,75</t>
  </si>
  <si>
    <t>631351101R00</t>
  </si>
  <si>
    <t>Bednění stěn, rýh a otvorů  - zřízení</t>
  </si>
  <si>
    <t>komín. hlava:(2*0,6+2*2,8)*0,75</t>
  </si>
  <si>
    <t>631351102R00</t>
  </si>
  <si>
    <t>Bednění stěn, rýh a otvorů v podlahách -odstranění</t>
  </si>
  <si>
    <t>631361921RT4</t>
  </si>
  <si>
    <t>Výztuž mazanin svařovanou sítí průměr drátu  6,0, oka 100/100 mm KH30</t>
  </si>
  <si>
    <t>komín. hlava:0,6*2,8*4,4/1000</t>
  </si>
  <si>
    <t>63 Podlahy a podlahové konstrukce</t>
  </si>
  <si>
    <t>8</t>
  </si>
  <si>
    <t>Trubní vedení</t>
  </si>
  <si>
    <t>871275211U00</t>
  </si>
  <si>
    <t>Potr.PVC-systém KG třídy SN4 DN125 vč. napojení do stáv. kanalizace</t>
  </si>
  <si>
    <t>Propojení svodů se stávající dešťovou kanalizací, vedení z trub PVC-KG DN 125 od gaigrů ke kanalizaci.</t>
  </si>
  <si>
    <t>0,6+3,4+0,6+1,8+4+1,8+4+0,6+(4*0,8)</t>
  </si>
  <si>
    <t>8 Trubní vedení</t>
  </si>
  <si>
    <t>970051018R00</t>
  </si>
  <si>
    <t>Vrtání jádrové do ŽB d 15 mm</t>
  </si>
  <si>
    <t>252*0,1</t>
  </si>
  <si>
    <t>712</t>
  </si>
  <si>
    <t>Živičné krytiny</t>
  </si>
  <si>
    <t>712531101RT1</t>
  </si>
  <si>
    <t>Povlaková krytina střech oblých pásy na sucho 1 vrstva - materiál ve specifikaci</t>
  </si>
  <si>
    <t>Separační vrstva mezi tepelnou izolací a střešní fólií ze sklovláknité netkané textilie – sklovláknitý vlies.</t>
  </si>
  <si>
    <t>11,72*(20,24+2*(0,16+0,49+0,16))</t>
  </si>
  <si>
    <t>712541559R00</t>
  </si>
  <si>
    <t>Povlaková krytina střech oblých pásy samolepící pás, montáž</t>
  </si>
  <si>
    <t>Parotěsná fólie z SBS modifikovaného asfaltu tl. 3 mm s jemnozrnným posypem – parotěsnící a vzduchotěsnící vrstva (Glastek 30 sticker plus), současně pojistná hydroizolační vrstva. Parotěs přetažen přes římsu a ukončen až na líci zdiva, přesah na zdivo min. 150 mm</t>
  </si>
  <si>
    <t>((11,4+0,3+0,3)*(20,4+(0,85+0,315)*2))</t>
  </si>
  <si>
    <t>712541659R00</t>
  </si>
  <si>
    <t>Povlaková krytina střech oblých mechanicky kotvená, montáž</t>
  </si>
  <si>
    <t>Fólie tl. 1,5 mm, kotvená talířovými hmoždinkami</t>
  </si>
  <si>
    <t>viz. separační vrstva:256,19</t>
  </si>
  <si>
    <t>283220012</t>
  </si>
  <si>
    <t>Fólie izolační  tl. 1,5 mm š. 1600 mm RAL 7040 - šedá</t>
  </si>
  <si>
    <t>Hydroizolační střešní fólie z PVC-P, vyztužená polyesterovou mřížkou a s lakovaným povrchem určená k mechanickému kotvení, spojovaná svařováním. Fólie tl. 1,5 mm, kotvená talířovými hmoždinkami, plošná hmotnost 1,8 kg/m2. Barva šedá RAL 7040.</t>
  </si>
  <si>
    <t>256,19*1,05</t>
  </si>
  <si>
    <t>62852269</t>
  </si>
  <si>
    <t>Pás modif. asfalt samolep Glastek 30 sticker plus</t>
  </si>
  <si>
    <t>272,76*1,05</t>
  </si>
  <si>
    <t>69366195</t>
  </si>
  <si>
    <t>Textilie sklovláknitá FILTEK V 300 g/m2 š. 200cm</t>
  </si>
  <si>
    <t>998712202R00</t>
  </si>
  <si>
    <t>Přesun hmot pro povlakové krytiny, výšky do 12 m</t>
  </si>
  <si>
    <t>712 Živičné krytiny</t>
  </si>
  <si>
    <t>713</t>
  </si>
  <si>
    <t>Izolace tepelné</t>
  </si>
  <si>
    <t>713111221RK2</t>
  </si>
  <si>
    <t>Montáž parozábrany, zavěšené podhl., přelep. spojů vč. dodávky</t>
  </si>
  <si>
    <t>713131131R00</t>
  </si>
  <si>
    <t>Izolace tepelná stěn lepením a kotvemi montáž</t>
  </si>
  <si>
    <t>Zateplení nadezdívky štítů z interiérové strany včetně koruny zdi. XPS tl. 50 mm, kotven lepením a mechanickými kotvami, 4 ks/m2</t>
  </si>
  <si>
    <t>14,48*2+(0,25*11)*2+(0,485*11,72)*2</t>
  </si>
  <si>
    <t>713141111R01</t>
  </si>
  <si>
    <t>Izolace tepelná střech položením</t>
  </si>
  <si>
    <t>pás zateplení střechy v místě kotvení sněhových zábran. Mezi vrstvy bednění bude vložena vrstva XPS polystyrenu tl. 140 mm. Kotvení prošroubováním vrchní vrstvy OSB desek k záklopu střechy - započteno u OSB desek</t>
  </si>
  <si>
    <t>(0,4*20,4)*2</t>
  </si>
  <si>
    <t>713141125R00</t>
  </si>
  <si>
    <t>Izolace tepelná střech, desky, kotvená montáž, úprava a těsnění spár</t>
  </si>
  <si>
    <t>Tepelná izolace střechy z desek EPS 100 S Stabil tl. 120 mm, kladených ve dvou vrstvách. Desky kladené křížem na vazbu pro minimalizaci bodových tepelných mostů. Kotvení talířovými hmoždinkami v každé vrstvě do nosné skořápky.</t>
  </si>
  <si>
    <t>250,61+250,61</t>
  </si>
  <si>
    <t>713191100RTP</t>
  </si>
  <si>
    <t>Položení ochranné folie vč. dodávky vč. lišty pro ukotvení 60m</t>
  </si>
  <si>
    <t>Ochrana obložení stěn koberci. Koberce budou po celou dobu stavby chráněny proti vlhkosti a prachu přikrytím polyethylenovou PE folií tl. 0,1 mm. Fólie bude uchycena do stěny nad úrovní koberce pomocí dřevěných lišt kotvených do stěny natloukacími</t>
  </si>
  <si>
    <t>(20+10+20+10)*3</t>
  </si>
  <si>
    <t>283754601</t>
  </si>
  <si>
    <t>Polystyren extrudovaný XPS 600 x 1250 mm</t>
  </si>
  <si>
    <t>pás zateplení střechy v místě kotvení sněhových zábran. Mezi vrstvy bednění bude vložena vrstva XPS polystyrenu tl. 140 mm.</t>
  </si>
  <si>
    <t>16,32*1,05*0,14</t>
  </si>
  <si>
    <t>45,82*1,05</t>
  </si>
  <si>
    <t>28375704</t>
  </si>
  <si>
    <t>Deska izolační stabilizov. EPS 100 S 1000 x 500 mm</t>
  </si>
  <si>
    <t>501,2*0,12*1,05</t>
  </si>
  <si>
    <t>998713202R00</t>
  </si>
  <si>
    <t>Přesun hmot pro izolace tepelné, výšky do 12 m</t>
  </si>
  <si>
    <t>713 Izolace tepelné</t>
  </si>
  <si>
    <t>721</t>
  </si>
  <si>
    <t>Vnitřní kanalizace</t>
  </si>
  <si>
    <t>721242110RT2</t>
  </si>
  <si>
    <t>Lapač střešních splavenin PP HL600, kloub zápachová klapka, koš na listí, DN 125</t>
  </si>
  <si>
    <t>998721202R00</t>
  </si>
  <si>
    <t>Přesun hmot pro vnitřní kanalizaci, výšky do 12 m</t>
  </si>
  <si>
    <t>721 Vnitřní kanalizace</t>
  </si>
  <si>
    <t>762088116R00</t>
  </si>
  <si>
    <t>Zakrývání provizorní plachtou vč.odstranění tělocvična, krček, kotelna</t>
  </si>
  <si>
    <t>762332110R00</t>
  </si>
  <si>
    <t>Montáž vázaných krovů pravidelných do 120 cm2</t>
  </si>
  <si>
    <t>Dřevěné hranolky hoblované, 30/40, šroubované k vazníkům a námětkům v čele římsy a sloužící pro ukotvení OSB desek čela římsy.</t>
  </si>
  <si>
    <t>Námětek římsy pro uchycení bednění římsy střechy. Námětek ze smrkových fošen 350x240x80 mm kotvených k záklopu střechy v místě vazníků pomocí ocelových L profilů.</t>
  </si>
  <si>
    <t>hranol 30/40:92*0,225+91*0,15</t>
  </si>
  <si>
    <t>námětek:46*0,35</t>
  </si>
  <si>
    <t>762341313R00</t>
  </si>
  <si>
    <t>Montáž bednění střech oblouk. OSB desky kotvené k vazníkům</t>
  </si>
  <si>
    <t>Záklop tvořící nosnou konstrukci střechy, záklop z desek OSB 3, tl. 25 mm, P+D. Desky pro exteriérové použití, pokládané rovnoběžně s římsou, šroubované k vazníkům po 150 mm, vruty 6x80</t>
  </si>
  <si>
    <t>střecha:((11,4+0,15+0,5)*20,4)</t>
  </si>
  <si>
    <t>zesílení bednění střechy:((0,4*20,4)*2)*2</t>
  </si>
  <si>
    <t>762341313R01</t>
  </si>
  <si>
    <t>Montáž bednění atiky štítu OSB desky</t>
  </si>
  <si>
    <t>Bednění atiky štítu sloužící jako opora pro nalepení hydroizolační foólie a jako podkladní vrstva pro oplechování. OSB pro vnější použití, tl. 25 mm, kotveno hmoždinkami do koruny zdiva. Pruhy šíře 0,5 m</t>
  </si>
  <si>
    <t>(11,72*0,5)*2</t>
  </si>
  <si>
    <t>762341313R02</t>
  </si>
  <si>
    <t>Montáž bednění  OSB desky</t>
  </si>
  <si>
    <t>Nosná vrstva pro držáky sněhových zábran. OSB desky tl. 25 mm ve dvou vrstvách šroubované skrz zateplení z XPS polystyrenu do nosné skořápky střechy. OSB pro venkovní použití.</t>
  </si>
  <si>
    <t>((0,4*20,4)*2)*2</t>
  </si>
  <si>
    <t>762341313R03</t>
  </si>
  <si>
    <t>Záklop římsy montáž</t>
  </si>
  <si>
    <t>čelní záklop římsy z exteriérové OSB desky tl. 25 mm. Desky ve dvou rozměrech výšky 225 mm a 385 mm. V délkovém směru je nutné mezi jednotlivými deskami ponechat mezeru min. 10 mm.</t>
  </si>
  <si>
    <t>0,225*21+0,385*21</t>
  </si>
  <si>
    <t>762395000R00</t>
  </si>
  <si>
    <t>Spojovací a ochranné prostředky pro střechy</t>
  </si>
  <si>
    <t>zesílení bednění střechy:((0,4*20,4)*2)*2*0,025</t>
  </si>
  <si>
    <t>nosná vrstva sněhových držáků:32,64*1,1*0,025</t>
  </si>
  <si>
    <t>bednění atiky štítu:11,72*1,1*0,025</t>
  </si>
  <si>
    <t>záklop římsy:12,81*1,1*0,025</t>
  </si>
  <si>
    <t>hranol 30/40:0,0433</t>
  </si>
  <si>
    <t>námětek:0,3246</t>
  </si>
  <si>
    <t>střecha:((11,4+0,15+0,5)*20,4)*0,025</t>
  </si>
  <si>
    <t>762911111R00</t>
  </si>
  <si>
    <t>Impregnace řeziva máčením Bochemit QB</t>
  </si>
  <si>
    <t>hranol 30x40:62*0,225*(2*0,03+2*0,04)</t>
  </si>
  <si>
    <t>61*0,15*(2*0,03+2*0,04)</t>
  </si>
  <si>
    <t>námětek:46*0,35*0,24*2</t>
  </si>
  <si>
    <t>762-01</t>
  </si>
  <si>
    <t>Kotevní L profil</t>
  </si>
  <si>
    <t>Ocelové L profily pro ukotvení námětků. Vždy 2 ks na námětek, profily šroubované do záklopu střechy pomocí vrutů, dva vruty na profil. Námětek uchycen mezi profily ocelovou závitovou tyčí. D+M</t>
  </si>
  <si>
    <t>L profil - 96ks</t>
  </si>
  <si>
    <t>vruty 5/60  - 184ks</t>
  </si>
  <si>
    <t>závitová tyč pr. 8  - 92 ks</t>
  </si>
  <si>
    <t>vč. 184 ks podložek a matic</t>
  </si>
  <si>
    <t>23*2*2</t>
  </si>
  <si>
    <t>60512000</t>
  </si>
  <si>
    <t>Řezivo SM hoblované profil 30x40mm</t>
  </si>
  <si>
    <t>92*0,225*0,03*0,04*1,05</t>
  </si>
  <si>
    <t>91*0,15*0,03*0,04*1,05</t>
  </si>
  <si>
    <t>60512688</t>
  </si>
  <si>
    <t>Fošna SM/BO tl. 70-80 mm dl. do 3 m š. do 120 mm</t>
  </si>
  <si>
    <t>46*0,35*0,24*0,08*1,05</t>
  </si>
  <si>
    <t>60726017.A</t>
  </si>
  <si>
    <t>Deska dřevoštěpková OSB 3 N - 4PD tl. 25 mm</t>
  </si>
  <si>
    <t>nosná vrstva sněhových držáků:32,64*1,1</t>
  </si>
  <si>
    <t>bednění atiky štítu:11,72*1,1</t>
  </si>
  <si>
    <t>záklop římsy:12,81*1,1</t>
  </si>
  <si>
    <t>střecha:((11,4+0,15+0,5)*20,4)*1,1</t>
  </si>
  <si>
    <t>zesílení bednění střechy:((0,4*20,4)*2)*2*1,1</t>
  </si>
  <si>
    <t>763</t>
  </si>
  <si>
    <t>Dřevostavby</t>
  </si>
  <si>
    <t>763732112R00</t>
  </si>
  <si>
    <t>Montáž střech z vazníků příhradových dl. do 18 m vč. dodávky a impregnace vazníků</t>
  </si>
  <si>
    <t>Dodání a osazení dřevěnch obloukových vazníků dle návrhu statika, délka 11 m, výška 1,3 m 30 ks</t>
  </si>
  <si>
    <t>Dodání a osazení dřevěnch obloukových vazníků dle návrhu statika, délka 11 m, výška 1,3 m</t>
  </si>
  <si>
    <t>Lisovaná ztužidla 28 ks:                                                     ztužidlo A  10,46x0,615 m  4x,                                                        ztužidlo B 0,615x0,170 m 8x,                                   ztužidlo C 2,72x0,615 m  8x,                                                              ztužidlo D 2,72x0,6315m 8x dřevěná lisovaná ztužidla střešní konstrukce, ztužidla vkládaná do 4 polí dle PD, celkem 4 typy, kotvení k vazníkům pomocí vrutů, úhelníhíků a větrovacích pásků</t>
  </si>
  <si>
    <t>Ondřejské kříže - podélné prostorové ztužení konstrukce střechy pomocí ondřejských křížů, kříže tvořené z prken přibíjených ke svislicím vazníků a vzájemně spojovaných hřebíky, spoje tříhřebíkové                                                  prkna 120/1420/32 (29x2)x2  116ks                                         hřebíky 4x60, ((29x3)x2  174 ks                                                                           hřebíky 4x120 ((30x6)x2  360 ks</t>
  </si>
  <si>
    <t xml:space="preserve">Podélné ztužení a zavětrování na úrovni spodní pásnice, provedené z hraněných prken, kladených vždy přes dva vazníky a vzájemně převázaných, kotvení přibíjením, spoje tříhřebíkové                                                      prkna 120/1500/32  30ks                                                    hřebíky 4x80 (15x9)x2  270 ks </t>
  </si>
  <si>
    <t>Ocelové větrovací pásky různých délek, pásky k celkovému zavětrování konstrukce a k vzájemnému spojeni ztužidel, pásky š. 30mm, včetně spojovacího materiálu      d. 600mm  48 ks, d. 300mm 12ks, d. 7000mm 6ks, d. 4700mm 12ks</t>
  </si>
  <si>
    <t>Ocelové lisované plechy L pro kotvení jednotlivých vazníků k věnci a ke kotvení čelních ztužidel k věnci, profily včetně spojovacího materiálu - šrouby, vruty, hmoždinky                                                                            L profil (30x4) + (8x2) - 136ks</t>
  </si>
  <si>
    <t>30*11,0</t>
  </si>
  <si>
    <t>23*11,0</t>
  </si>
  <si>
    <t>998763202U00</t>
  </si>
  <si>
    <t>Přesun % dřevostavby objekt v -24m</t>
  </si>
  <si>
    <t>763 Dřevostavby</t>
  </si>
  <si>
    <t>764</t>
  </si>
  <si>
    <t>Konstrukce klempířské</t>
  </si>
  <si>
    <t>764311201R00</t>
  </si>
  <si>
    <t>Oprava střechy krčku, kotelny</t>
  </si>
  <si>
    <t>Oprava a doplnění plechové falcované krytiny, Pz plech, svitkový, falcovaný včetně nátěru, dokrytí rozebrané části podél štítu.</t>
  </si>
  <si>
    <t>krček:10,5*1,25</t>
  </si>
  <si>
    <t>kotelna:((5,74+0,6)*2)*1,25</t>
  </si>
  <si>
    <t>764721114U00</t>
  </si>
  <si>
    <t>Oplechování komína rš. 260mm</t>
  </si>
  <si>
    <t>oplechování a lemování komína i štítů – napojení falcované krytiny na štít a stávající komín na střeše kotelny i spojovacího krčku.oplechování a lemování komína i štítů – napojení falcované krytiny na štít a stávající komín na střeše kotelny i spojovacího krčku.</t>
  </si>
  <si>
    <t>(0,6+2,8+0,6+4,325+4,325+0,2)+(5,245+5,245)</t>
  </si>
  <si>
    <t>764908101RT2</t>
  </si>
  <si>
    <t>Kotlík žlabový kónický,vel.žlabu 125 mm poplast. plech RAL 7040</t>
  </si>
  <si>
    <t>764908104RT2</t>
  </si>
  <si>
    <t>Žlab podokapní půlkruhový R,velikost 125 mm poplast. plech, RAL 7040</t>
  </si>
  <si>
    <t>2*20,9</t>
  </si>
  <si>
    <t>764908109RT2</t>
  </si>
  <si>
    <t>Odpadní trouby kruhové, D 100 mm poplast. plech RAL 7040</t>
  </si>
  <si>
    <t>4*5,9</t>
  </si>
  <si>
    <t>764-01</t>
  </si>
  <si>
    <t>Dodávka a montáž dekoračních lišt (imitace falců pl. střechy)</t>
  </si>
  <si>
    <t>barva šedá RAL 7040</t>
  </si>
  <si>
    <t>11,8*26</t>
  </si>
  <si>
    <t>764-02</t>
  </si>
  <si>
    <t>Dodávka a montáž trubkového zachytávače nerez trubky pr. 30mm ve dvou řadách oboustanně</t>
  </si>
  <si>
    <t>po celé délce střechy</t>
  </si>
  <si>
    <t>Nerezový typový držák sněhového zachytávače pro dvě vodorovné trubky, zachytávač pro ploché střechy a do fóliových střech – systémové řešení- 46 ks</t>
  </si>
  <si>
    <t>20,34*2</t>
  </si>
  <si>
    <t>764-03</t>
  </si>
  <si>
    <t>Úprava oplechování přístřešku rš 260mm</t>
  </si>
  <si>
    <t>Úprava oplechování napojení stávajících přístavků na zateplení fasády tělocvičny, doplnění lemování falcované střešní krytiny a napojení na stávající střechu.</t>
  </si>
  <si>
    <t>6,54+1+0,66+0,5</t>
  </si>
  <si>
    <t>764731115R</t>
  </si>
  <si>
    <t>Oplechování atiky poplastováný plech rš 550 mm</t>
  </si>
  <si>
    <t>Oplechování atiky štítu z ocelového poplastovaného plechu, odstín šedá, RAL 7040. Oplechování rš 550 mm kotveno vruty do bednění atiky, vruty kryty čepičkami.</t>
  </si>
  <si>
    <t>12*2</t>
  </si>
  <si>
    <t>7647311R</t>
  </si>
  <si>
    <t>Oplechování hrany římsy poplastováný plech rš 300mm</t>
  </si>
  <si>
    <t>Okapové plechy na hraně římsy pro napojení střešní fólie. Plech rš 300 mm kotvený do bednění z OSB pomocí vrutů, vruty kryty čepičkami. Oplechování v celé délce římsy.</t>
  </si>
  <si>
    <t>2*21</t>
  </si>
  <si>
    <t>998764202R00</t>
  </si>
  <si>
    <t>Přesun hmot pro klempířské konstr., výšky do 12 m</t>
  </si>
  <si>
    <t>764 Konstrukce klempířské</t>
  </si>
  <si>
    <t>766</t>
  </si>
  <si>
    <t>Konstrukce truhlářské</t>
  </si>
  <si>
    <t>766-01</t>
  </si>
  <si>
    <t>Dodávka a montáž krytu na radiátory</t>
  </si>
  <si>
    <t>Kryt dřevěný dle detailu v PD, atypický truhlářský výrobek. Rozměr krytu 1,2 x 2,3 m. Rám krytu z hoblovaných latí 30/40 mm, čelo z hoblovaných prken 25/70 mm šroubovaných k rámu.</t>
  </si>
  <si>
    <t>766 Konstrukce truhlářské</t>
  </si>
  <si>
    <t>767</t>
  </si>
  <si>
    <t>Konstrukce zámečnické</t>
  </si>
  <si>
    <t>767-01</t>
  </si>
  <si>
    <t>Dovoz a osazení původního vybavení tělocvičny</t>
  </si>
  <si>
    <t>rmontáž jednotlivých prvků na původní místa včetně případných oprav a úprav prvků dle nového stavu s výjimkou gymnastických kruhů – dodány nové. Osazení a montáž 8x ribstole, 1x gymnastický žebřík, 2x koš na basketbal, 1x hrazda, 2x sloupek pro natažení sítě, 2x komplet tyčí pro šplh, 2x komplet lan pro šplh.</t>
  </si>
  <si>
    <t>767-02</t>
  </si>
  <si>
    <t>Dodávka a montáž ochranné mřížky z tahokovu</t>
  </si>
  <si>
    <t>atypický výrobek svařovaný z L profilů, kryt z tahokovu. Celá mřížka žárově zinkována a opatřena lakováním v bílé barvě. Nutné provedení s oblými hranami</t>
  </si>
  <si>
    <t>767-03</t>
  </si>
  <si>
    <t>Ocelové platle dodávka a montáž</t>
  </si>
  <si>
    <t>Ocelové platle 250/250/10 mm, kotvené k závitovým tyčím zabetonovaných v nadezdívce a věnci, šroubový spoj. Platle pro přivaření ztužujících táhel.</t>
  </si>
  <si>
    <t>2*4</t>
  </si>
  <si>
    <t>767-04</t>
  </si>
  <si>
    <t>Ztužující táhla pr. 25</t>
  </si>
  <si>
    <t>Ztužující táhla zajišťující stabilitu obvodové konstrukce z žebírkové oceli pr. 25 mm, nadstandardní délka 10,75 m přes celou šíři tělocvičny. Táhla přivařena k ocelovým platlím usazeným do konstrukce věnce.</t>
  </si>
  <si>
    <t>767 Konstrukce zámečnické</t>
  </si>
  <si>
    <t>784</t>
  </si>
  <si>
    <t>Malby</t>
  </si>
  <si>
    <t>784165312R00</t>
  </si>
  <si>
    <t>Malba tekutá , bílá, bez penetrace, 2 x</t>
  </si>
  <si>
    <t>(((20+10)*2)*5,23)*1,1</t>
  </si>
  <si>
    <t>784221101R00</t>
  </si>
  <si>
    <t>Penetrace podkladu, 1x</t>
  </si>
  <si>
    <t>784 Malby</t>
  </si>
  <si>
    <t>OST</t>
  </si>
  <si>
    <t>Ostaní práce</t>
  </si>
  <si>
    <t>Dodávka a montáž gymnastickýcj kruhů</t>
  </si>
  <si>
    <t>soubor</t>
  </si>
  <si>
    <t>Dodání a montáž kompletu gymnastických kruhů sestávajícího z typové konzoly pro ukotvení na stěnu a navíjecího mechanismu s popruhy a gymnastickými kruhy. Celý komplet bude dodán od jednoho výrobce v nesklápěcím provedení pro možnost houpání na kruzích a s příslušnými atesty a certifikáty.</t>
  </si>
  <si>
    <t>OST Ostaní práce</t>
  </si>
  <si>
    <t>M24</t>
  </si>
  <si>
    <t>Montáže vzduchotechnických zařízení</t>
  </si>
  <si>
    <t>Dodávka a montáž rekuperační ventilační jednotky</t>
  </si>
  <si>
    <t>4 nástěnné rekuperátory HR 300 umístěné v podélných stěnách tělocvičny, vždy po dvou na každé straně. Rekuperační jednotky jsou samostatné, funkčně nezávislé.  Rekuperační jednotka se skládá z ventilátoru, výměníku tepla a filtrů v jedné jednotce oboustranně chráněné mřížkami a žaluziemi. Jednotky zajišťují nepřetržité větrání a rekuperaci po dobu provozu tělocvičny a to se 70% účinností rekuperace vzduchu.</t>
  </si>
  <si>
    <t>M24 Montáže vzduchotechnických zařízení</t>
  </si>
  <si>
    <t>03 Fasáda</t>
  </si>
  <si>
    <t>((21,2+0,5+0,6+14,41+1,4)*0,5)*0,8</t>
  </si>
  <si>
    <t>Obsyp nopové fólie a zateplení soklu pod úrovní terénu z kameniva fr. 32-64 mm se zahutněním.</t>
  </si>
  <si>
    <t>583418064</t>
  </si>
  <si>
    <t>Kamenivo drcené frakce  16/32</t>
  </si>
  <si>
    <t>15,27*2,0</t>
  </si>
  <si>
    <t>2</t>
  </si>
  <si>
    <t>Základy a zvláštní zakládání</t>
  </si>
  <si>
    <t>289970111R00</t>
  </si>
  <si>
    <t>Vrstva geotextilie 300g/m2</t>
  </si>
  <si>
    <t>Separační geotextilie do výkopu obsypu zateplení soklu mezi kamenivo a zeminu, vč. dodávky  geotextilie min. 300 g/m2, šíře 2,0 m</t>
  </si>
  <si>
    <t>39,1*2,0</t>
  </si>
  <si>
    <t>2 Základy a zvláštní zakládání</t>
  </si>
  <si>
    <t>(21,2+0,5+0,6)*0,75</t>
  </si>
  <si>
    <t>596811111RT4</t>
  </si>
  <si>
    <t>Kladení dlaždic kom.pro pěší, lože z kameniva těž. včetně dlaždic betonových HBB 50/50/5 cm</t>
  </si>
  <si>
    <t>Dodání a položení okapového chodníku z dlaždic 50/50/5 do drtě z kameniva fr. 4-8 mm tl. 30 mm včetně dodání kameniva.</t>
  </si>
  <si>
    <t>(14,41+1,4)*0,5</t>
  </si>
  <si>
    <t>612471411RT2</t>
  </si>
  <si>
    <t>Úprava vnitřních stěn aktivovaným štukem s použitím suché maltové směsi</t>
  </si>
  <si>
    <t>vntřní část zateplené fasády:14,18+(1,97+1,8+1,97)*0,55</t>
  </si>
  <si>
    <t>602015183R00</t>
  </si>
  <si>
    <t>Omítka stěn plastická strukturovaná probarvená nanášená ocelým hladítkem</t>
  </si>
  <si>
    <t>Velikost zrna 1,5 mm, omítka v barvě dle výběru investora, 2 barvy složitost fasády III.</t>
  </si>
  <si>
    <t>(8,23+21,34+11,87+20,52+51,29+20,01+63,99+14,18)</t>
  </si>
  <si>
    <t>622311522RV1</t>
  </si>
  <si>
    <t>Zateplovací systém , sokl, XPS tl. 100 mm zakončený stěrkou s výztužnou tkaninou</t>
  </si>
  <si>
    <t>Extrudovaný polystyren, lepený, mechanicky kotvený pouze nad úrovní hydroizolace, kotvy 4 ks/m2. Součinitel tepelné vodivosti lambda D min. 0,039 W.m-1.K-1. Kotvy s přerušeným tepelným mostem, zateplení v systému ETICS.</t>
  </si>
  <si>
    <t>(0,31+7,19+10,47)</t>
  </si>
  <si>
    <t>622311653RT7</t>
  </si>
  <si>
    <t>Zatepl. systém, ostění, tl. 20 mm zakončený stěrkou s výztužnou tkaninou</t>
  </si>
  <si>
    <t>Zateplení špalet okenních otvorů kontaktním způsobem materiálem aerogel tl. 20 mm. Materiál v ploše lepený, bez mechanického kotvení. Součinitel tepelné vodivosti lambda D min. 0,039 W.m-1.K-1., zateplení v systému ETICS.</t>
  </si>
  <si>
    <t>(((2,2+1,7)*2)*0,31)*12+(((2,2+0,88)*2)*0,31)*2+(1,97+1,8+1,97)*0,55</t>
  </si>
  <si>
    <t>622311732RV1</t>
  </si>
  <si>
    <t>Zatepl.syst. sokl, miner.desky KV 100 mm zakončený stěrkou s výztužnou tkaninou</t>
  </si>
  <si>
    <t>Vata bez lepení, pouze mechanicky kotvená,  kotvy 4ks/m2. Součinitel tepelné vodivosti lambda D min. 0,039 W.m-1.K-1. Kotvy s přerušeným tepelným mostem, zateplení v systému ETICS.</t>
  </si>
  <si>
    <t>(8,63+12,56+0,37)</t>
  </si>
  <si>
    <t>622315335RV1</t>
  </si>
  <si>
    <t>Zatepl. systém, fasáda, EPS  tl.160 mm zakončený stěrkou s výztužnou tkaninou</t>
  </si>
  <si>
    <t>Expandovaný polystyren v ploše lepený, mechanicky kotvený, součinitel tepelné vodivosti lambdaD min. 0,039 W.m-1.K-1. Kotvy s přerušeným tepelným mostem, hustota kotev min. 6 ks/m2, zateplení v systému ETICS.</t>
  </si>
  <si>
    <t>(8,23+11,87+63,99+51,29+14,18)</t>
  </si>
  <si>
    <t>622315336RV1</t>
  </si>
  <si>
    <t>Zatepl. systém, fasáda, EPS  tl.180 mm zakončený stěrkou s výztužnou tkaninou</t>
  </si>
  <si>
    <t>zateplení v místě římsy dle PD. Expandovaný polystyren v ploše lepený, mechanicky kotvený, součinitel tepelné vodivosti lambda D min. 0,039 W.m-1.K-1. Kotvy s přerušeným tepelným mostem, hustota kotev 6ks/m2, nároží 8ks/m2, zateplení v systému ETICS.</t>
  </si>
  <si>
    <t>(21,34+20,01+20,52)</t>
  </si>
  <si>
    <t>622473187R00</t>
  </si>
  <si>
    <t>Příplatek za okenní lištu (APU) - montáž</t>
  </si>
  <si>
    <t>parapety, oplechování:(2,2*14)+11,72+11,72</t>
  </si>
  <si>
    <t>okna, dveře:(1,97+1,8+1,97)+(2,2+0,88+2,2+0,88)*2+(2,2+1,7+2,2+1,7)*12+2,47+6,6+20,4+11,7+11,7+5,0+20,4</t>
  </si>
  <si>
    <t>622481291R00</t>
  </si>
  <si>
    <t>Montáž výztužné lišty rohové a dilatační</t>
  </si>
  <si>
    <t>Dilatační lišta s armovací mřížkou pro vložení do zateplocvacího systému. Lišta bude užita v místě napojení KZS na nezateplené svislé konstrukce.</t>
  </si>
  <si>
    <t>dilatační:(5,33+5,33+2,47+2,85+2)</t>
  </si>
  <si>
    <t>rohové:(1,035+1,035+1,83+4,3+(4*0,28)+21,1+21,1)</t>
  </si>
  <si>
    <t>(20,52+51,29+8,63+7,19+20,01+63,99+10,47+8,23+21,34+11,87+0,37+0,31+14,18)+35,97</t>
  </si>
  <si>
    <t>28350149P</t>
  </si>
  <si>
    <t>APU lišta s výztužnou armovací mřížkou</t>
  </si>
  <si>
    <t>určená pro dopojhení parapetů a oplechování říms ke KZS. Lišta se samolepícím páskem pro dopojení oplechování.</t>
  </si>
  <si>
    <t>parapety, oplechování:54,24*1,05</t>
  </si>
  <si>
    <t>28350149R</t>
  </si>
  <si>
    <t>APU lišta - u oken a dveří</t>
  </si>
  <si>
    <t>řipojovací APU lišty v místě napojení zateplovacího systému na rámy oken, dveří, výplní otvorů a říms. Napojení bude provedeno přes systémovou lištu s integrovanou armovací mřížkou aby bylo zajištěno těsné a pružné napojení fasády na rámy výplní otvorů a ostatní konstrukce</t>
  </si>
  <si>
    <t>0</t>
  </si>
  <si>
    <t>dveře, okna:((1,97+1,8+1,97)+(2,2+0,88+2,2+0,88)*2+(2,2+1,7+2,2+1,7)*12+2,47+6,6+20,4+11,7+11,7+5,0+20,4)*1,05</t>
  </si>
  <si>
    <t>28350206</t>
  </si>
  <si>
    <t>Profil dilatační s armovací mřížkou</t>
  </si>
  <si>
    <t>17,98*1,05</t>
  </si>
  <si>
    <t>28350220O</t>
  </si>
  <si>
    <t>Profil rohový</t>
  </si>
  <si>
    <t>(1,035+1,035+1,83+4,3+(4*0,28)+21,1+21,1)*1,05</t>
  </si>
  <si>
    <t>941941041R00</t>
  </si>
  <si>
    <t>Montáž lešení leh.řad.s podlahami,š.1,2 m, H 10 m</t>
  </si>
  <si>
    <t>(5,86+6,55+14,41+3+2)*7</t>
  </si>
  <si>
    <t>(5,84+1,2+20,985)*7</t>
  </si>
  <si>
    <t>(5,86+6,55+10+20)*5,36</t>
  </si>
  <si>
    <t>941941291R00</t>
  </si>
  <si>
    <t>Příplatek za každý měsíc použití lešení k pol.1041</t>
  </si>
  <si>
    <t>646,2326*4</t>
  </si>
  <si>
    <t>941941841R00</t>
  </si>
  <si>
    <t>Demontáž lešení leh.řad.s podlahami,š.1,2 m,H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</si>
  <si>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</si>
  <si>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</si>
  <si>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</si>
  <si>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</si>
  <si>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</si>
  <si>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</si>
  <si>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711823121R00</t>
  </si>
  <si>
    <t>Montáž nopové fólie svisle, vodorovně</t>
  </si>
  <si>
    <t>Fólie položena po dně výkopu a vytažena po stěně až za obklad soklu.</t>
  </si>
  <si>
    <t>(0,5+0,8+0,3)*(21,05+0,5+0,6+14,41+1,4)</t>
  </si>
  <si>
    <t>28323138</t>
  </si>
  <si>
    <t>Fólie nopová,  nopy 20 mm</t>
  </si>
  <si>
    <t>Nopová fólie, výška nopu 20 mm užita jako separační prvek mezi dnem odkopu, zatepleným základovým zdivem a zásypem výkopu ŠD</t>
  </si>
  <si>
    <t>60,736*1,05</t>
  </si>
  <si>
    <t>762431225R00</t>
  </si>
  <si>
    <t>Montáž obložení stěn Cetris deskami</t>
  </si>
  <si>
    <t>Desky kotveny na nosný rošt z Pz CD profilů.</t>
  </si>
  <si>
    <t>(21,2+0,6+14,5+2)*0,6</t>
  </si>
  <si>
    <t>762439001U00</t>
  </si>
  <si>
    <t>Mtž obložení stěn podkladový rošt z Pz CD profilů na přímých kotvách, vč. dodávky</t>
  </si>
  <si>
    <t>kotvení ke stávajícímu soklu</t>
  </si>
  <si>
    <t>přímé závěsy 218ks, šrouby TEX 3,5x9,5 -480ks</t>
  </si>
  <si>
    <t>natloukací hmoždinky 3,5x55 - 480ks</t>
  </si>
  <si>
    <t>((21,2+0,6+14,15)*2)*1,5</t>
  </si>
  <si>
    <t>59590604</t>
  </si>
  <si>
    <t>Deska fasádní CETRIS FINISH tl. 15 mm šedá barva</t>
  </si>
  <si>
    <t>22,98*1,08</t>
  </si>
  <si>
    <t>764908304R00</t>
  </si>
  <si>
    <t>Oplechování parapetů, rš 390 mm plech ocelový, poplastovaný v barvě šedé RAL7040</t>
  </si>
  <si>
    <t>Plechy kotveny lepením na připravený podklad a systémovou lištu.</t>
  </si>
  <si>
    <t>2,25*14</t>
  </si>
  <si>
    <t>Úprava okapů</t>
  </si>
  <si>
    <t>kpl</t>
  </si>
  <si>
    <t>Úprava stávajících nadokapních žlabů na střeše krčku – zkrácení o sílu zateplení a úprava oplechování. Atypická klempířská výroba.</t>
  </si>
  <si>
    <t>Výmalba části zateplené stěny uvnitř přístavku tělocvičny. Výmalba nátěrem na bázi hlinky, barva bílá. 2x vrchní nátěr.</t>
  </si>
  <si>
    <t>04 Úprava rozvodů ÚT</t>
  </si>
  <si>
    <t>730</t>
  </si>
  <si>
    <t>Ústřední vytápění</t>
  </si>
  <si>
    <t>#TypZaznamu#</t>
  </si>
  <si>
    <t>S:</t>
  </si>
  <si>
    <t>STAVEBNÍ ÚPRAVY GOB TELČ STŘECHA TĚLOCVIČNY-ÚPRAVA ROZVODŮ UT</t>
  </si>
  <si>
    <t>STA</t>
  </si>
  <si>
    <t>O:</t>
  </si>
  <si>
    <t>OBJ</t>
  </si>
  <si>
    <t>R:</t>
  </si>
  <si>
    <t>ROZ</t>
  </si>
  <si>
    <t>C:</t>
  </si>
  <si>
    <t>CAS_STR</t>
  </si>
  <si>
    <t>Celkem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</si>
  <si>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</si>
  <si>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</si>
  <si>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</si>
  <si>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</si>
  <si>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</si>
  <si>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</si>
  <si>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</si>
  <si>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</si>
  <si>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</si>
  <si>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</si>
  <si>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</si>
  <si>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90</t>
  </si>
  <si>
    <t>Přípočty</t>
  </si>
  <si>
    <t>DIL</t>
  </si>
  <si>
    <t>904      R02</t>
  </si>
  <si>
    <t>Hzs-zkousky v ramci montaz.praci, Topná zkouška</t>
  </si>
  <si>
    <t>h</t>
  </si>
  <si>
    <t>POL1_0</t>
  </si>
  <si>
    <t>1*24</t>
  </si>
  <si>
    <t>VV</t>
  </si>
  <si>
    <t>941941031RT4</t>
  </si>
  <si>
    <t>Montáž lešení leh.řad.s podlahami,š.do 1 m, H 10 m, lešení SPRINT</t>
  </si>
  <si>
    <t>6 * 20</t>
  </si>
  <si>
    <t>941941831R00</t>
  </si>
  <si>
    <t>Demontáž lešení leh.řad.s podlahami,š.1 m, H 10 m</t>
  </si>
  <si>
    <t>941941111R00</t>
  </si>
  <si>
    <t>Pronájem lešení za den</t>
  </si>
  <si>
    <t>713400811R00</t>
  </si>
  <si>
    <t>Odstranění tepelné izolace oplechování potrubí</t>
  </si>
  <si>
    <t>(8*0,5) + (5*0,4)+(5*0,4)+(6*0,5)+(10*0,4)+(10*0,4)</t>
  </si>
  <si>
    <t>713492111R00</t>
  </si>
  <si>
    <t>Izolace potrubí - Al fólií v 6hranném Pz pletivu</t>
  </si>
  <si>
    <t>733</t>
  </si>
  <si>
    <t>Rozvod potrubí</t>
  </si>
  <si>
    <t>733120826R00</t>
  </si>
  <si>
    <t>Demontáž potrubí z hladkých trubek D76</t>
  </si>
  <si>
    <t>5+6+3+2+4+4</t>
  </si>
  <si>
    <t>733120832R00</t>
  </si>
  <si>
    <t>Demontáž potrubí z hladkých trubek D 133</t>
  </si>
  <si>
    <t>3+2+2+3</t>
  </si>
  <si>
    <t>733191823R00</t>
  </si>
  <si>
    <t>Odřezání třmenových držáků potrubí do D 76</t>
  </si>
  <si>
    <t>2+2+2+2+2+2+2+2</t>
  </si>
  <si>
    <t>733191836R00</t>
  </si>
  <si>
    <t>Odřezání třmenových držáků potrubí do D 159</t>
  </si>
  <si>
    <t>733194810R00</t>
  </si>
  <si>
    <t>Rozřezání konzol pro potrubí z U profilu,U 6,5</t>
  </si>
  <si>
    <t>22*1</t>
  </si>
  <si>
    <t>733890801R00</t>
  </si>
  <si>
    <t>Přemístění vybouraných hmot - potrubí, H do 6 m</t>
  </si>
  <si>
    <t>0,06+0,10+0,04</t>
  </si>
  <si>
    <t>733121124R00</t>
  </si>
  <si>
    <t>Potrubí hladké bezešvé nízkotlaké D 76 x 3,6 mm</t>
  </si>
  <si>
    <t>733121132R00</t>
  </si>
  <si>
    <t>Potrubí hladké bezešvé nízkotlaké D 133 x 4,5 mm</t>
  </si>
  <si>
    <t>733141102R00</t>
  </si>
  <si>
    <t>Odvzdušňovací nádobky z trub.ocelových do DN 50</t>
  </si>
  <si>
    <t>2+2</t>
  </si>
  <si>
    <t>733190232R00</t>
  </si>
  <si>
    <t>Tlaková zkouška ocelového hladkého potrubí D 133</t>
  </si>
  <si>
    <t>28+28</t>
  </si>
  <si>
    <t>733190225R00</t>
  </si>
  <si>
    <t>Tlaková zkouška ocelového hladkého potrubí D 89</t>
  </si>
  <si>
    <t>42310138R</t>
  </si>
  <si>
    <t>Objímka dvoušroubová 72-76mm bez tl.vložky</t>
  </si>
  <si>
    <t>POL3_0</t>
  </si>
  <si>
    <t>42310126R</t>
  </si>
  <si>
    <t>Objímka dvoušroubová 133-141 mm  5"</t>
  </si>
  <si>
    <t>42392460R</t>
  </si>
  <si>
    <t>Podpěra kluzná (spodek)  DN 70</t>
  </si>
  <si>
    <t>4*2</t>
  </si>
  <si>
    <t>42392466R</t>
  </si>
  <si>
    <t>Podpěra kluzná (spodek)  DN 125</t>
  </si>
  <si>
    <t>733123921R00</t>
  </si>
  <si>
    <t>Svařovaný spoj potrubí ocelového hladkého D 76 mm</t>
  </si>
  <si>
    <t>20*1</t>
  </si>
  <si>
    <t>733123924R00</t>
  </si>
  <si>
    <t>Svařovaný spoj potrubí ocelového hladkého D 133 mm</t>
  </si>
  <si>
    <t>12*1</t>
  </si>
  <si>
    <t>31630525R</t>
  </si>
  <si>
    <t>Oblouk K3 90° 11353.1 d 76,1 x 2,9 mm</t>
  </si>
  <si>
    <t>14*1</t>
  </si>
  <si>
    <t>31630535R</t>
  </si>
  <si>
    <t>Oblouk K3 90° 11353.1 d 133 x 4 mm</t>
  </si>
  <si>
    <t>8*1</t>
  </si>
  <si>
    <t>733123122R00</t>
  </si>
  <si>
    <t>Příplatek za zhotovení přípojek D 76 x 3,6 mm</t>
  </si>
  <si>
    <t>733123132R00</t>
  </si>
  <si>
    <t>Příplatek za zhotovení přípojek D 133 4,5 mm</t>
  </si>
  <si>
    <t>4*1</t>
  </si>
  <si>
    <t>998733101R00</t>
  </si>
  <si>
    <t>Přesun hmot pro rozvody potrubí, výšky do 6 m</t>
  </si>
  <si>
    <t>1*0,5666</t>
  </si>
  <si>
    <t>767995103R00</t>
  </si>
  <si>
    <t>Výroba a montáž kov. atypických konstr. do 20 kg</t>
  </si>
  <si>
    <t>20*3</t>
  </si>
  <si>
    <t>767995104R00</t>
  </si>
  <si>
    <t>Výroba a montáž kov. atypických konstr. do 50 kg</t>
  </si>
  <si>
    <t>10*1</t>
  </si>
  <si>
    <t>998767101R00</t>
  </si>
  <si>
    <t>Přesun hmot pro zámečnické konstr., výšky do 6 m</t>
  </si>
  <si>
    <t>1*0,4</t>
  </si>
  <si>
    <t>783</t>
  </si>
  <si>
    <t>Nátěry</t>
  </si>
  <si>
    <t>783426160R00</t>
  </si>
  <si>
    <t>Nátěr syntetický potrubí do DN 150 mm  Z + 2x</t>
  </si>
  <si>
    <t>(1*10)+(1*12)+(1*12)</t>
  </si>
  <si>
    <t>END</t>
  </si>
  <si>
    <t>05 Elektroinstalace a hromosvod</t>
  </si>
  <si>
    <t>M21</t>
  </si>
  <si>
    <t>Elektromontáže</t>
  </si>
  <si>
    <t>Stavební rozpočet</t>
  </si>
  <si>
    <t>Název stavby:</t>
  </si>
  <si>
    <t>Stavební úpravy GOB Telč - tělocvična</t>
  </si>
  <si>
    <t>Doba výstavby:</t>
  </si>
  <si>
    <t>Objednatel:</t>
  </si>
  <si>
    <t>Druh stavby:</t>
  </si>
  <si>
    <t>Začátek výstavby:</t>
  </si>
  <si>
    <t>Projektant:</t>
  </si>
  <si>
    <t>Ing. František Krajíček, 588 65 Nová Říše č. 305</t>
  </si>
  <si>
    <t>Lokalita:</t>
  </si>
  <si>
    <t>Hradecká ulice, Telč</t>
  </si>
  <si>
    <t>Konec výstavby:</t>
  </si>
  <si>
    <t>Zhotovitel:</t>
  </si>
  <si>
    <t>JKSO:</t>
  </si>
  <si>
    <t>Zpracováno dne:</t>
  </si>
  <si>
    <t>Zpracoval:</t>
  </si>
  <si>
    <t>Ing. František Krajíček</t>
  </si>
  <si>
    <t>Č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</si>
  <si>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</si>
  <si>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</si>
  <si>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</si>
  <si>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</si>
  <si>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</si>
  <si>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</si>
  <si>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</si>
  <si>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</si>
  <si>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</si>
  <si>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</si>
  <si>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</si>
  <si>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</si>
  <si>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</si>
  <si>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</si>
  <si>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</si>
  <si>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</si>
  <si>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</si>
  <si>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</si>
  <si>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</si>
  <si>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</si>
  <si>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038VD</t>
  </si>
  <si>
    <t>Revize</t>
  </si>
  <si>
    <t>PS</t>
  </si>
  <si>
    <t>Revize elektroinstalace a hromosvodu</t>
  </si>
  <si>
    <t>038VD_</t>
  </si>
  <si>
    <t>0_</t>
  </si>
  <si>
    <t>_</t>
  </si>
  <si>
    <t>M039VD</t>
  </si>
  <si>
    <t>Demontáže</t>
  </si>
  <si>
    <t>MP</t>
  </si>
  <si>
    <t>0393VD</t>
  </si>
  <si>
    <t>Demontáž zářivkového svítidla</t>
  </si>
  <si>
    <t>ks</t>
  </si>
  <si>
    <t>M039VD_</t>
  </si>
  <si>
    <t>9_</t>
  </si>
  <si>
    <t>0391VD</t>
  </si>
  <si>
    <t>Demontáž strého vedení</t>
  </si>
  <si>
    <t>0392VD</t>
  </si>
  <si>
    <t>Demontáž přístroje - spínače, zásuvky</t>
  </si>
  <si>
    <t>0394VD</t>
  </si>
  <si>
    <t>Demontáž hromosvodního vedení</t>
  </si>
  <si>
    <t>M110VD</t>
  </si>
  <si>
    <t>Zednická výpomoc</t>
  </si>
  <si>
    <t>6</t>
  </si>
  <si>
    <t>110VD</t>
  </si>
  <si>
    <t>M110VD_</t>
  </si>
  <si>
    <t>7</t>
  </si>
  <si>
    <t>210010002RT1</t>
  </si>
  <si>
    <t>Trubka ohebná pod omítku, typ 23.. 16 mm</t>
  </si>
  <si>
    <t>RTS II / 2014</t>
  </si>
  <si>
    <t>M21_</t>
  </si>
  <si>
    <t>210010301RT2</t>
  </si>
  <si>
    <t>Krabice přístrojová KP 68, KZ 3, bez zapojení</t>
  </si>
  <si>
    <t>9</t>
  </si>
  <si>
    <t>210100001R00</t>
  </si>
  <si>
    <t>Ukončení vodičů v rozvaděči + zapojení do 2,5 mm2</t>
  </si>
  <si>
    <t>10</t>
  </si>
  <si>
    <t>210100002R00</t>
  </si>
  <si>
    <t>Ukončení vodičů v rozvaděči + zapojení do 6 mm2</t>
  </si>
  <si>
    <t>11</t>
  </si>
  <si>
    <t>210110041RT6</t>
  </si>
  <si>
    <t>Spínač zapuštěný jednopólový, řazení 1</t>
  </si>
  <si>
    <t>12</t>
  </si>
  <si>
    <t>210110061R00</t>
  </si>
  <si>
    <t>Spínač speciální ovladač W300310</t>
  </si>
  <si>
    <t>13</t>
  </si>
  <si>
    <t>210190012R00</t>
  </si>
  <si>
    <t>Osazení plastových rozvodnic RZA 3-42</t>
  </si>
  <si>
    <t>14</t>
  </si>
  <si>
    <t>210201062R00</t>
  </si>
  <si>
    <t>Svítidlo LED vestavné dle návrhu</t>
  </si>
  <si>
    <t>15</t>
  </si>
  <si>
    <t>210800005RT1</t>
  </si>
  <si>
    <t>Vodič CYY 10 mm2 uložený pod omítkou</t>
  </si>
  <si>
    <t>16</t>
  </si>
  <si>
    <t>210800105RT1</t>
  </si>
  <si>
    <t>Kabel CYKY 750 V 3x1,5 mm2 uložený pod omítkou</t>
  </si>
  <si>
    <t>17</t>
  </si>
  <si>
    <t>210220001R00</t>
  </si>
  <si>
    <t>Vedení uzemňovací na povrchu AlMgSi 8 mm</t>
  </si>
  <si>
    <t>18</t>
  </si>
  <si>
    <t>210220212RT2</t>
  </si>
  <si>
    <t>Tyč jímací s upev. na stř.hřeben do 3 m</t>
  </si>
  <si>
    <t>19</t>
  </si>
  <si>
    <t>210220212RT3</t>
  </si>
  <si>
    <t>Tyč jímací s upev. na stř.hřeben do 3 m, do zdi</t>
  </si>
  <si>
    <t>20</t>
  </si>
  <si>
    <t>210220301RT1</t>
  </si>
  <si>
    <t>Svorka hromosvodová do 2 šroubů /SS, SZ, SO/</t>
  </si>
  <si>
    <t>21</t>
  </si>
  <si>
    <t>210220301RT3</t>
  </si>
  <si>
    <t>22</t>
  </si>
  <si>
    <t>210220302RT5</t>
  </si>
  <si>
    <t>Svorka hromosvodová nad 2 šrouby /ST, SJ, SR, atd/</t>
  </si>
  <si>
    <t>23</t>
  </si>
  <si>
    <t>210220372RT1</t>
  </si>
  <si>
    <t>Úhelník ochranný nebo trubka s držáky do zdiva</t>
  </si>
  <si>
    <t>24</t>
  </si>
  <si>
    <t>210220401RT1</t>
  </si>
  <si>
    <t>Označení svodu štítky, smaltované, umělá hmota</t>
  </si>
  <si>
    <t>Ostatní materiál</t>
  </si>
  <si>
    <t>OM</t>
  </si>
  <si>
    <t>25</t>
  </si>
  <si>
    <t>0612VD</t>
  </si>
  <si>
    <t>Rozvodnice RT</t>
  </si>
  <si>
    <t>Z99999_</t>
  </si>
  <si>
    <t>Z_</t>
  </si>
  <si>
    <t>26</t>
  </si>
  <si>
    <t>080VD</t>
  </si>
  <si>
    <t>Svítidlo LED dle návrhu</t>
  </si>
  <si>
    <t>Celkem:</t>
  </si>
  <si>
    <t>Poznámka:</t>
  </si>
  <si>
    <t>06 Vedlejší a ostatní náklady</t>
  </si>
  <si>
    <t>VON</t>
  </si>
  <si>
    <t>Oplocení staveniště</t>
  </si>
  <si>
    <t>oplocení rámové, výplň z pletiva, ocelové sloupky, výška plotu 2m, mobilní</t>
  </si>
  <si>
    <t>4+32+30+31+12</t>
  </si>
  <si>
    <t>Demontáž oplocení</t>
  </si>
  <si>
    <t>Nájem oplocení</t>
  </si>
  <si>
    <t>Pronájem mobilního WC s pravidelným servisem</t>
  </si>
  <si>
    <t>týden</t>
  </si>
  <si>
    <t>Pronájem mobilní kancelářské buňky</t>
  </si>
  <si>
    <t>měsíc</t>
  </si>
  <si>
    <t>Doprava pro zařízení staveniště</t>
  </si>
  <si>
    <t>Doprava materiálu a zařízení staveniště -buňka, oplocení, WC</t>
  </si>
  <si>
    <t>07</t>
  </si>
  <si>
    <t>Připojení buňky k rozvodné síti, podružný připojov materiál, revize</t>
  </si>
  <si>
    <t>08</t>
  </si>
  <si>
    <t>Předání a převzetí staveniště</t>
  </si>
  <si>
    <t>Náklady spojené s účastí zhotovitele na předání a převzetí staveniště</t>
  </si>
  <si>
    <t>09</t>
  </si>
  <si>
    <t>Ochrana stávajících inženýrských sítí na staveništi</t>
  </si>
  <si>
    <t>Náklady na přezkoumání podkladů objednatele o stavu inž. sítí probíhajících staveništěm nebo dotčenými stavbou i mimo území staveniště, kontrola a vytýčení jejich skutečné trasy a provedení ochranných opatření pro zabezpečení stávajících inž. sítí</t>
  </si>
  <si>
    <t>Dočasné dopravní značení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</si>
  <si>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</t>
  </si>
  <si>
    <t>Užívání veřejných ploch a prostranství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</si>
  <si>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</t>
  </si>
  <si>
    <t>Bezpečnostní a hygienická opatření na staveništi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</si>
  <si>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</t>
  </si>
  <si>
    <t>Zkoušky a revize</t>
  </si>
  <si>
    <t>Náklady zhotovitele, související s prováděním zkoušek a revizí předepsaných technickými normami nebo objednatelem a které jsou pro provedení díla nezbytné</t>
  </si>
  <si>
    <t>Předání a převzetí díla Náklady zhotovitele, které vzniknou v souvislosti</t>
  </si>
  <si>
    <t>Dokumentace skutečného provedení</t>
  </si>
  <si>
    <t>- Vypracování dokumentace skutečného provedení stavby dle platné legislativy, podmínek DOSS a požadavků investora a uživatele. Ve 3 vyhotoveních a 1 x elektronicky na CD. Zajištění průzkumů, zkoušek, atestů, měření, sond a revizí apod. uvedených v rozhodnutích a v projektové dokumetnaci nezbytně nutných k provedení díla. Kompletace atestů, certifikátů, revizních zpráv, protokolů o kotrolách, dokladů o vlastnostech materiálů, dokladů o likvidaci odpadu  a ostatních dokladů potřebných k předání a kolaudaci stavby - 3x tištěně a 1x tištěně na CD nosiči.</t>
  </si>
  <si>
    <t>Náklady na vyhotovení dokumentace skutečného provedení stavby a její předání objednateli v požadované formě a požadovaném počtu</t>
  </si>
  <si>
    <t>Zajištění fotodokumentace průběhu stavby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</si>
  <si>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</si>
  <si>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</t>
  </si>
  <si>
    <t>Provoz objednatele</t>
  </si>
  <si>
    <t>Náklady na ztížené provádění stavebních prací v důsledku nepřerušeného provozu na staveništi nebo v případech nepřerušeného provozu v objektech v nichž se stavební práce provádí</t>
  </si>
  <si>
    <t>VON Vedlejší a ostatní náklady</t>
  </si>
  <si>
    <t>(0,3*0,25)*(21+11+21+11)*1,1 + 1,2</t>
  </si>
  <si>
    <t>20*6*0,617/1000+120*0,75*0,222/1000</t>
  </si>
  <si>
    <t>Tepelná izolace střechy z desek EPS 100 S Stabil tl. 120 mm, kladených ve dvou vrstvách. Desky kladené křížem na vazbu pro minimalizaci bodových tepelných mostů. Úprava spár, aplikace výplňové a těsnící pěny na polystyren-viz příloha. Kotvení talířovými hmoždinkami v každé vrstvě do nosné skořápky.</t>
  </si>
  <si>
    <t>GOB a SOŠ Telč - stavební úpravy tělocvičny</t>
  </si>
  <si>
    <t>Dodávka materiálu pro zateplení nadezdívky štítů z interiérové strany včetně koruny zdi. XPS tl. 50 mm, kotven lepením a mechanickými kotvami, 4 ks/m2</t>
  </si>
  <si>
    <t>Velikost zrna 1,5 mm, omítka silikátová v barvě dle výběru investora, 2 barvy složitost fasády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</si>
</sst>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"/>
    <numFmt numFmtId="166" formatCode="dd/mm/yy"/>
    <numFmt numFmtId="167" formatCode="#,##0.00&quot; Kč&quot;"/>
    <numFmt numFmtId="168" formatCode="0.00000"/>
    <numFmt numFmtId="169" formatCode="#,##0,&quot;Kč&quot;"/>
    <numFmt numFmtId="170" formatCode="#,##0.00000"/>
    <numFmt numFmtId="171" formatCode="dd/mm/yyyy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8"/>
      <color rgb="FF008000"/>
      <name val="Arial"/>
      <family val="2"/>
    </font>
    <font>
      <sz val="8"/>
      <color rgb="FFFFFFFF"/>
      <name val="Arial"/>
      <family val="2"/>
    </font>
    <font>
      <sz val="8"/>
      <color rgb="FF0000FF"/>
      <name val="Arial"/>
      <family val="2"/>
    </font>
    <font>
      <b/>
      <i/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dotted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dotted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70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0" xfId="0" applyFont="1" applyBorder="1"/>
    <xf numFmtId="0" fontId="1" fillId="0" borderId="29" xfId="0" applyFont="1" applyBorder="1" applyAlignment="1">
      <alignment shrinkToFit="1"/>
    </xf>
    <xf numFmtId="0" fontId="1" fillId="0" borderId="31" xfId="0" applyFont="1" applyBorder="1"/>
    <xf numFmtId="0" fontId="1" fillId="0" borderId="23" xfId="0" applyFont="1" applyBorder="1"/>
    <xf numFmtId="3" fontId="1" fillId="0" borderId="32" xfId="0" applyNumberFormat="1" applyFont="1" applyBorder="1"/>
    <xf numFmtId="0" fontId="1" fillId="0" borderId="33" xfId="0" applyFont="1" applyBorder="1"/>
    <xf numFmtId="3" fontId="1" fillId="0" borderId="34" xfId="0" applyNumberFormat="1" applyFont="1" applyBorder="1"/>
    <xf numFmtId="0" fontId="1" fillId="0" borderId="35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6" xfId="0" applyFont="1" applyFill="1" applyBorder="1"/>
    <xf numFmtId="0" fontId="7" fillId="2" borderId="37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38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3" xfId="0" applyFont="1" applyFill="1" applyBorder="1"/>
    <xf numFmtId="0" fontId="6" fillId="2" borderId="34" xfId="0" applyFont="1" applyFill="1" applyBorder="1"/>
    <xf numFmtId="0" fontId="6" fillId="2" borderId="35" xfId="0" applyFont="1" applyFill="1" applyBorder="1"/>
    <xf numFmtId="0" fontId="6" fillId="0" borderId="0" xfId="0" applyFont="1"/>
    <xf numFmtId="0" fontId="1" fillId="0" borderId="0" xfId="0" applyFont="1" applyAlignment="1">
      <alignment/>
    </xf>
    <xf numFmtId="49" fontId="7" fillId="0" borderId="42" xfId="20" applyNumberFormat="1" applyFont="1" applyBorder="1">
      <alignment/>
      <protection/>
    </xf>
    <xf numFmtId="49" fontId="1" fillId="0" borderId="42" xfId="20" applyNumberFormat="1" applyFont="1" applyBorder="1">
      <alignment/>
      <protection/>
    </xf>
    <xf numFmtId="49" fontId="1" fillId="0" borderId="42" xfId="20" applyNumberFormat="1" applyFont="1" applyBorder="1" applyAlignment="1">
      <alignment horizontal="right"/>
      <protection/>
    </xf>
    <xf numFmtId="0" fontId="1" fillId="0" borderId="43" xfId="20" applyFont="1" applyBorder="1">
      <alignment/>
      <protection/>
    </xf>
    <xf numFmtId="49" fontId="1" fillId="0" borderId="42" xfId="0" applyNumberFormat="1" applyFont="1" applyBorder="1" applyAlignment="1">
      <alignment horizontal="left"/>
    </xf>
    <xf numFmtId="0" fontId="1" fillId="0" borderId="44" xfId="0" applyFont="1" applyBorder="1"/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49" fontId="3" fillId="0" borderId="23" xfId="0" applyNumberFormat="1" applyFont="1" applyBorder="1"/>
    <xf numFmtId="3" fontId="1" fillId="0" borderId="38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49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27" xfId="0" applyNumberFormat="1" applyFont="1" applyFill="1" applyBorder="1"/>
    <xf numFmtId="3" fontId="7" fillId="2" borderId="46" xfId="0" applyNumberFormat="1" applyFont="1" applyFill="1" applyBorder="1"/>
    <xf numFmtId="3" fontId="7" fillId="2" borderId="47" xfId="0" applyNumberFormat="1" applyFont="1" applyFill="1" applyBorder="1"/>
    <xf numFmtId="3" fontId="7" fillId="2" borderId="48" xfId="0" applyNumberFormat="1" applyFont="1" applyFill="1" applyBorder="1"/>
    <xf numFmtId="0" fontId="0" fillId="0" borderId="0" xfId="20">
      <alignment/>
      <protection/>
    </xf>
    <xf numFmtId="0" fontId="9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" fillId="0" borderId="42" xfId="20" applyFont="1" applyBorder="1">
      <alignment/>
      <protection/>
    </xf>
    <xf numFmtId="0" fontId="3" fillId="0" borderId="43" xfId="20" applyFont="1" applyBorder="1" applyAlignment="1">
      <alignment horizontal="right"/>
      <protection/>
    </xf>
    <xf numFmtId="49" fontId="1" fillId="0" borderId="42" xfId="20" applyNumberFormat="1" applyFont="1" applyBorder="1" applyAlignment="1">
      <alignment horizontal="left"/>
      <protection/>
    </xf>
    <xf numFmtId="0" fontId="1" fillId="0" borderId="44" xfId="20" applyFont="1" applyBorder="1">
      <alignment/>
      <protection/>
    </xf>
    <xf numFmtId="0" fontId="1" fillId="0" borderId="45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 applyAlignment="1">
      <alignment horizontal="right"/>
      <protection/>
    </xf>
    <xf numFmtId="0" fontId="1" fillId="0" borderId="3" xfId="20" applyFont="1" applyBorder="1">
      <alignment/>
      <protection/>
    </xf>
    <xf numFmtId="0" fontId="1" fillId="0" borderId="6" xfId="20" applyFont="1" applyBorder="1">
      <alignment/>
      <protection/>
    </xf>
    <xf numFmtId="0" fontId="1" fillId="0" borderId="13" xfId="20" applyFont="1" applyBorder="1">
      <alignment/>
      <protection/>
    </xf>
    <xf numFmtId="0" fontId="11" fillId="0" borderId="0" xfId="20" applyFont="1">
      <alignment/>
      <protection/>
    </xf>
    <xf numFmtId="0" fontId="12" fillId="0" borderId="14" xfId="20" applyFont="1" applyBorder="1" applyAlignment="1">
      <alignment horizontal="center" vertical="top"/>
      <protection/>
    </xf>
    <xf numFmtId="49" fontId="12" fillId="0" borderId="14" xfId="20" applyNumberFormat="1" applyFont="1" applyBorder="1" applyAlignment="1">
      <alignment horizontal="left" vertical="top"/>
      <protection/>
    </xf>
    <xf numFmtId="0" fontId="12" fillId="0" borderId="14" xfId="20" applyFont="1" applyBorder="1" applyAlignment="1">
      <alignment vertical="top" wrapText="1"/>
      <protection/>
    </xf>
    <xf numFmtId="49" fontId="12" fillId="0" borderId="14" xfId="20" applyNumberFormat="1" applyFont="1" applyBorder="1" applyAlignment="1">
      <alignment horizontal="center" shrinkToFit="1"/>
      <protection/>
    </xf>
    <xf numFmtId="4" fontId="12" fillId="0" borderId="14" xfId="20" applyNumberFormat="1" applyFont="1" applyBorder="1" applyAlignment="1">
      <alignment horizontal="right"/>
      <protection/>
    </xf>
    <xf numFmtId="4" fontId="12" fillId="0" borderId="14" xfId="20" applyNumberFormat="1" applyFont="1" applyBorder="1">
      <alignment/>
      <protection/>
    </xf>
    <xf numFmtId="168" fontId="12" fillId="0" borderId="14" xfId="20" applyNumberFormat="1" applyFont="1" applyBorder="1">
      <alignment/>
      <protection/>
    </xf>
    <xf numFmtId="4" fontId="12" fillId="0" borderId="13" xfId="20" applyNumberFormat="1" applyFont="1" applyBorder="1">
      <alignment/>
      <protection/>
    </xf>
    <xf numFmtId="0" fontId="1" fillId="0" borderId="0" xfId="20" applyFont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0" fontId="13" fillId="3" borderId="15" xfId="20" applyFont="1" applyFill="1" applyBorder="1" applyAlignment="1">
      <alignment horizontal="left" wrapText="1" indent="1"/>
      <protection/>
    </xf>
    <xf numFmtId="4" fontId="1" fillId="0" borderId="5" xfId="20" applyNumberFormat="1" applyFont="1" applyBorder="1">
      <alignment/>
      <protection/>
    </xf>
    <xf numFmtId="0" fontId="14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5" fillId="3" borderId="50" xfId="20" applyNumberFormat="1" applyFont="1" applyFill="1" applyBorder="1" applyAlignment="1">
      <alignment horizontal="right" wrapText="1"/>
      <protection/>
    </xf>
    <xf numFmtId="0" fontId="15" fillId="3" borderId="4" xfId="20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3" fillId="3" borderId="4" xfId="20" applyFont="1" applyFill="1" applyBorder="1" applyAlignment="1">
      <alignment horizontal="left" wrapText="1" indent="1"/>
      <protection/>
    </xf>
    <xf numFmtId="0" fontId="13" fillId="3" borderId="5" xfId="20" applyFont="1" applyFill="1" applyBorder="1" applyAlignment="1">
      <alignment horizontal="left" wrapText="1" indent="1"/>
      <protection/>
    </xf>
    <xf numFmtId="0" fontId="0" fillId="0" borderId="12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2" xfId="0" applyFont="1" applyFill="1" applyBorder="1"/>
    <xf numFmtId="49" fontId="0" fillId="2" borderId="2" xfId="0" applyNumberFormat="1" applyFill="1" applyBorder="1" applyAlignment="1">
      <alignment/>
    </xf>
    <xf numFmtId="4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2" borderId="14" xfId="0" applyFont="1" applyFill="1" applyBorder="1"/>
    <xf numFmtId="49" fontId="0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14" xfId="0" applyFont="1" applyFill="1" applyBorder="1" applyAlignment="1">
      <alignment wrapText="1"/>
    </xf>
    <xf numFmtId="0" fontId="0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49" fontId="0" fillId="2" borderId="12" xfId="0" applyNumberFormat="1" applyFont="1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170" fontId="0" fillId="2" borderId="12" xfId="0" applyNumberFormat="1" applyFill="1" applyBorder="1" applyAlignment="1">
      <alignment vertical="top"/>
    </xf>
    <xf numFmtId="4" fontId="0" fillId="2" borderId="12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18" fillId="0" borderId="4" xfId="0" applyFont="1" applyBorder="1" applyAlignment="1">
      <alignment vertical="top"/>
    </xf>
    <xf numFmtId="0" fontId="18" fillId="0" borderId="1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shrinkToFit="1"/>
    </xf>
    <xf numFmtId="170" fontId="18" fillId="0" borderId="15" xfId="0" applyNumberFormat="1" applyFont="1" applyBorder="1" applyAlignment="1">
      <alignment vertical="top" shrinkToFit="1"/>
    </xf>
    <xf numFmtId="4" fontId="18" fillId="0" borderId="15" xfId="0" applyNumberFormat="1" applyFont="1" applyBorder="1" applyAlignment="1">
      <alignment vertical="top" shrinkToFit="1"/>
    </xf>
    <xf numFmtId="4" fontId="18" fillId="0" borderId="4" xfId="0" applyNumberFormat="1" applyFont="1" applyBorder="1" applyAlignment="1">
      <alignment vertical="top" shrinkToFit="1"/>
    </xf>
    <xf numFmtId="0" fontId="18" fillId="0" borderId="0" xfId="0" applyFont="1"/>
    <xf numFmtId="0" fontId="19" fillId="0" borderId="1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 shrinkToFit="1"/>
    </xf>
    <xf numFmtId="170" fontId="19" fillId="0" borderId="15" xfId="0" applyNumberFormat="1" applyFont="1" applyBorder="1" applyAlignment="1">
      <alignment vertical="top" wrapText="1" shrinkToFit="1"/>
    </xf>
    <xf numFmtId="0" fontId="0" fillId="2" borderId="40" xfId="0" applyFont="1" applyFill="1" applyBorder="1" applyAlignment="1">
      <alignment vertical="top"/>
    </xf>
    <xf numFmtId="0" fontId="0" fillId="2" borderId="19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center" vertical="top" shrinkToFit="1"/>
    </xf>
    <xf numFmtId="170" fontId="0" fillId="2" borderId="19" xfId="0" applyNumberFormat="1" applyFill="1" applyBorder="1" applyAlignment="1">
      <alignment vertical="top" shrinkToFit="1"/>
    </xf>
    <xf numFmtId="4" fontId="0" fillId="2" borderId="19" xfId="0" applyNumberFormat="1" applyFill="1" applyBorder="1" applyAlignment="1">
      <alignment vertical="top" shrinkToFit="1"/>
    </xf>
    <xf numFmtId="4" fontId="0" fillId="2" borderId="40" xfId="0" applyNumberFormat="1" applyFill="1" applyBorder="1" applyAlignment="1">
      <alignment vertical="top" shrinkToFit="1"/>
    </xf>
    <xf numFmtId="0" fontId="18" fillId="0" borderId="40" xfId="0" applyFont="1" applyBorder="1" applyAlignment="1">
      <alignment vertical="top"/>
    </xf>
    <xf numFmtId="0" fontId="19" fillId="0" borderId="19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 shrinkToFit="1"/>
    </xf>
    <xf numFmtId="170" fontId="19" fillId="0" borderId="19" xfId="0" applyNumberFormat="1" applyFont="1" applyBorder="1" applyAlignment="1">
      <alignment vertical="top" wrapText="1" shrinkToFit="1"/>
    </xf>
    <xf numFmtId="4" fontId="18" fillId="0" borderId="19" xfId="0" applyNumberFormat="1" applyFont="1" applyBorder="1" applyAlignment="1">
      <alignment vertical="top" shrinkToFit="1"/>
    </xf>
    <xf numFmtId="4" fontId="18" fillId="0" borderId="40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21" fillId="0" borderId="4" xfId="0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2" fillId="0" borderId="51" xfId="0" applyNumberFormat="1" applyFont="1" applyBorder="1" applyAlignment="1" applyProtection="1">
      <alignment horizontal="left" vertical="center"/>
      <protection/>
    </xf>
    <xf numFmtId="49" fontId="22" fillId="0" borderId="52" xfId="0" applyNumberFormat="1" applyFont="1" applyBorder="1" applyAlignment="1" applyProtection="1">
      <alignment horizontal="left" vertical="center"/>
      <protection/>
    </xf>
    <xf numFmtId="49" fontId="22" fillId="0" borderId="52" xfId="0" applyNumberFormat="1" applyFont="1" applyBorder="1" applyAlignment="1" applyProtection="1">
      <alignment horizontal="center" vertical="center"/>
      <protection/>
    </xf>
    <xf numFmtId="49" fontId="22" fillId="0" borderId="53" xfId="0" applyNumberFormat="1" applyFont="1" applyBorder="1" applyAlignment="1" applyProtection="1">
      <alignment horizontal="center" vertical="center"/>
      <protection/>
    </xf>
    <xf numFmtId="49" fontId="22" fillId="0" borderId="54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vertical="center"/>
      <protection/>
    </xf>
    <xf numFmtId="49" fontId="21" fillId="0" borderId="55" xfId="0" applyNumberFormat="1" applyFont="1" applyBorder="1" applyAlignment="1" applyProtection="1">
      <alignment horizontal="left" vertical="center"/>
      <protection/>
    </xf>
    <xf numFmtId="49" fontId="21" fillId="0" borderId="56" xfId="0" applyNumberFormat="1" applyFont="1" applyBorder="1" applyAlignment="1" applyProtection="1">
      <alignment horizontal="left" vertical="center"/>
      <protection/>
    </xf>
    <xf numFmtId="49" fontId="22" fillId="0" borderId="56" xfId="0" applyNumberFormat="1" applyFont="1" applyBorder="1" applyAlignment="1" applyProtection="1">
      <alignment horizontal="left" vertical="center"/>
      <protection/>
    </xf>
    <xf numFmtId="49" fontId="22" fillId="0" borderId="57" xfId="0" applyNumberFormat="1" applyFont="1" applyBorder="1" applyAlignment="1" applyProtection="1">
      <alignment horizontal="right" vertical="center"/>
      <protection/>
    </xf>
    <xf numFmtId="49" fontId="22" fillId="0" borderId="58" xfId="0" applyNumberFormat="1" applyFont="1" applyBorder="1" applyAlignment="1" applyProtection="1">
      <alignment horizontal="center" vertical="center"/>
      <protection/>
    </xf>
    <xf numFmtId="49" fontId="22" fillId="0" borderId="59" xfId="0" applyNumberFormat="1" applyFont="1" applyBorder="1" applyAlignment="1" applyProtection="1">
      <alignment horizontal="center" vertical="center"/>
      <protection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60" xfId="0" applyNumberFormat="1" applyFont="1" applyBorder="1" applyAlignment="1" applyProtection="1">
      <alignment horizontal="center" vertical="center"/>
      <protection/>
    </xf>
    <xf numFmtId="49" fontId="22" fillId="2" borderId="0" xfId="0" applyNumberFormat="1" applyFont="1" applyFill="1" applyBorder="1" applyAlignment="1" applyProtection="1">
      <alignment horizontal="right" vertical="center"/>
      <protection/>
    </xf>
    <xf numFmtId="49" fontId="21" fillId="2" borderId="61" xfId="0" applyNumberFormat="1" applyFont="1" applyFill="1" applyBorder="1" applyAlignment="1" applyProtection="1">
      <alignment horizontal="left" vertical="center"/>
      <protection/>
    </xf>
    <xf numFmtId="49" fontId="22" fillId="2" borderId="61" xfId="0" applyNumberFormat="1" applyFont="1" applyFill="1" applyBorder="1" applyAlignment="1" applyProtection="1">
      <alignment horizontal="left" vertical="center"/>
      <protection/>
    </xf>
    <xf numFmtId="4" fontId="22" fillId="2" borderId="61" xfId="0" applyNumberFormat="1" applyFont="1" applyFill="1" applyBorder="1" applyAlignment="1" applyProtection="1">
      <alignment horizontal="right" vertical="center"/>
      <protection/>
    </xf>
    <xf numFmtId="49" fontId="22" fillId="2" borderId="61" xfId="0" applyNumberFormat="1" applyFont="1" applyFill="1" applyBorder="1" applyAlignment="1" applyProtection="1">
      <alignment horizontal="right" vertical="center"/>
      <protection/>
    </xf>
    <xf numFmtId="4" fontId="22" fillId="2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horizontal="right" vertical="center"/>
      <protection/>
    </xf>
    <xf numFmtId="49" fontId="21" fillId="2" borderId="0" xfId="0" applyNumberFormat="1" applyFont="1" applyFill="1" applyBorder="1" applyAlignment="1" applyProtection="1">
      <alignment horizontal="left" vertical="center"/>
      <protection/>
    </xf>
    <xf numFmtId="49" fontId="22" fillId="2" borderId="0" xfId="0" applyNumberFormat="1" applyFont="1" applyFill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9" fontId="21" fillId="0" borderId="29" xfId="0" applyNumberFormat="1" applyFont="1" applyBorder="1" applyAlignment="1" applyProtection="1">
      <alignment horizontal="right" vertical="center"/>
      <protection/>
    </xf>
    <xf numFmtId="0" fontId="21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0" fontId="12" fillId="0" borderId="62" xfId="20" applyFont="1" applyBorder="1" applyAlignment="1">
      <alignment horizontal="center" vertical="top"/>
      <protection/>
    </xf>
    <xf numFmtId="0" fontId="12" fillId="0" borderId="63" xfId="20" applyFont="1" applyBorder="1" applyAlignment="1">
      <alignment horizontal="center" vertical="top"/>
      <protection/>
    </xf>
    <xf numFmtId="49" fontId="12" fillId="0" borderId="64" xfId="20" applyNumberFormat="1" applyFont="1" applyBorder="1" applyAlignment="1">
      <alignment horizontal="left" vertical="top"/>
      <protection/>
    </xf>
    <xf numFmtId="0" fontId="12" fillId="0" borderId="0" xfId="20" applyFont="1" applyBorder="1" applyAlignment="1">
      <alignment vertical="top" wrapText="1"/>
      <protection/>
    </xf>
    <xf numFmtId="49" fontId="12" fillId="0" borderId="0" xfId="20" applyNumberFormat="1" applyFont="1" applyBorder="1" applyAlignment="1">
      <alignment horizontal="center" shrinkToFit="1"/>
      <protection/>
    </xf>
    <xf numFmtId="4" fontId="12" fillId="0" borderId="0" xfId="20" applyNumberFormat="1" applyFont="1" applyBorder="1" applyAlignment="1">
      <alignment horizontal="right"/>
      <protection/>
    </xf>
    <xf numFmtId="4" fontId="12" fillId="0" borderId="0" xfId="20" applyNumberFormat="1" applyFont="1" applyBorder="1">
      <alignment/>
      <protection/>
    </xf>
    <xf numFmtId="0" fontId="3" fillId="0" borderId="63" xfId="20" applyFont="1" applyBorder="1" applyAlignment="1">
      <alignment horizontal="center"/>
      <protection/>
    </xf>
    <xf numFmtId="49" fontId="15" fillId="3" borderId="50" xfId="20" applyNumberFormat="1" applyFont="1" applyFill="1" applyBorder="1" applyAlignment="1">
      <alignment horizontal="left" wrapText="1"/>
      <protection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3" fontId="6" fillId="5" borderId="46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7" fontId="1" fillId="0" borderId="22" xfId="0" applyNumberFormat="1" applyFont="1" applyBorder="1" applyAlignment="1">
      <alignment horizontal="right" indent="6"/>
    </xf>
    <xf numFmtId="167" fontId="6" fillId="2" borderId="32" xfId="0" applyNumberFormat="1" applyFont="1" applyFill="1" applyBorder="1" applyAlignment="1">
      <alignment horizontal="right" indent="6"/>
    </xf>
    <xf numFmtId="0" fontId="3" fillId="0" borderId="12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1" fillId="0" borderId="58" xfId="0" applyFont="1" applyBorder="1" applyAlignment="1">
      <alignment horizontal="center" shrinkToFit="1"/>
    </xf>
    <xf numFmtId="0" fontId="1" fillId="0" borderId="67" xfId="20" applyFont="1" applyBorder="1" applyAlignment="1">
      <alignment horizontal="center"/>
      <protection/>
    </xf>
    <xf numFmtId="0" fontId="1" fillId="0" borderId="68" xfId="20" applyFont="1" applyBorder="1" applyAlignment="1">
      <alignment horizontal="center"/>
      <protection/>
    </xf>
    <xf numFmtId="0" fontId="1" fillId="0" borderId="69" xfId="20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8" fillId="0" borderId="0" xfId="20" applyFont="1" applyBorder="1" applyAlignment="1">
      <alignment horizontal="center"/>
      <protection/>
    </xf>
    <xf numFmtId="49" fontId="1" fillId="0" borderId="68" xfId="20" applyNumberFormat="1" applyFont="1" applyBorder="1" applyAlignment="1">
      <alignment horizontal="center"/>
      <protection/>
    </xf>
    <xf numFmtId="0" fontId="1" fillId="0" borderId="69" xfId="20" applyFont="1" applyBorder="1" applyAlignment="1">
      <alignment horizontal="center" shrinkToFit="1"/>
      <protection/>
    </xf>
    <xf numFmtId="0" fontId="13" fillId="3" borderId="15" xfId="20" applyFont="1" applyFill="1" applyBorder="1" applyAlignment="1">
      <alignment horizontal="left" wrapText="1" indent="1"/>
      <protection/>
    </xf>
    <xf numFmtId="49" fontId="15" fillId="3" borderId="50" xfId="20" applyNumberFormat="1" applyFont="1" applyFill="1" applyBorder="1" applyAlignment="1">
      <alignment horizontal="left" wrapText="1"/>
      <protection/>
    </xf>
    <xf numFmtId="169" fontId="1" fillId="0" borderId="22" xfId="0" applyNumberFormat="1" applyFont="1" applyBorder="1" applyAlignment="1">
      <alignment horizontal="right" indent="6"/>
    </xf>
    <xf numFmtId="49" fontId="15" fillId="3" borderId="70" xfId="20" applyNumberFormat="1" applyFont="1" applyFill="1" applyBorder="1" applyAlignment="1">
      <alignment horizontal="left" wrapText="1"/>
      <protection/>
    </xf>
    <xf numFmtId="0" fontId="17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20" fillId="0" borderId="29" xfId="0" applyNumberFormat="1" applyFont="1" applyBorder="1" applyAlignment="1" applyProtection="1">
      <alignment horizontal="center"/>
      <protection/>
    </xf>
    <xf numFmtId="0" fontId="21" fillId="0" borderId="6" xfId="0" applyFont="1" applyBorder="1" applyAlignment="1" applyProtection="1">
      <alignment horizontal="left" vertical="center" wrapText="1"/>
      <protection/>
    </xf>
    <xf numFmtId="0" fontId="22" fillId="0" borderId="7" xfId="0" applyFont="1" applyBorder="1" applyAlignment="1" applyProtection="1">
      <alignment horizontal="left" vertical="center" wrapText="1"/>
      <protection/>
    </xf>
    <xf numFmtId="49" fontId="21" fillId="0" borderId="7" xfId="0" applyNumberFormat="1" applyFont="1" applyBorder="1" applyAlignment="1" applyProtection="1">
      <alignment horizontal="left" vertical="center"/>
      <protection/>
    </xf>
    <xf numFmtId="0" fontId="21" fillId="0" borderId="7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5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4" xfId="0" applyFont="1" applyBorder="1" applyAlignment="1" applyProtection="1">
      <alignment horizontal="left" vertical="center" wrapText="1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71" fontId="21" fillId="0" borderId="0" xfId="0" applyNumberFormat="1" applyFont="1" applyBorder="1" applyAlignment="1" applyProtection="1">
      <alignment horizontal="left" vertical="center"/>
      <protection/>
    </xf>
    <xf numFmtId="0" fontId="21" fillId="0" borderId="8" xfId="0" applyFont="1" applyBorder="1" applyAlignment="1" applyProtection="1">
      <alignment horizontal="left" vertical="center" wrapText="1"/>
      <protection/>
    </xf>
    <xf numFmtId="0" fontId="21" fillId="0" borderId="9" xfId="0" applyFont="1" applyBorder="1" applyAlignment="1" applyProtection="1">
      <alignment horizontal="left" vertical="center" wrapText="1"/>
      <protection/>
    </xf>
    <xf numFmtId="49" fontId="21" fillId="0" borderId="9" xfId="0" applyNumberFormat="1" applyFont="1" applyBorder="1" applyAlignment="1" applyProtection="1">
      <alignment horizontal="left" vertical="center"/>
      <protection/>
    </xf>
    <xf numFmtId="171" fontId="21" fillId="0" borderId="9" xfId="0" applyNumberFormat="1" applyFont="1" applyBorder="1" applyAlignment="1" applyProtection="1">
      <alignment horizontal="left" vertical="center"/>
      <protection/>
    </xf>
    <xf numFmtId="49" fontId="22" fillId="2" borderId="0" xfId="0" applyNumberFormat="1" applyFont="1" applyFill="1" applyBorder="1" applyAlignment="1" applyProtection="1">
      <alignment horizontal="left" vertical="center"/>
      <protection/>
    </xf>
    <xf numFmtId="49" fontId="22" fillId="0" borderId="7" xfId="0" applyNumberFormat="1" applyFont="1" applyBorder="1" applyAlignment="1" applyProtection="1">
      <alignment horizontal="left" vertical="center"/>
      <protection/>
    </xf>
    <xf numFmtId="0" fontId="21" fillId="0" borderId="65" xfId="0" applyFont="1" applyBorder="1" applyAlignment="1" applyProtection="1">
      <alignment horizontal="left" vertical="center" wrapText="1"/>
      <protection/>
    </xf>
    <xf numFmtId="49" fontId="22" fillId="0" borderId="71" xfId="0" applyNumberFormat="1" applyFont="1" applyBorder="1" applyAlignment="1" applyProtection="1">
      <alignment horizontal="center" vertical="center"/>
      <protection/>
    </xf>
    <xf numFmtId="49" fontId="22" fillId="2" borderId="61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257175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287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workbookViewId="0" topLeftCell="B1">
      <selection activeCell="L9" sqref="L9"/>
    </sheetView>
  </sheetViews>
  <sheetFormatPr defaultColWidth="9.00390625" defaultRowHeight="12.75"/>
  <cols>
    <col min="1" max="1" width="11.625" style="1" hidden="1" customWidth="1"/>
    <col min="2" max="2" width="7.25390625" style="1" customWidth="1"/>
    <col min="3" max="3" width="9.25390625" style="1" customWidth="1"/>
    <col min="4" max="4" width="20.125" style="1" customWidth="1"/>
    <col min="5" max="5" width="6.875" style="1" customWidth="1"/>
    <col min="6" max="6" width="13.375" style="1" customWidth="1"/>
    <col min="7" max="7" width="12.75390625" style="2" customWidth="1"/>
    <col min="8" max="8" width="13.75390625" style="1" customWidth="1"/>
    <col min="9" max="9" width="11.625" style="2" customWidth="1"/>
    <col min="10" max="10" width="7.00390625" style="2" customWidth="1"/>
    <col min="11" max="15" width="10.875" style="1" customWidth="1"/>
    <col min="16" max="1025" width="9.253906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/>
    </row>
    <row r="4" ht="4.5" customHeight="1"/>
    <row r="5" spans="3:15" ht="13.5" customHeight="1">
      <c r="C5" s="11" t="s">
        <v>2</v>
      </c>
      <c r="D5" s="12"/>
      <c r="E5" s="13" t="s">
        <v>1069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22">
        <f>ROUND(G36,0)</f>
        <v>0</v>
      </c>
      <c r="J19" s="32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23">
        <f>ROUND(I19*D20/100,0)</f>
        <v>0</v>
      </c>
      <c r="J20" s="323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23">
        <f>ROUND(H36,0)</f>
        <v>0</v>
      </c>
      <c r="J21" s="323"/>
      <c r="K21" s="34"/>
    </row>
    <row r="22" spans="2:11" ht="12.75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24">
        <f>ROUND(I21*D21/100,0)</f>
        <v>0</v>
      </c>
      <c r="J22" s="324"/>
      <c r="K22" s="34"/>
    </row>
    <row r="23" spans="2:11" ht="15.75">
      <c r="B23" s="39" t="s">
        <v>14</v>
      </c>
      <c r="C23" s="40"/>
      <c r="D23" s="40"/>
      <c r="E23" s="41"/>
      <c r="F23" s="42"/>
      <c r="G23" s="43"/>
      <c r="H23" s="43"/>
      <c r="I23" s="325">
        <f>SUM(I19:I22)</f>
        <v>0</v>
      </c>
      <c r="J23" s="32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19</v>
      </c>
      <c r="C30" s="53" t="s">
        <v>20</v>
      </c>
      <c r="D30" s="54"/>
      <c r="E30" s="55"/>
      <c r="F30" s="56">
        <f aca="true" t="shared" si="0" ref="F30:F35">G30+H30+I30</f>
        <v>0</v>
      </c>
      <c r="G30" s="57">
        <v>0</v>
      </c>
      <c r="H30" s="58">
        <v>0</v>
      </c>
      <c r="I30" s="58">
        <f aca="true" t="shared" si="1" ref="I30:I35">(G30*SazbaDPH1)/100+(H30*SazbaDPH2)/100</f>
        <v>0</v>
      </c>
      <c r="J30" s="59" t="str">
        <f aca="true" t="shared" si="2" ref="J30:J36">IF(CelkemObjekty=0,"",F30/CelkemObjekty*100)</f>
        <v/>
      </c>
    </row>
    <row r="31" spans="2:10" ht="12.75">
      <c r="B31" s="60" t="s">
        <v>21</v>
      </c>
      <c r="C31" s="61" t="s">
        <v>22</v>
      </c>
      <c r="D31" s="62"/>
      <c r="E31" s="63"/>
      <c r="F31" s="64">
        <f t="shared" si="0"/>
        <v>0</v>
      </c>
      <c r="G31" s="65">
        <v>0</v>
      </c>
      <c r="H31" s="66">
        <v>0</v>
      </c>
      <c r="I31" s="66">
        <f t="shared" si="1"/>
        <v>0</v>
      </c>
      <c r="J31" s="59" t="str">
        <f t="shared" si="2"/>
        <v/>
      </c>
    </row>
    <row r="32" spans="2:10" ht="12.75">
      <c r="B32" s="60" t="s">
        <v>23</v>
      </c>
      <c r="C32" s="61" t="s">
        <v>24</v>
      </c>
      <c r="D32" s="62"/>
      <c r="E32" s="63"/>
      <c r="F32" s="64">
        <f t="shared" si="0"/>
        <v>0</v>
      </c>
      <c r="G32" s="65">
        <v>0</v>
      </c>
      <c r="H32" s="66">
        <v>0</v>
      </c>
      <c r="I32" s="66">
        <f t="shared" si="1"/>
        <v>0</v>
      </c>
      <c r="J32" s="59" t="str">
        <f t="shared" si="2"/>
        <v/>
      </c>
    </row>
    <row r="33" spans="2:10" ht="12.75">
      <c r="B33" s="60" t="s">
        <v>25</v>
      </c>
      <c r="C33" s="61" t="s">
        <v>26</v>
      </c>
      <c r="D33" s="62"/>
      <c r="E33" s="63"/>
      <c r="F33" s="64">
        <f t="shared" si="0"/>
        <v>0</v>
      </c>
      <c r="G33" s="65">
        <v>0</v>
      </c>
      <c r="H33" s="66">
        <v>0</v>
      </c>
      <c r="I33" s="66">
        <f t="shared" si="1"/>
        <v>0</v>
      </c>
      <c r="J33" s="59" t="str">
        <f t="shared" si="2"/>
        <v/>
      </c>
    </row>
    <row r="34" spans="2:10" ht="12.75">
      <c r="B34" s="60" t="s">
        <v>27</v>
      </c>
      <c r="C34" s="61" t="s">
        <v>28</v>
      </c>
      <c r="D34" s="62"/>
      <c r="E34" s="63"/>
      <c r="F34" s="64">
        <f t="shared" si="0"/>
        <v>0</v>
      </c>
      <c r="G34" s="65">
        <v>0</v>
      </c>
      <c r="H34" s="66">
        <v>0</v>
      </c>
      <c r="I34" s="66">
        <f t="shared" si="1"/>
        <v>0</v>
      </c>
      <c r="J34" s="59" t="str">
        <f t="shared" si="2"/>
        <v/>
      </c>
    </row>
    <row r="35" spans="2:10" ht="12.75">
      <c r="B35" s="60" t="s">
        <v>29</v>
      </c>
      <c r="C35" s="61" t="s">
        <v>30</v>
      </c>
      <c r="D35" s="62"/>
      <c r="E35" s="63"/>
      <c r="F35" s="64">
        <f t="shared" si="0"/>
        <v>0</v>
      </c>
      <c r="G35" s="65">
        <v>0</v>
      </c>
      <c r="H35" s="66">
        <v>0</v>
      </c>
      <c r="I35" s="66">
        <f t="shared" si="1"/>
        <v>0</v>
      </c>
      <c r="J35" s="59" t="str">
        <f t="shared" si="2"/>
        <v/>
      </c>
    </row>
    <row r="36" spans="2:10" ht="17.25" customHeight="1">
      <c r="B36" s="67" t="s">
        <v>31</v>
      </c>
      <c r="C36" s="68"/>
      <c r="D36" s="69"/>
      <c r="E36" s="70"/>
      <c r="F36" s="71">
        <f>SUM(F30:F35)</f>
        <v>0</v>
      </c>
      <c r="G36" s="71">
        <f>SUM(G30:G35)</f>
        <v>0</v>
      </c>
      <c r="H36" s="71">
        <f>SUM(H30:H35)</f>
        <v>0</v>
      </c>
      <c r="I36" s="71">
        <f>SUM(I30:I35)</f>
        <v>0</v>
      </c>
      <c r="J36" s="72" t="str">
        <f t="shared" si="2"/>
        <v/>
      </c>
    </row>
    <row r="38" ht="9.75" customHeight="1"/>
    <row r="39" ht="7.5" customHeight="1"/>
  </sheetData>
  <mergeCells count="5">
    <mergeCell ref="I19:J19"/>
    <mergeCell ref="I20:J20"/>
    <mergeCell ref="I21:J21"/>
    <mergeCell ref="I22:J22"/>
    <mergeCell ref="I23:J23"/>
  </mergeCells>
  <printOptions/>
  <pageMargins left="0.39375" right="0.196527777777778" top="0.39375" bottom="0.393055555555556" header="0.511805555555555" footer="0.196527777777778"/>
  <pageSetup fitToHeight="1000" fitToWidth="1" horizontalDpi="300" verticalDpi="300" orientation="portrait" paperSize="9" scale="96" r:id="rId1"/>
  <headerFooter>
    <oddFooter>&amp;L&amp;9Zpracováno programem 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6"/>
  <sheetViews>
    <sheetView showGridLines="0" workbookViewId="0" topLeftCell="A28">
      <selection activeCell="L41" sqref="L41"/>
    </sheetView>
  </sheetViews>
  <sheetFormatPr defaultColWidth="9.00390625" defaultRowHeight="12.75"/>
  <cols>
    <col min="1" max="1" width="4.375" style="176" customWidth="1"/>
    <col min="2" max="2" width="11.625" style="176" customWidth="1"/>
    <col min="3" max="3" width="41.25390625" style="176" customWidth="1"/>
    <col min="4" max="4" width="5.625" style="176" customWidth="1"/>
    <col min="5" max="6" width="8.625" style="176" customWidth="1"/>
    <col min="7" max="7" width="14.00390625" style="176" customWidth="1"/>
    <col min="8" max="11" width="11.625" style="176" hidden="1" customWidth="1"/>
    <col min="12" max="12" width="77.125" style="176" customWidth="1"/>
    <col min="13" max="13" width="46.25390625" style="176" customWidth="1"/>
    <col min="14" max="1025" width="9.25390625" style="176" customWidth="1"/>
  </cols>
  <sheetData>
    <row r="1" spans="1:7" ht="15.75">
      <c r="A1" s="339" t="s">
        <v>84</v>
      </c>
      <c r="B1" s="339"/>
      <c r="C1" s="339"/>
      <c r="D1" s="339"/>
      <c r="E1" s="339"/>
      <c r="F1" s="339"/>
      <c r="G1" s="339"/>
    </row>
    <row r="2" spans="2:7" ht="14.25" customHeight="1">
      <c r="B2" s="177"/>
      <c r="C2" s="178"/>
      <c r="D2" s="178"/>
      <c r="E2" s="179"/>
      <c r="F2" s="178"/>
      <c r="G2" s="178"/>
    </row>
    <row r="3" spans="1:7" ht="12.75">
      <c r="A3" s="335" t="s">
        <v>2</v>
      </c>
      <c r="B3" s="335"/>
      <c r="C3" s="151" t="s">
        <v>1069</v>
      </c>
      <c r="D3" s="180"/>
      <c r="E3" s="181" t="s">
        <v>85</v>
      </c>
      <c r="F3" s="182" t="str">
        <f>'03 03 Rek'!H1</f>
        <v>03</v>
      </c>
      <c r="G3" s="183"/>
    </row>
    <row r="4" spans="1:7" ht="12.75">
      <c r="A4" s="340" t="s">
        <v>75</v>
      </c>
      <c r="B4" s="340"/>
      <c r="C4" s="157" t="s">
        <v>657</v>
      </c>
      <c r="D4" s="184"/>
      <c r="E4" s="341" t="str">
        <f>'03 03 Rek'!G2</f>
        <v>Fasáda</v>
      </c>
      <c r="F4" s="341"/>
      <c r="G4" s="341"/>
    </row>
    <row r="5" spans="1:7" ht="12.75">
      <c r="A5" s="185"/>
      <c r="G5" s="186"/>
    </row>
    <row r="6" spans="1:11" ht="27" customHeight="1">
      <c r="A6" s="187" t="s">
        <v>86</v>
      </c>
      <c r="B6" s="188" t="s">
        <v>87</v>
      </c>
      <c r="C6" s="188" t="s">
        <v>88</v>
      </c>
      <c r="D6" s="188" t="s">
        <v>89</v>
      </c>
      <c r="E6" s="188" t="s">
        <v>90</v>
      </c>
      <c r="F6" s="188" t="s">
        <v>91</v>
      </c>
      <c r="G6" s="189" t="s">
        <v>92</v>
      </c>
      <c r="H6" s="190" t="s">
        <v>93</v>
      </c>
      <c r="I6" s="190" t="s">
        <v>94</v>
      </c>
      <c r="J6" s="190" t="s">
        <v>95</v>
      </c>
      <c r="K6" s="190" t="s">
        <v>96</v>
      </c>
    </row>
    <row r="7" spans="1:15" ht="12.75">
      <c r="A7" s="191" t="s">
        <v>97</v>
      </c>
      <c r="B7" s="192" t="s">
        <v>98</v>
      </c>
      <c r="C7" s="193" t="s">
        <v>99</v>
      </c>
      <c r="D7" s="194"/>
      <c r="E7" s="195"/>
      <c r="F7" s="195"/>
      <c r="G7" s="196"/>
      <c r="H7" s="197"/>
      <c r="I7" s="198"/>
      <c r="J7" s="197"/>
      <c r="K7" s="198"/>
      <c r="O7" s="199">
        <v>1</v>
      </c>
    </row>
    <row r="8" spans="1:80" ht="12.75">
      <c r="A8" s="200">
        <v>1</v>
      </c>
      <c r="B8" s="201" t="s">
        <v>117</v>
      </c>
      <c r="C8" s="202" t="s">
        <v>118</v>
      </c>
      <c r="D8" s="203" t="s">
        <v>112</v>
      </c>
      <c r="E8" s="204">
        <v>15.244</v>
      </c>
      <c r="F8" s="204"/>
      <c r="G8" s="205">
        <f>E8*F8</f>
        <v>0</v>
      </c>
      <c r="H8" s="206">
        <v>0</v>
      </c>
      <c r="I8" s="207">
        <f>E8*H8</f>
        <v>0</v>
      </c>
      <c r="J8" s="206">
        <v>0</v>
      </c>
      <c r="K8" s="207">
        <f>E8*J8</f>
        <v>0</v>
      </c>
      <c r="O8" s="199">
        <v>2</v>
      </c>
      <c r="AA8" s="208">
        <v>1</v>
      </c>
      <c r="AB8" s="208">
        <v>1</v>
      </c>
      <c r="AC8" s="208">
        <v>1</v>
      </c>
      <c r="AZ8" s="208">
        <v>1</v>
      </c>
      <c r="BA8" s="208">
        <f>IF(AZ8=1,G8,0)</f>
        <v>0</v>
      </c>
      <c r="BB8" s="208">
        <f>IF(AZ8=2,G8,0)</f>
        <v>0</v>
      </c>
      <c r="BC8" s="208">
        <f>IF(AZ8=3,G8,0)</f>
        <v>0</v>
      </c>
      <c r="BD8" s="208">
        <f>IF(AZ8=4,G8,0)</f>
        <v>0</v>
      </c>
      <c r="BE8" s="208">
        <f>IF(AZ8=5,G8,0)</f>
        <v>0</v>
      </c>
      <c r="CA8" s="199">
        <v>1</v>
      </c>
      <c r="CB8" s="199">
        <v>1</v>
      </c>
    </row>
    <row r="9" spans="1:15" ht="12.75" customHeight="1">
      <c r="A9" s="209"/>
      <c r="B9" s="214"/>
      <c r="C9" s="343" t="s">
        <v>658</v>
      </c>
      <c r="D9" s="343"/>
      <c r="E9" s="215">
        <v>15.244</v>
      </c>
      <c r="F9" s="216"/>
      <c r="G9" s="217"/>
      <c r="H9" s="218"/>
      <c r="I9" s="212"/>
      <c r="J9" s="219"/>
      <c r="K9" s="212"/>
      <c r="M9" s="213" t="s">
        <v>658</v>
      </c>
      <c r="O9" s="199"/>
    </row>
    <row r="10" spans="1:80" ht="12.75">
      <c r="A10" s="200">
        <v>2</v>
      </c>
      <c r="B10" s="201" t="s">
        <v>296</v>
      </c>
      <c r="C10" s="202" t="s">
        <v>297</v>
      </c>
      <c r="D10" s="203" t="s">
        <v>112</v>
      </c>
      <c r="E10" s="204">
        <v>15.244</v>
      </c>
      <c r="F10" s="204"/>
      <c r="G10" s="205">
        <f>E10*F10</f>
        <v>0</v>
      </c>
      <c r="H10" s="206">
        <v>0</v>
      </c>
      <c r="I10" s="207">
        <f>E10*H10</f>
        <v>0</v>
      </c>
      <c r="J10" s="206">
        <v>0</v>
      </c>
      <c r="K10" s="207">
        <f>E10*J10</f>
        <v>0</v>
      </c>
      <c r="O10" s="199">
        <v>2</v>
      </c>
      <c r="AA10" s="208">
        <v>1</v>
      </c>
      <c r="AB10" s="208">
        <v>1</v>
      </c>
      <c r="AC10" s="208">
        <v>1</v>
      </c>
      <c r="AZ10" s="208">
        <v>1</v>
      </c>
      <c r="BA10" s="208">
        <f>IF(AZ10=1,G10,0)</f>
        <v>0</v>
      </c>
      <c r="BB10" s="208">
        <f>IF(AZ10=2,G10,0)</f>
        <v>0</v>
      </c>
      <c r="BC10" s="208">
        <f>IF(AZ10=3,G10,0)</f>
        <v>0</v>
      </c>
      <c r="BD10" s="208">
        <f>IF(AZ10=4,G10,0)</f>
        <v>0</v>
      </c>
      <c r="BE10" s="208">
        <f>IF(AZ10=5,G10,0)</f>
        <v>0</v>
      </c>
      <c r="CA10" s="199">
        <v>1</v>
      </c>
      <c r="CB10" s="199">
        <v>1</v>
      </c>
    </row>
    <row r="11" spans="1:15" ht="12.75" customHeight="1">
      <c r="A11" s="209"/>
      <c r="B11" s="214"/>
      <c r="C11" s="343" t="s">
        <v>658</v>
      </c>
      <c r="D11" s="343"/>
      <c r="E11" s="215">
        <v>15.244</v>
      </c>
      <c r="F11" s="216"/>
      <c r="G11" s="217"/>
      <c r="H11" s="218"/>
      <c r="I11" s="212"/>
      <c r="J11" s="219"/>
      <c r="K11" s="212"/>
      <c r="M11" s="213" t="s">
        <v>658</v>
      </c>
      <c r="O11" s="199"/>
    </row>
    <row r="12" spans="1:80" ht="12.75">
      <c r="A12" s="200">
        <v>3</v>
      </c>
      <c r="B12" s="201" t="s">
        <v>298</v>
      </c>
      <c r="C12" s="202" t="s">
        <v>299</v>
      </c>
      <c r="D12" s="203" t="s">
        <v>112</v>
      </c>
      <c r="E12" s="204">
        <v>15.244</v>
      </c>
      <c r="F12" s="204"/>
      <c r="G12" s="205">
        <f>E12*F12</f>
        <v>0</v>
      </c>
      <c r="H12" s="206">
        <v>0</v>
      </c>
      <c r="I12" s="207">
        <f>E12*H12</f>
        <v>0</v>
      </c>
      <c r="J12" s="206">
        <v>0</v>
      </c>
      <c r="K12" s="207">
        <f>E12*J12</f>
        <v>0</v>
      </c>
      <c r="O12" s="199">
        <v>2</v>
      </c>
      <c r="AA12" s="208">
        <v>1</v>
      </c>
      <c r="AB12" s="208">
        <v>1</v>
      </c>
      <c r="AC12" s="208">
        <v>1</v>
      </c>
      <c r="AZ12" s="208">
        <v>1</v>
      </c>
      <c r="BA12" s="208">
        <f>IF(AZ12=1,G12,0)</f>
        <v>0</v>
      </c>
      <c r="BB12" s="208">
        <f>IF(AZ12=2,G12,0)</f>
        <v>0</v>
      </c>
      <c r="BC12" s="208">
        <f>IF(AZ12=3,G12,0)</f>
        <v>0</v>
      </c>
      <c r="BD12" s="208">
        <f>IF(AZ12=4,G12,0)</f>
        <v>0</v>
      </c>
      <c r="BE12" s="208">
        <f>IF(AZ12=5,G12,0)</f>
        <v>0</v>
      </c>
      <c r="CA12" s="199">
        <v>1</v>
      </c>
      <c r="CB12" s="199">
        <v>1</v>
      </c>
    </row>
    <row r="13" spans="1:15" ht="12.75" customHeight="1">
      <c r="A13" s="209"/>
      <c r="B13" s="210"/>
      <c r="C13" s="342" t="s">
        <v>659</v>
      </c>
      <c r="D13" s="342"/>
      <c r="E13" s="342"/>
      <c r="F13" s="342"/>
      <c r="G13" s="342"/>
      <c r="I13" s="212"/>
      <c r="K13" s="212"/>
      <c r="L13" s="213" t="s">
        <v>659</v>
      </c>
      <c r="O13" s="199">
        <v>3</v>
      </c>
    </row>
    <row r="14" spans="1:15" ht="12.75" customHeight="1">
      <c r="A14" s="209"/>
      <c r="B14" s="214"/>
      <c r="C14" s="343" t="s">
        <v>658</v>
      </c>
      <c r="D14" s="343"/>
      <c r="E14" s="215">
        <v>15.244</v>
      </c>
      <c r="F14" s="216"/>
      <c r="G14" s="217"/>
      <c r="H14" s="218"/>
      <c r="I14" s="212"/>
      <c r="J14" s="219"/>
      <c r="K14" s="212"/>
      <c r="M14" s="213" t="s">
        <v>658</v>
      </c>
      <c r="O14" s="199"/>
    </row>
    <row r="15" spans="1:80" ht="12.75">
      <c r="A15" s="200">
        <v>4</v>
      </c>
      <c r="B15" s="201" t="s">
        <v>660</v>
      </c>
      <c r="C15" s="202" t="s">
        <v>661</v>
      </c>
      <c r="D15" s="203" t="s">
        <v>252</v>
      </c>
      <c r="E15" s="204">
        <v>30.54</v>
      </c>
      <c r="F15" s="204"/>
      <c r="G15" s="205">
        <f>E15*F15</f>
        <v>0</v>
      </c>
      <c r="H15" s="206">
        <v>1</v>
      </c>
      <c r="I15" s="207">
        <f>E15*H15</f>
        <v>30.54</v>
      </c>
      <c r="J15" s="206"/>
      <c r="K15" s="207">
        <f>E15*J15</f>
        <v>0</v>
      </c>
      <c r="O15" s="199">
        <v>2</v>
      </c>
      <c r="AA15" s="208">
        <v>3</v>
      </c>
      <c r="AB15" s="208">
        <v>1</v>
      </c>
      <c r="AC15" s="208">
        <v>583418064</v>
      </c>
      <c r="AZ15" s="208">
        <v>1</v>
      </c>
      <c r="BA15" s="208">
        <f>IF(AZ15=1,G15,0)</f>
        <v>0</v>
      </c>
      <c r="BB15" s="208">
        <f>IF(AZ15=2,G15,0)</f>
        <v>0</v>
      </c>
      <c r="BC15" s="208">
        <f>IF(AZ15=3,G15,0)</f>
        <v>0</v>
      </c>
      <c r="BD15" s="208">
        <f>IF(AZ15=4,G15,0)</f>
        <v>0</v>
      </c>
      <c r="BE15" s="208">
        <f>IF(AZ15=5,G15,0)</f>
        <v>0</v>
      </c>
      <c r="CA15" s="199">
        <v>3</v>
      </c>
      <c r="CB15" s="199">
        <v>1</v>
      </c>
    </row>
    <row r="16" spans="1:15" ht="12.75" customHeight="1">
      <c r="A16" s="209"/>
      <c r="B16" s="214"/>
      <c r="C16" s="343" t="s">
        <v>662</v>
      </c>
      <c r="D16" s="343"/>
      <c r="E16" s="215">
        <v>30.54</v>
      </c>
      <c r="F16" s="216"/>
      <c r="G16" s="217"/>
      <c r="H16" s="218"/>
      <c r="I16" s="212"/>
      <c r="J16" s="219"/>
      <c r="K16" s="212"/>
      <c r="M16" s="213" t="s">
        <v>662</v>
      </c>
      <c r="O16" s="199"/>
    </row>
    <row r="17" spans="1:57" ht="12.75">
      <c r="A17" s="220"/>
      <c r="B17" s="221" t="s">
        <v>121</v>
      </c>
      <c r="C17" s="222" t="s">
        <v>122</v>
      </c>
      <c r="D17" s="223"/>
      <c r="E17" s="224"/>
      <c r="F17" s="225"/>
      <c r="G17" s="226">
        <f>SUM(G7:G16)</f>
        <v>0</v>
      </c>
      <c r="H17" s="227"/>
      <c r="I17" s="228">
        <f>SUM(I7:I16)</f>
        <v>30.54</v>
      </c>
      <c r="J17" s="227"/>
      <c r="K17" s="228">
        <f>SUM(K7:K16)</f>
        <v>0</v>
      </c>
      <c r="O17" s="199">
        <v>4</v>
      </c>
      <c r="BA17" s="229">
        <f>SUM(BA7:BA16)</f>
        <v>0</v>
      </c>
      <c r="BB17" s="229">
        <f>SUM(BB7:BB16)</f>
        <v>0</v>
      </c>
      <c r="BC17" s="229">
        <f>SUM(BC7:BC16)</f>
        <v>0</v>
      </c>
      <c r="BD17" s="229">
        <f>SUM(BD7:BD16)</f>
        <v>0</v>
      </c>
      <c r="BE17" s="229">
        <f>SUM(BE7:BE16)</f>
        <v>0</v>
      </c>
    </row>
    <row r="18" spans="1:15" ht="12.75">
      <c r="A18" s="191" t="s">
        <v>97</v>
      </c>
      <c r="B18" s="192" t="s">
        <v>663</v>
      </c>
      <c r="C18" s="193" t="s">
        <v>664</v>
      </c>
      <c r="D18" s="194"/>
      <c r="E18" s="195"/>
      <c r="F18" s="195"/>
      <c r="G18" s="196"/>
      <c r="H18" s="197"/>
      <c r="I18" s="198"/>
      <c r="J18" s="197"/>
      <c r="K18" s="198"/>
      <c r="O18" s="199">
        <v>1</v>
      </c>
    </row>
    <row r="19" spans="1:80" ht="12.75">
      <c r="A19" s="200">
        <v>5</v>
      </c>
      <c r="B19" s="201" t="s">
        <v>665</v>
      </c>
      <c r="C19" s="202" t="s">
        <v>666</v>
      </c>
      <c r="D19" s="203" t="s">
        <v>102</v>
      </c>
      <c r="E19" s="204">
        <v>78.2</v>
      </c>
      <c r="F19" s="204"/>
      <c r="G19" s="205">
        <f>E19*F19</f>
        <v>0</v>
      </c>
      <c r="H19" s="206">
        <v>0.0005</v>
      </c>
      <c r="I19" s="207">
        <f>E19*H19</f>
        <v>0.0391</v>
      </c>
      <c r="J19" s="206">
        <v>0</v>
      </c>
      <c r="K19" s="207">
        <f>E19*J19</f>
        <v>0</v>
      </c>
      <c r="O19" s="199">
        <v>2</v>
      </c>
      <c r="AA19" s="208">
        <v>1</v>
      </c>
      <c r="AB19" s="208">
        <v>1</v>
      </c>
      <c r="AC19" s="208">
        <v>1</v>
      </c>
      <c r="AZ19" s="208">
        <v>1</v>
      </c>
      <c r="BA19" s="208">
        <f>IF(AZ19=1,G19,0)</f>
        <v>0</v>
      </c>
      <c r="BB19" s="208">
        <f>IF(AZ19=2,G19,0)</f>
        <v>0</v>
      </c>
      <c r="BC19" s="208">
        <f>IF(AZ19=3,G19,0)</f>
        <v>0</v>
      </c>
      <c r="BD19" s="208">
        <f>IF(AZ19=4,G19,0)</f>
        <v>0</v>
      </c>
      <c r="BE19" s="208">
        <f>IF(AZ19=5,G19,0)</f>
        <v>0</v>
      </c>
      <c r="CA19" s="199">
        <v>1</v>
      </c>
      <c r="CB19" s="199">
        <v>1</v>
      </c>
    </row>
    <row r="20" spans="1:15" ht="22.5" customHeight="1">
      <c r="A20" s="209"/>
      <c r="B20" s="210"/>
      <c r="C20" s="342" t="s">
        <v>667</v>
      </c>
      <c r="D20" s="342"/>
      <c r="E20" s="342"/>
      <c r="F20" s="342"/>
      <c r="G20" s="342"/>
      <c r="I20" s="212"/>
      <c r="K20" s="212"/>
      <c r="L20" s="213" t="s">
        <v>667</v>
      </c>
      <c r="O20" s="199">
        <v>3</v>
      </c>
    </row>
    <row r="21" spans="1:15" ht="12.75" customHeight="1">
      <c r="A21" s="209"/>
      <c r="B21" s="214"/>
      <c r="C21" s="343" t="s">
        <v>668</v>
      </c>
      <c r="D21" s="343"/>
      <c r="E21" s="215">
        <v>78.2</v>
      </c>
      <c r="F21" s="216"/>
      <c r="G21" s="217"/>
      <c r="H21" s="218"/>
      <c r="I21" s="212"/>
      <c r="J21" s="219"/>
      <c r="K21" s="212"/>
      <c r="M21" s="213" t="s">
        <v>668</v>
      </c>
      <c r="O21" s="199"/>
    </row>
    <row r="22" spans="1:57" ht="12.75">
      <c r="A22" s="220"/>
      <c r="B22" s="221" t="s">
        <v>121</v>
      </c>
      <c r="C22" s="222" t="s">
        <v>669</v>
      </c>
      <c r="D22" s="223"/>
      <c r="E22" s="224"/>
      <c r="F22" s="225"/>
      <c r="G22" s="226">
        <f>SUM(G18:G21)</f>
        <v>0</v>
      </c>
      <c r="H22" s="227"/>
      <c r="I22" s="228">
        <f>SUM(I18:I21)</f>
        <v>0.0391</v>
      </c>
      <c r="J22" s="227"/>
      <c r="K22" s="228">
        <f>SUM(K18:K21)</f>
        <v>0</v>
      </c>
      <c r="O22" s="199">
        <v>4</v>
      </c>
      <c r="BA22" s="229">
        <f>SUM(BA18:BA21)</f>
        <v>0</v>
      </c>
      <c r="BB22" s="229">
        <f>SUM(BB18:BB21)</f>
        <v>0</v>
      </c>
      <c r="BC22" s="229">
        <f>SUM(BC18:BC21)</f>
        <v>0</v>
      </c>
      <c r="BD22" s="229">
        <f>SUM(BD18:BD21)</f>
        <v>0</v>
      </c>
      <c r="BE22" s="229">
        <f>SUM(BE18:BE21)</f>
        <v>0</v>
      </c>
    </row>
    <row r="23" spans="1:15" ht="12.75">
      <c r="A23" s="191" t="s">
        <v>97</v>
      </c>
      <c r="B23" s="192" t="s">
        <v>370</v>
      </c>
      <c r="C23" s="193" t="s">
        <v>371</v>
      </c>
      <c r="D23" s="194"/>
      <c r="E23" s="195"/>
      <c r="F23" s="195"/>
      <c r="G23" s="196"/>
      <c r="H23" s="197"/>
      <c r="I23" s="198"/>
      <c r="J23" s="197"/>
      <c r="K23" s="198"/>
      <c r="O23" s="199">
        <v>1</v>
      </c>
    </row>
    <row r="24" spans="1:80" ht="12.75">
      <c r="A24" s="200">
        <v>6</v>
      </c>
      <c r="B24" s="201" t="s">
        <v>375</v>
      </c>
      <c r="C24" s="202" t="s">
        <v>376</v>
      </c>
      <c r="D24" s="203" t="s">
        <v>102</v>
      </c>
      <c r="E24" s="204">
        <v>16.725</v>
      </c>
      <c r="F24" s="204"/>
      <c r="G24" s="205">
        <f>E24*F24</f>
        <v>0</v>
      </c>
      <c r="H24" s="206">
        <v>0.11</v>
      </c>
      <c r="I24" s="207">
        <f>E24*H24</f>
        <v>1.8397500000000002</v>
      </c>
      <c r="J24" s="206">
        <v>0</v>
      </c>
      <c r="K24" s="207">
        <f>E24*J24</f>
        <v>0</v>
      </c>
      <c r="O24" s="199">
        <v>2</v>
      </c>
      <c r="AA24" s="208">
        <v>1</v>
      </c>
      <c r="AB24" s="208">
        <v>1</v>
      </c>
      <c r="AC24" s="208">
        <v>1</v>
      </c>
      <c r="AZ24" s="208">
        <v>1</v>
      </c>
      <c r="BA24" s="208">
        <f>IF(AZ24=1,G24,0)</f>
        <v>0</v>
      </c>
      <c r="BB24" s="208">
        <f>IF(AZ24=2,G24,0)</f>
        <v>0</v>
      </c>
      <c r="BC24" s="208">
        <f>IF(AZ24=3,G24,0)</f>
        <v>0</v>
      </c>
      <c r="BD24" s="208">
        <f>IF(AZ24=4,G24,0)</f>
        <v>0</v>
      </c>
      <c r="BE24" s="208">
        <f>IF(AZ24=5,G24,0)</f>
        <v>0</v>
      </c>
      <c r="CA24" s="199">
        <v>1</v>
      </c>
      <c r="CB24" s="199">
        <v>1</v>
      </c>
    </row>
    <row r="25" spans="1:15" ht="12.75" customHeight="1">
      <c r="A25" s="209"/>
      <c r="B25" s="210"/>
      <c r="C25" s="342" t="s">
        <v>377</v>
      </c>
      <c r="D25" s="342"/>
      <c r="E25" s="342"/>
      <c r="F25" s="342"/>
      <c r="G25" s="342"/>
      <c r="I25" s="212"/>
      <c r="K25" s="212"/>
      <c r="L25" s="213" t="s">
        <v>377</v>
      </c>
      <c r="O25" s="199">
        <v>3</v>
      </c>
    </row>
    <row r="26" spans="1:15" ht="12.75" customHeight="1">
      <c r="A26" s="209"/>
      <c r="B26" s="214"/>
      <c r="C26" s="343" t="s">
        <v>670</v>
      </c>
      <c r="D26" s="343"/>
      <c r="E26" s="215">
        <v>16.725</v>
      </c>
      <c r="F26" s="216"/>
      <c r="G26" s="217"/>
      <c r="H26" s="218"/>
      <c r="I26" s="212"/>
      <c r="J26" s="219"/>
      <c r="K26" s="212"/>
      <c r="M26" s="213" t="s">
        <v>670</v>
      </c>
      <c r="O26" s="199"/>
    </row>
    <row r="27" spans="1:80" ht="22.5">
      <c r="A27" s="200">
        <v>7</v>
      </c>
      <c r="B27" s="201" t="s">
        <v>671</v>
      </c>
      <c r="C27" s="202" t="s">
        <v>672</v>
      </c>
      <c r="D27" s="203" t="s">
        <v>102</v>
      </c>
      <c r="E27" s="204">
        <v>7.905</v>
      </c>
      <c r="F27" s="204"/>
      <c r="G27" s="205">
        <f>E27*F27</f>
        <v>0</v>
      </c>
      <c r="H27" s="206">
        <v>0.18108</v>
      </c>
      <c r="I27" s="207">
        <f>E27*H27</f>
        <v>1.4314374</v>
      </c>
      <c r="J27" s="206">
        <v>0</v>
      </c>
      <c r="K27" s="207">
        <f>E27*J27</f>
        <v>0</v>
      </c>
      <c r="O27" s="199">
        <v>2</v>
      </c>
      <c r="AA27" s="208">
        <v>1</v>
      </c>
      <c r="AB27" s="208">
        <v>1</v>
      </c>
      <c r="AC27" s="208">
        <v>1</v>
      </c>
      <c r="AZ27" s="208">
        <v>1</v>
      </c>
      <c r="BA27" s="208">
        <f>IF(AZ27=1,G27,0)</f>
        <v>0</v>
      </c>
      <c r="BB27" s="208">
        <f>IF(AZ27=2,G27,0)</f>
        <v>0</v>
      </c>
      <c r="BC27" s="208">
        <f>IF(AZ27=3,G27,0)</f>
        <v>0</v>
      </c>
      <c r="BD27" s="208">
        <f>IF(AZ27=4,G27,0)</f>
        <v>0</v>
      </c>
      <c r="BE27" s="208">
        <f>IF(AZ27=5,G27,0)</f>
        <v>0</v>
      </c>
      <c r="CA27" s="199">
        <v>1</v>
      </c>
      <c r="CB27" s="199">
        <v>1</v>
      </c>
    </row>
    <row r="28" spans="1:15" ht="22.5" customHeight="1">
      <c r="A28" s="209"/>
      <c r="B28" s="210"/>
      <c r="C28" s="342" t="s">
        <v>673</v>
      </c>
      <c r="D28" s="342"/>
      <c r="E28" s="342"/>
      <c r="F28" s="342"/>
      <c r="G28" s="342"/>
      <c r="I28" s="212"/>
      <c r="K28" s="212"/>
      <c r="L28" s="213" t="s">
        <v>673</v>
      </c>
      <c r="O28" s="199">
        <v>3</v>
      </c>
    </row>
    <row r="29" spans="1:15" ht="12.75" customHeight="1">
      <c r="A29" s="209"/>
      <c r="B29" s="214"/>
      <c r="C29" s="343" t="s">
        <v>674</v>
      </c>
      <c r="D29" s="343"/>
      <c r="E29" s="215">
        <v>7.905</v>
      </c>
      <c r="F29" s="216"/>
      <c r="G29" s="217"/>
      <c r="H29" s="218"/>
      <c r="I29" s="212"/>
      <c r="J29" s="219"/>
      <c r="K29" s="212"/>
      <c r="M29" s="213" t="s">
        <v>674</v>
      </c>
      <c r="O29" s="199"/>
    </row>
    <row r="30" spans="1:57" ht="12.75">
      <c r="A30" s="220"/>
      <c r="B30" s="221" t="s">
        <v>121</v>
      </c>
      <c r="C30" s="222" t="s">
        <v>378</v>
      </c>
      <c r="D30" s="223"/>
      <c r="E30" s="224"/>
      <c r="F30" s="225"/>
      <c r="G30" s="226">
        <f>SUM(G23:G29)</f>
        <v>0</v>
      </c>
      <c r="H30" s="227"/>
      <c r="I30" s="228">
        <f>SUM(I23:I29)</f>
        <v>3.2711874000000005</v>
      </c>
      <c r="J30" s="227"/>
      <c r="K30" s="228">
        <f>SUM(K23:K29)</f>
        <v>0</v>
      </c>
      <c r="O30" s="199">
        <v>4</v>
      </c>
      <c r="BA30" s="229">
        <f>SUM(BA23:BA29)</f>
        <v>0</v>
      </c>
      <c r="BB30" s="229">
        <f>SUM(BB23:BB29)</f>
        <v>0</v>
      </c>
      <c r="BC30" s="229">
        <f>SUM(BC23:BC29)</f>
        <v>0</v>
      </c>
      <c r="BD30" s="229">
        <f>SUM(BD23:BD29)</f>
        <v>0</v>
      </c>
      <c r="BE30" s="229">
        <f>SUM(BE23:BE29)</f>
        <v>0</v>
      </c>
    </row>
    <row r="31" spans="1:15" ht="12.75">
      <c r="A31" s="191" t="s">
        <v>97</v>
      </c>
      <c r="B31" s="192" t="s">
        <v>379</v>
      </c>
      <c r="C31" s="193" t="s">
        <v>380</v>
      </c>
      <c r="D31" s="194"/>
      <c r="E31" s="195"/>
      <c r="F31" s="195"/>
      <c r="G31" s="196"/>
      <c r="H31" s="197"/>
      <c r="I31" s="198"/>
      <c r="J31" s="197"/>
      <c r="K31" s="198"/>
      <c r="O31" s="199">
        <v>1</v>
      </c>
    </row>
    <row r="32" spans="1:80" ht="22.5">
      <c r="A32" s="200">
        <v>8</v>
      </c>
      <c r="B32" s="201" t="s">
        <v>675</v>
      </c>
      <c r="C32" s="202" t="s">
        <v>676</v>
      </c>
      <c r="D32" s="203" t="s">
        <v>102</v>
      </c>
      <c r="E32" s="204">
        <v>17.337</v>
      </c>
      <c r="F32" s="204"/>
      <c r="G32" s="205">
        <f>E32*F32</f>
        <v>0</v>
      </c>
      <c r="H32" s="206">
        <v>0.00446</v>
      </c>
      <c r="I32" s="207">
        <f>E32*H32</f>
        <v>0.07732302</v>
      </c>
      <c r="J32" s="206">
        <v>0</v>
      </c>
      <c r="K32" s="207">
        <f>E32*J32</f>
        <v>0</v>
      </c>
      <c r="O32" s="199">
        <v>2</v>
      </c>
      <c r="AA32" s="208">
        <v>1</v>
      </c>
      <c r="AB32" s="208">
        <v>0</v>
      </c>
      <c r="AC32" s="208">
        <v>0</v>
      </c>
      <c r="AZ32" s="208">
        <v>1</v>
      </c>
      <c r="BA32" s="208">
        <f>IF(AZ32=1,G32,0)</f>
        <v>0</v>
      </c>
      <c r="BB32" s="208">
        <f>IF(AZ32=2,G32,0)</f>
        <v>0</v>
      </c>
      <c r="BC32" s="208">
        <f>IF(AZ32=3,G32,0)</f>
        <v>0</v>
      </c>
      <c r="BD32" s="208">
        <f>IF(AZ32=4,G32,0)</f>
        <v>0</v>
      </c>
      <c r="BE32" s="208">
        <f>IF(AZ32=5,G32,0)</f>
        <v>0</v>
      </c>
      <c r="CA32" s="199">
        <v>1</v>
      </c>
      <c r="CB32" s="199">
        <v>0</v>
      </c>
    </row>
    <row r="33" spans="1:15" ht="12.75" customHeight="1">
      <c r="A33" s="209"/>
      <c r="B33" s="214"/>
      <c r="C33" s="343" t="s">
        <v>677</v>
      </c>
      <c r="D33" s="343"/>
      <c r="E33" s="215">
        <v>17.337</v>
      </c>
      <c r="F33" s="216"/>
      <c r="G33" s="217"/>
      <c r="H33" s="218"/>
      <c r="I33" s="212"/>
      <c r="J33" s="219"/>
      <c r="K33" s="212"/>
      <c r="M33" s="213" t="s">
        <v>677</v>
      </c>
      <c r="O33" s="199"/>
    </row>
    <row r="34" spans="1:57" ht="12.75">
      <c r="A34" s="220"/>
      <c r="B34" s="221" t="s">
        <v>121</v>
      </c>
      <c r="C34" s="222" t="s">
        <v>392</v>
      </c>
      <c r="D34" s="223"/>
      <c r="E34" s="224"/>
      <c r="F34" s="225"/>
      <c r="G34" s="226">
        <f>SUM(G31:G33)</f>
        <v>0</v>
      </c>
      <c r="H34" s="227"/>
      <c r="I34" s="228">
        <f>SUM(I31:I33)</f>
        <v>0.07732302</v>
      </c>
      <c r="J34" s="227"/>
      <c r="K34" s="228">
        <f>SUM(K31:K33)</f>
        <v>0</v>
      </c>
      <c r="O34" s="199">
        <v>4</v>
      </c>
      <c r="BA34" s="229">
        <f>SUM(BA31:BA33)</f>
        <v>0</v>
      </c>
      <c r="BB34" s="229">
        <f>SUM(BB31:BB33)</f>
        <v>0</v>
      </c>
      <c r="BC34" s="229">
        <f>SUM(BC31:BC33)</f>
        <v>0</v>
      </c>
      <c r="BD34" s="229">
        <f>SUM(BD31:BD33)</f>
        <v>0</v>
      </c>
      <c r="BE34" s="229">
        <f>SUM(BE31:BE33)</f>
        <v>0</v>
      </c>
    </row>
    <row r="35" spans="1:15" ht="12.75">
      <c r="A35" s="191" t="s">
        <v>97</v>
      </c>
      <c r="B35" s="192" t="s">
        <v>123</v>
      </c>
      <c r="C35" s="193" t="s">
        <v>124</v>
      </c>
      <c r="D35" s="194"/>
      <c r="E35" s="195"/>
      <c r="F35" s="195"/>
      <c r="G35" s="196"/>
      <c r="H35" s="197"/>
      <c r="I35" s="198"/>
      <c r="J35" s="197"/>
      <c r="K35" s="198"/>
      <c r="O35" s="199">
        <v>1</v>
      </c>
    </row>
    <row r="36" spans="1:80" ht="22.5">
      <c r="A36" s="200">
        <v>9</v>
      </c>
      <c r="B36" s="201" t="s">
        <v>678</v>
      </c>
      <c r="C36" s="202" t="s">
        <v>679</v>
      </c>
      <c r="D36" s="203" t="s">
        <v>102</v>
      </c>
      <c r="E36" s="204">
        <v>211.43</v>
      </c>
      <c r="F36" s="204"/>
      <c r="G36" s="205">
        <f>E36*F36</f>
        <v>0</v>
      </c>
      <c r="H36" s="206">
        <v>0.00284</v>
      </c>
      <c r="I36" s="207">
        <f>E36*H36</f>
        <v>0.6004612</v>
      </c>
      <c r="J36" s="206">
        <v>0</v>
      </c>
      <c r="K36" s="207">
        <f>E36*J36</f>
        <v>0</v>
      </c>
      <c r="O36" s="199">
        <v>2</v>
      </c>
      <c r="AA36" s="208">
        <v>1</v>
      </c>
      <c r="AB36" s="208">
        <v>1</v>
      </c>
      <c r="AC36" s="208">
        <v>1</v>
      </c>
      <c r="AZ36" s="208">
        <v>1</v>
      </c>
      <c r="BA36" s="208">
        <f>IF(AZ36=1,G36,0)</f>
        <v>0</v>
      </c>
      <c r="BB36" s="208">
        <f>IF(AZ36=2,G36,0)</f>
        <v>0</v>
      </c>
      <c r="BC36" s="208">
        <f>IF(AZ36=3,G36,0)</f>
        <v>0</v>
      </c>
      <c r="BD36" s="208">
        <f>IF(AZ36=4,G36,0)</f>
        <v>0</v>
      </c>
      <c r="BE36" s="208">
        <f>IF(AZ36=5,G36,0)</f>
        <v>0</v>
      </c>
      <c r="CA36" s="199">
        <v>1</v>
      </c>
      <c r="CB36" s="199">
        <v>1</v>
      </c>
    </row>
    <row r="37" spans="1:15" ht="12.75" customHeight="1">
      <c r="A37" s="209"/>
      <c r="B37" s="210"/>
      <c r="C37" s="342" t="s">
        <v>1071</v>
      </c>
      <c r="D37" s="342"/>
      <c r="E37" s="342"/>
      <c r="F37" s="342"/>
      <c r="G37" s="342"/>
      <c r="I37" s="212"/>
      <c r="K37" s="212"/>
      <c r="L37" s="213" t="s">
        <v>680</v>
      </c>
      <c r="O37" s="199">
        <v>3</v>
      </c>
    </row>
    <row r="38" spans="1:15" ht="12.75" customHeight="1">
      <c r="A38" s="209"/>
      <c r="B38" s="214"/>
      <c r="C38" s="343" t="s">
        <v>681</v>
      </c>
      <c r="D38" s="343"/>
      <c r="E38" s="215">
        <v>211.43</v>
      </c>
      <c r="F38" s="216"/>
      <c r="G38" s="217"/>
      <c r="H38" s="218"/>
      <c r="I38" s="212"/>
      <c r="J38" s="219"/>
      <c r="K38" s="212"/>
      <c r="M38" s="213" t="s">
        <v>681</v>
      </c>
      <c r="O38" s="199"/>
    </row>
    <row r="39" spans="1:80" ht="22.5">
      <c r="A39" s="200">
        <v>10</v>
      </c>
      <c r="B39" s="201" t="s">
        <v>682</v>
      </c>
      <c r="C39" s="202" t="s">
        <v>683</v>
      </c>
      <c r="D39" s="203" t="s">
        <v>102</v>
      </c>
      <c r="E39" s="204">
        <v>17.97</v>
      </c>
      <c r="F39" s="204"/>
      <c r="G39" s="205">
        <f>E39*F39</f>
        <v>0</v>
      </c>
      <c r="H39" s="206">
        <v>0.01111</v>
      </c>
      <c r="I39" s="207">
        <f>E39*H39</f>
        <v>0.19964669999999998</v>
      </c>
      <c r="J39" s="206">
        <v>0</v>
      </c>
      <c r="K39" s="207">
        <f>E39*J39</f>
        <v>0</v>
      </c>
      <c r="O39" s="199">
        <v>2</v>
      </c>
      <c r="AA39" s="208">
        <v>1</v>
      </c>
      <c r="AB39" s="208">
        <v>1</v>
      </c>
      <c r="AC39" s="208">
        <v>1</v>
      </c>
      <c r="AZ39" s="208">
        <v>1</v>
      </c>
      <c r="BA39" s="208">
        <f>IF(AZ39=1,G39,0)</f>
        <v>0</v>
      </c>
      <c r="BB39" s="208">
        <f>IF(AZ39=2,G39,0)</f>
        <v>0</v>
      </c>
      <c r="BC39" s="208">
        <f>IF(AZ39=3,G39,0)</f>
        <v>0</v>
      </c>
      <c r="BD39" s="208">
        <f>IF(AZ39=4,G39,0)</f>
        <v>0</v>
      </c>
      <c r="BE39" s="208">
        <f>IF(AZ39=5,G39,0)</f>
        <v>0</v>
      </c>
      <c r="CA39" s="199">
        <v>1</v>
      </c>
      <c r="CB39" s="199">
        <v>1</v>
      </c>
    </row>
    <row r="40" spans="1:15" ht="33.75" customHeight="1">
      <c r="A40" s="209"/>
      <c r="B40" s="210"/>
      <c r="C40" s="342" t="s">
        <v>684</v>
      </c>
      <c r="D40" s="342"/>
      <c r="E40" s="342"/>
      <c r="F40" s="342"/>
      <c r="G40" s="342"/>
      <c r="I40" s="212"/>
      <c r="K40" s="212"/>
      <c r="L40" s="213" t="s">
        <v>684</v>
      </c>
      <c r="O40" s="199">
        <v>3</v>
      </c>
    </row>
    <row r="41" spans="1:15" ht="12.75" customHeight="1">
      <c r="A41" s="209"/>
      <c r="B41" s="214"/>
      <c r="C41" s="343" t="s">
        <v>685</v>
      </c>
      <c r="D41" s="343"/>
      <c r="E41" s="215">
        <v>17.97</v>
      </c>
      <c r="F41" s="216"/>
      <c r="G41" s="217"/>
      <c r="H41" s="218"/>
      <c r="I41" s="212"/>
      <c r="J41" s="219"/>
      <c r="K41" s="212"/>
      <c r="M41" s="213" t="s">
        <v>685</v>
      </c>
      <c r="O41" s="199"/>
    </row>
    <row r="42" spans="1:80" ht="22.5">
      <c r="A42" s="200">
        <v>11</v>
      </c>
      <c r="B42" s="201" t="s">
        <v>686</v>
      </c>
      <c r="C42" s="202" t="s">
        <v>687</v>
      </c>
      <c r="D42" s="203" t="s">
        <v>102</v>
      </c>
      <c r="E42" s="204">
        <v>35.9922</v>
      </c>
      <c r="F42" s="204"/>
      <c r="G42" s="205">
        <f>E42*F42</f>
        <v>0</v>
      </c>
      <c r="H42" s="206">
        <v>0.01019</v>
      </c>
      <c r="I42" s="207">
        <f>E42*H42</f>
        <v>0.3667605179999999</v>
      </c>
      <c r="J42" s="206">
        <v>0</v>
      </c>
      <c r="K42" s="207">
        <f>E42*J42</f>
        <v>0</v>
      </c>
      <c r="O42" s="199">
        <v>2</v>
      </c>
      <c r="AA42" s="208">
        <v>1</v>
      </c>
      <c r="AB42" s="208">
        <v>1</v>
      </c>
      <c r="AC42" s="208">
        <v>1</v>
      </c>
      <c r="AZ42" s="208">
        <v>1</v>
      </c>
      <c r="BA42" s="208">
        <f>IF(AZ42=1,G42,0)</f>
        <v>0</v>
      </c>
      <c r="BB42" s="208">
        <f>IF(AZ42=2,G42,0)</f>
        <v>0</v>
      </c>
      <c r="BC42" s="208">
        <f>IF(AZ42=3,G42,0)</f>
        <v>0</v>
      </c>
      <c r="BD42" s="208">
        <f>IF(AZ42=4,G42,0)</f>
        <v>0</v>
      </c>
      <c r="BE42" s="208">
        <f>IF(AZ42=5,G42,0)</f>
        <v>0</v>
      </c>
      <c r="CA42" s="199">
        <v>1</v>
      </c>
      <c r="CB42" s="199">
        <v>1</v>
      </c>
    </row>
    <row r="43" spans="1:15" ht="33.75" customHeight="1">
      <c r="A43" s="209"/>
      <c r="B43" s="210"/>
      <c r="C43" s="342" t="s">
        <v>688</v>
      </c>
      <c r="D43" s="342"/>
      <c r="E43" s="342"/>
      <c r="F43" s="342"/>
      <c r="G43" s="342"/>
      <c r="I43" s="212"/>
      <c r="K43" s="212"/>
      <c r="L43" s="213" t="s">
        <v>688</v>
      </c>
      <c r="O43" s="199">
        <v>3</v>
      </c>
    </row>
    <row r="44" spans="1:15" ht="22.5" customHeight="1">
      <c r="A44" s="209"/>
      <c r="B44" s="214"/>
      <c r="C44" s="343" t="s">
        <v>689</v>
      </c>
      <c r="D44" s="343"/>
      <c r="E44" s="215">
        <v>35.9922</v>
      </c>
      <c r="F44" s="216"/>
      <c r="G44" s="217"/>
      <c r="H44" s="218"/>
      <c r="I44" s="212"/>
      <c r="J44" s="219"/>
      <c r="K44" s="212"/>
      <c r="M44" s="213" t="s">
        <v>689</v>
      </c>
      <c r="O44" s="199"/>
    </row>
    <row r="45" spans="1:80" ht="22.5">
      <c r="A45" s="200">
        <v>12</v>
      </c>
      <c r="B45" s="201" t="s">
        <v>690</v>
      </c>
      <c r="C45" s="202" t="s">
        <v>691</v>
      </c>
      <c r="D45" s="203" t="s">
        <v>102</v>
      </c>
      <c r="E45" s="204">
        <v>21.56</v>
      </c>
      <c r="F45" s="204"/>
      <c r="G45" s="205">
        <f>E45*F45</f>
        <v>0</v>
      </c>
      <c r="H45" s="206">
        <v>0.02411</v>
      </c>
      <c r="I45" s="207">
        <f>E45*H45</f>
        <v>0.5198115999999999</v>
      </c>
      <c r="J45" s="206">
        <v>0</v>
      </c>
      <c r="K45" s="207">
        <f>E45*J45</f>
        <v>0</v>
      </c>
      <c r="O45" s="199">
        <v>2</v>
      </c>
      <c r="AA45" s="208">
        <v>1</v>
      </c>
      <c r="AB45" s="208">
        <v>1</v>
      </c>
      <c r="AC45" s="208">
        <v>1</v>
      </c>
      <c r="AZ45" s="208">
        <v>1</v>
      </c>
      <c r="BA45" s="208">
        <f>IF(AZ45=1,G45,0)</f>
        <v>0</v>
      </c>
      <c r="BB45" s="208">
        <f>IF(AZ45=2,G45,0)</f>
        <v>0</v>
      </c>
      <c r="BC45" s="208">
        <f>IF(AZ45=3,G45,0)</f>
        <v>0</v>
      </c>
      <c r="BD45" s="208">
        <f>IF(AZ45=4,G45,0)</f>
        <v>0</v>
      </c>
      <c r="BE45" s="208">
        <f>IF(AZ45=5,G45,0)</f>
        <v>0</v>
      </c>
      <c r="CA45" s="199">
        <v>1</v>
      </c>
      <c r="CB45" s="199">
        <v>1</v>
      </c>
    </row>
    <row r="46" spans="1:15" ht="22.5" customHeight="1">
      <c r="A46" s="209"/>
      <c r="B46" s="210"/>
      <c r="C46" s="342" t="s">
        <v>692</v>
      </c>
      <c r="D46" s="342"/>
      <c r="E46" s="342"/>
      <c r="F46" s="342"/>
      <c r="G46" s="342"/>
      <c r="I46" s="212"/>
      <c r="K46" s="212"/>
      <c r="L46" s="213" t="s">
        <v>692</v>
      </c>
      <c r="O46" s="199">
        <v>3</v>
      </c>
    </row>
    <row r="47" spans="1:15" ht="12.75" customHeight="1">
      <c r="A47" s="209"/>
      <c r="B47" s="214"/>
      <c r="C47" s="343" t="s">
        <v>693</v>
      </c>
      <c r="D47" s="343"/>
      <c r="E47" s="215">
        <v>21.56</v>
      </c>
      <c r="F47" s="216"/>
      <c r="G47" s="217"/>
      <c r="H47" s="218"/>
      <c r="I47" s="212"/>
      <c r="J47" s="219"/>
      <c r="K47" s="212"/>
      <c r="M47" s="213" t="s">
        <v>693</v>
      </c>
      <c r="O47" s="199"/>
    </row>
    <row r="48" spans="1:80" ht="22.5">
      <c r="A48" s="200">
        <v>13</v>
      </c>
      <c r="B48" s="201" t="s">
        <v>694</v>
      </c>
      <c r="C48" s="202" t="s">
        <v>695</v>
      </c>
      <c r="D48" s="203" t="s">
        <v>102</v>
      </c>
      <c r="E48" s="204">
        <v>149.56</v>
      </c>
      <c r="F48" s="204"/>
      <c r="G48" s="205">
        <f>E48*F48</f>
        <v>0</v>
      </c>
      <c r="H48" s="206">
        <v>0.01118</v>
      </c>
      <c r="I48" s="207">
        <f>E48*H48</f>
        <v>1.6720808</v>
      </c>
      <c r="J48" s="206">
        <v>0</v>
      </c>
      <c r="K48" s="207">
        <f>E48*J48</f>
        <v>0</v>
      </c>
      <c r="O48" s="199">
        <v>2</v>
      </c>
      <c r="AA48" s="208">
        <v>1</v>
      </c>
      <c r="AB48" s="208">
        <v>1</v>
      </c>
      <c r="AC48" s="208">
        <v>1</v>
      </c>
      <c r="AZ48" s="208">
        <v>1</v>
      </c>
      <c r="BA48" s="208">
        <f>IF(AZ48=1,G48,0)</f>
        <v>0</v>
      </c>
      <c r="BB48" s="208">
        <f>IF(AZ48=2,G48,0)</f>
        <v>0</v>
      </c>
      <c r="BC48" s="208">
        <f>IF(AZ48=3,G48,0)</f>
        <v>0</v>
      </c>
      <c r="BD48" s="208">
        <f>IF(AZ48=4,G48,0)</f>
        <v>0</v>
      </c>
      <c r="BE48" s="208">
        <f>IF(AZ48=5,G48,0)</f>
        <v>0</v>
      </c>
      <c r="CA48" s="199">
        <v>1</v>
      </c>
      <c r="CB48" s="199">
        <v>1</v>
      </c>
    </row>
    <row r="49" spans="1:15" ht="33.75" customHeight="1">
      <c r="A49" s="209"/>
      <c r="B49" s="210"/>
      <c r="C49" s="342" t="s">
        <v>696</v>
      </c>
      <c r="D49" s="342"/>
      <c r="E49" s="342"/>
      <c r="F49" s="342"/>
      <c r="G49" s="342"/>
      <c r="I49" s="212"/>
      <c r="K49" s="212"/>
      <c r="L49" s="213" t="s">
        <v>696</v>
      </c>
      <c r="O49" s="199">
        <v>3</v>
      </c>
    </row>
    <row r="50" spans="1:15" ht="12.75" customHeight="1">
      <c r="A50" s="209"/>
      <c r="B50" s="214"/>
      <c r="C50" s="343" t="s">
        <v>697</v>
      </c>
      <c r="D50" s="343"/>
      <c r="E50" s="215">
        <v>149.56</v>
      </c>
      <c r="F50" s="216"/>
      <c r="G50" s="217"/>
      <c r="H50" s="218"/>
      <c r="I50" s="212"/>
      <c r="J50" s="219"/>
      <c r="K50" s="212"/>
      <c r="M50" s="213" t="s">
        <v>697</v>
      </c>
      <c r="O50" s="199"/>
    </row>
    <row r="51" spans="1:80" ht="22.5">
      <c r="A51" s="200">
        <v>14</v>
      </c>
      <c r="B51" s="201" t="s">
        <v>698</v>
      </c>
      <c r="C51" s="202" t="s">
        <v>699</v>
      </c>
      <c r="D51" s="203" t="s">
        <v>102</v>
      </c>
      <c r="E51" s="204">
        <v>61.87</v>
      </c>
      <c r="F51" s="204"/>
      <c r="G51" s="205">
        <f>E51*F51</f>
        <v>0</v>
      </c>
      <c r="H51" s="206">
        <v>0.0115</v>
      </c>
      <c r="I51" s="207">
        <f>E51*H51</f>
        <v>0.7115049999999999</v>
      </c>
      <c r="J51" s="206">
        <v>0</v>
      </c>
      <c r="K51" s="207">
        <f>E51*J51</f>
        <v>0</v>
      </c>
      <c r="O51" s="199">
        <v>2</v>
      </c>
      <c r="AA51" s="208">
        <v>1</v>
      </c>
      <c r="AB51" s="208">
        <v>1</v>
      </c>
      <c r="AC51" s="208">
        <v>1</v>
      </c>
      <c r="AZ51" s="208">
        <v>1</v>
      </c>
      <c r="BA51" s="208">
        <f>IF(AZ51=1,G51,0)</f>
        <v>0</v>
      </c>
      <c r="BB51" s="208">
        <f>IF(AZ51=2,G51,0)</f>
        <v>0</v>
      </c>
      <c r="BC51" s="208">
        <f>IF(AZ51=3,G51,0)</f>
        <v>0</v>
      </c>
      <c r="BD51" s="208">
        <f>IF(AZ51=4,G51,0)</f>
        <v>0</v>
      </c>
      <c r="BE51" s="208">
        <f>IF(AZ51=5,G51,0)</f>
        <v>0</v>
      </c>
      <c r="CA51" s="199">
        <v>1</v>
      </c>
      <c r="CB51" s="199">
        <v>1</v>
      </c>
    </row>
    <row r="52" spans="1:15" ht="33.75" customHeight="1">
      <c r="A52" s="209"/>
      <c r="B52" s="210"/>
      <c r="C52" s="342" t="s">
        <v>700</v>
      </c>
      <c r="D52" s="342"/>
      <c r="E52" s="342"/>
      <c r="F52" s="342"/>
      <c r="G52" s="342"/>
      <c r="I52" s="212"/>
      <c r="K52" s="212"/>
      <c r="L52" s="213" t="s">
        <v>700</v>
      </c>
      <c r="O52" s="199">
        <v>3</v>
      </c>
    </row>
    <row r="53" spans="1:15" ht="12.75" customHeight="1">
      <c r="A53" s="209"/>
      <c r="B53" s="214"/>
      <c r="C53" s="343" t="s">
        <v>701</v>
      </c>
      <c r="D53" s="343"/>
      <c r="E53" s="215">
        <v>61.87</v>
      </c>
      <c r="F53" s="216"/>
      <c r="G53" s="217"/>
      <c r="H53" s="218"/>
      <c r="I53" s="212"/>
      <c r="J53" s="219"/>
      <c r="K53" s="212"/>
      <c r="M53" s="213" t="s">
        <v>701</v>
      </c>
      <c r="O53" s="199"/>
    </row>
    <row r="54" spans="1:80" ht="12.75">
      <c r="A54" s="200">
        <v>15</v>
      </c>
      <c r="B54" s="201" t="s">
        <v>702</v>
      </c>
      <c r="C54" s="202" t="s">
        <v>703</v>
      </c>
      <c r="D54" s="203" t="s">
        <v>183</v>
      </c>
      <c r="E54" s="204">
        <v>244.17</v>
      </c>
      <c r="F54" s="204"/>
      <c r="G54" s="205">
        <f>E54*F54</f>
        <v>0</v>
      </c>
      <c r="H54" s="206">
        <v>0</v>
      </c>
      <c r="I54" s="207">
        <f>E54*H54</f>
        <v>0</v>
      </c>
      <c r="J54" s="206">
        <v>0</v>
      </c>
      <c r="K54" s="207">
        <f>E54*J54</f>
        <v>0</v>
      </c>
      <c r="O54" s="199">
        <v>2</v>
      </c>
      <c r="AA54" s="208">
        <v>1</v>
      </c>
      <c r="AB54" s="208">
        <v>1</v>
      </c>
      <c r="AC54" s="208">
        <v>1</v>
      </c>
      <c r="AZ54" s="208">
        <v>1</v>
      </c>
      <c r="BA54" s="208">
        <f>IF(AZ54=1,G54,0)</f>
        <v>0</v>
      </c>
      <c r="BB54" s="208">
        <f>IF(AZ54=2,G54,0)</f>
        <v>0</v>
      </c>
      <c r="BC54" s="208">
        <f>IF(AZ54=3,G54,0)</f>
        <v>0</v>
      </c>
      <c r="BD54" s="208">
        <f>IF(AZ54=4,G54,0)</f>
        <v>0</v>
      </c>
      <c r="BE54" s="208">
        <f>IF(AZ54=5,G54,0)</f>
        <v>0</v>
      </c>
      <c r="CA54" s="199">
        <v>1</v>
      </c>
      <c r="CB54" s="199">
        <v>1</v>
      </c>
    </row>
    <row r="55" spans="1:15" ht="12.75" customHeight="1">
      <c r="A55" s="209"/>
      <c r="B55" s="214"/>
      <c r="C55" s="343" t="s">
        <v>704</v>
      </c>
      <c r="D55" s="343"/>
      <c r="E55" s="215">
        <v>54.24</v>
      </c>
      <c r="F55" s="216"/>
      <c r="G55" s="217"/>
      <c r="H55" s="218"/>
      <c r="I55" s="212"/>
      <c r="J55" s="219"/>
      <c r="K55" s="212"/>
      <c r="M55" s="213" t="s">
        <v>704</v>
      </c>
      <c r="O55" s="199"/>
    </row>
    <row r="56" spans="1:15" ht="33.75" customHeight="1">
      <c r="A56" s="209"/>
      <c r="B56" s="214"/>
      <c r="C56" s="343" t="s">
        <v>705</v>
      </c>
      <c r="D56" s="343"/>
      <c r="E56" s="215">
        <v>189.93</v>
      </c>
      <c r="F56" s="216"/>
      <c r="G56" s="217"/>
      <c r="H56" s="218"/>
      <c r="I56" s="212"/>
      <c r="J56" s="219"/>
      <c r="K56" s="212"/>
      <c r="M56" s="213" t="s">
        <v>705</v>
      </c>
      <c r="O56" s="199"/>
    </row>
    <row r="57" spans="1:80" ht="12.75">
      <c r="A57" s="200">
        <v>16</v>
      </c>
      <c r="B57" s="201" t="s">
        <v>706</v>
      </c>
      <c r="C57" s="202" t="s">
        <v>707</v>
      </c>
      <c r="D57" s="203" t="s">
        <v>183</v>
      </c>
      <c r="E57" s="204">
        <v>69.5</v>
      </c>
      <c r="F57" s="204"/>
      <c r="G57" s="205">
        <f>E57*F57</f>
        <v>0</v>
      </c>
      <c r="H57" s="206">
        <v>0</v>
      </c>
      <c r="I57" s="207">
        <f>E57*H57</f>
        <v>0</v>
      </c>
      <c r="J57" s="206">
        <v>0</v>
      </c>
      <c r="K57" s="207">
        <f>E57*J57</f>
        <v>0</v>
      </c>
      <c r="O57" s="199">
        <v>2</v>
      </c>
      <c r="AA57" s="208">
        <v>1</v>
      </c>
      <c r="AB57" s="208">
        <v>1</v>
      </c>
      <c r="AC57" s="208">
        <v>1</v>
      </c>
      <c r="AZ57" s="208">
        <v>1</v>
      </c>
      <c r="BA57" s="208">
        <f>IF(AZ57=1,G57,0)</f>
        <v>0</v>
      </c>
      <c r="BB57" s="208">
        <f>IF(AZ57=2,G57,0)</f>
        <v>0</v>
      </c>
      <c r="BC57" s="208">
        <f>IF(AZ57=3,G57,0)</f>
        <v>0</v>
      </c>
      <c r="BD57" s="208">
        <f>IF(AZ57=4,G57,0)</f>
        <v>0</v>
      </c>
      <c r="BE57" s="208">
        <f>IF(AZ57=5,G57,0)</f>
        <v>0</v>
      </c>
      <c r="CA57" s="199">
        <v>1</v>
      </c>
      <c r="CB57" s="199">
        <v>1</v>
      </c>
    </row>
    <row r="58" spans="1:15" ht="22.5" customHeight="1">
      <c r="A58" s="209"/>
      <c r="B58" s="210"/>
      <c r="C58" s="342" t="s">
        <v>708</v>
      </c>
      <c r="D58" s="342"/>
      <c r="E58" s="342"/>
      <c r="F58" s="342"/>
      <c r="G58" s="342"/>
      <c r="I58" s="212"/>
      <c r="K58" s="212"/>
      <c r="L58" s="213" t="s">
        <v>708</v>
      </c>
      <c r="O58" s="199">
        <v>3</v>
      </c>
    </row>
    <row r="59" spans="1:15" ht="12.75" customHeight="1">
      <c r="A59" s="209"/>
      <c r="B59" s="214"/>
      <c r="C59" s="343" t="s">
        <v>709</v>
      </c>
      <c r="D59" s="343"/>
      <c r="E59" s="215">
        <v>17.98</v>
      </c>
      <c r="F59" s="216"/>
      <c r="G59" s="217"/>
      <c r="H59" s="218"/>
      <c r="I59" s="212"/>
      <c r="J59" s="219"/>
      <c r="K59" s="212"/>
      <c r="M59" s="213" t="s">
        <v>709</v>
      </c>
      <c r="O59" s="199"/>
    </row>
    <row r="60" spans="1:15" ht="12.75" customHeight="1">
      <c r="A60" s="209"/>
      <c r="B60" s="214"/>
      <c r="C60" s="343" t="s">
        <v>710</v>
      </c>
      <c r="D60" s="343"/>
      <c r="E60" s="215">
        <v>51.52</v>
      </c>
      <c r="F60" s="216"/>
      <c r="G60" s="217"/>
      <c r="H60" s="218"/>
      <c r="I60" s="212"/>
      <c r="J60" s="219"/>
      <c r="K60" s="212"/>
      <c r="M60" s="213" t="s">
        <v>710</v>
      </c>
      <c r="O60" s="199"/>
    </row>
    <row r="61" spans="1:80" ht="12.75">
      <c r="A61" s="200">
        <v>17</v>
      </c>
      <c r="B61" s="201" t="s">
        <v>405</v>
      </c>
      <c r="C61" s="202" t="s">
        <v>406</v>
      </c>
      <c r="D61" s="203" t="s">
        <v>102</v>
      </c>
      <c r="E61" s="204">
        <v>274.37</v>
      </c>
      <c r="F61" s="204"/>
      <c r="G61" s="205">
        <f>E61*F61</f>
        <v>0</v>
      </c>
      <c r="H61" s="206">
        <v>0</v>
      </c>
      <c r="I61" s="207">
        <f>E61*H61</f>
        <v>0</v>
      </c>
      <c r="J61" s="206">
        <v>0</v>
      </c>
      <c r="K61" s="207">
        <f>E61*J61</f>
        <v>0</v>
      </c>
      <c r="O61" s="199">
        <v>2</v>
      </c>
      <c r="AA61" s="208">
        <v>1</v>
      </c>
      <c r="AB61" s="208">
        <v>1</v>
      </c>
      <c r="AC61" s="208">
        <v>1</v>
      </c>
      <c r="AZ61" s="208">
        <v>1</v>
      </c>
      <c r="BA61" s="208">
        <f>IF(AZ61=1,G61,0)</f>
        <v>0</v>
      </c>
      <c r="BB61" s="208">
        <f>IF(AZ61=2,G61,0)</f>
        <v>0</v>
      </c>
      <c r="BC61" s="208">
        <f>IF(AZ61=3,G61,0)</f>
        <v>0</v>
      </c>
      <c r="BD61" s="208">
        <f>IF(AZ61=4,G61,0)</f>
        <v>0</v>
      </c>
      <c r="BE61" s="208">
        <f>IF(AZ61=5,G61,0)</f>
        <v>0</v>
      </c>
      <c r="CA61" s="199">
        <v>1</v>
      </c>
      <c r="CB61" s="199">
        <v>1</v>
      </c>
    </row>
    <row r="62" spans="1:15" ht="22.5" customHeight="1">
      <c r="A62" s="209"/>
      <c r="B62" s="214"/>
      <c r="C62" s="343" t="s">
        <v>711</v>
      </c>
      <c r="D62" s="343"/>
      <c r="E62" s="215">
        <v>274.37</v>
      </c>
      <c r="F62" s="216"/>
      <c r="G62" s="217"/>
      <c r="H62" s="218"/>
      <c r="I62" s="212"/>
      <c r="J62" s="219"/>
      <c r="K62" s="212"/>
      <c r="M62" s="213" t="s">
        <v>711</v>
      </c>
      <c r="O62" s="199"/>
    </row>
    <row r="63" spans="1:80" ht="12.75">
      <c r="A63" s="200">
        <v>18</v>
      </c>
      <c r="B63" s="201" t="s">
        <v>712</v>
      </c>
      <c r="C63" s="202" t="s">
        <v>713</v>
      </c>
      <c r="D63" s="203" t="s">
        <v>183</v>
      </c>
      <c r="E63" s="204">
        <v>56.952</v>
      </c>
      <c r="F63" s="204"/>
      <c r="G63" s="205">
        <f>E63*F63</f>
        <v>0</v>
      </c>
      <c r="H63" s="206">
        <v>0.00029</v>
      </c>
      <c r="I63" s="207">
        <f>E63*H63</f>
        <v>0.01651608</v>
      </c>
      <c r="J63" s="206"/>
      <c r="K63" s="207">
        <f>E63*J63</f>
        <v>0</v>
      </c>
      <c r="O63" s="199">
        <v>2</v>
      </c>
      <c r="AA63" s="208">
        <v>3</v>
      </c>
      <c r="AB63" s="208">
        <v>1</v>
      </c>
      <c r="AC63" s="208" t="s">
        <v>712</v>
      </c>
      <c r="AZ63" s="208">
        <v>1</v>
      </c>
      <c r="BA63" s="208">
        <f>IF(AZ63=1,G63,0)</f>
        <v>0</v>
      </c>
      <c r="BB63" s="208">
        <f>IF(AZ63=2,G63,0)</f>
        <v>0</v>
      </c>
      <c r="BC63" s="208">
        <f>IF(AZ63=3,G63,0)</f>
        <v>0</v>
      </c>
      <c r="BD63" s="208">
        <f>IF(AZ63=4,G63,0)</f>
        <v>0</v>
      </c>
      <c r="BE63" s="208">
        <f>IF(AZ63=5,G63,0)</f>
        <v>0</v>
      </c>
      <c r="CA63" s="199">
        <v>3</v>
      </c>
      <c r="CB63" s="199">
        <v>1</v>
      </c>
    </row>
    <row r="64" spans="1:15" ht="22.5" customHeight="1">
      <c r="A64" s="209"/>
      <c r="B64" s="210"/>
      <c r="C64" s="342" t="s">
        <v>714</v>
      </c>
      <c r="D64" s="342"/>
      <c r="E64" s="342"/>
      <c r="F64" s="342"/>
      <c r="G64" s="342"/>
      <c r="I64" s="212"/>
      <c r="K64" s="212"/>
      <c r="L64" s="213" t="s">
        <v>714</v>
      </c>
      <c r="O64" s="199">
        <v>3</v>
      </c>
    </row>
    <row r="65" spans="1:15" ht="12.75" customHeight="1">
      <c r="A65" s="209"/>
      <c r="B65" s="214"/>
      <c r="C65" s="343" t="s">
        <v>715</v>
      </c>
      <c r="D65" s="343"/>
      <c r="E65" s="215">
        <v>56.952</v>
      </c>
      <c r="F65" s="216"/>
      <c r="G65" s="217"/>
      <c r="H65" s="218"/>
      <c r="I65" s="212"/>
      <c r="J65" s="219"/>
      <c r="K65" s="212"/>
      <c r="M65" s="213" t="s">
        <v>715</v>
      </c>
      <c r="O65" s="199"/>
    </row>
    <row r="66" spans="1:80" ht="12.75">
      <c r="A66" s="200">
        <v>19</v>
      </c>
      <c r="B66" s="201" t="s">
        <v>716</v>
      </c>
      <c r="C66" s="202" t="s">
        <v>717</v>
      </c>
      <c r="D66" s="203" t="s">
        <v>183</v>
      </c>
      <c r="E66" s="204">
        <v>199.4265</v>
      </c>
      <c r="F66" s="204"/>
      <c r="G66" s="205">
        <f>E66*F66</f>
        <v>0</v>
      </c>
      <c r="H66" s="206">
        <v>0.00029</v>
      </c>
      <c r="I66" s="207">
        <f>E66*H66</f>
        <v>0.057833685</v>
      </c>
      <c r="J66" s="206"/>
      <c r="K66" s="207">
        <f>E66*J66</f>
        <v>0</v>
      </c>
      <c r="O66" s="199">
        <v>2</v>
      </c>
      <c r="AA66" s="208">
        <v>3</v>
      </c>
      <c r="AB66" s="208">
        <v>1</v>
      </c>
      <c r="AC66" s="208" t="s">
        <v>716</v>
      </c>
      <c r="AZ66" s="208">
        <v>1</v>
      </c>
      <c r="BA66" s="208">
        <f>IF(AZ66=1,G66,0)</f>
        <v>0</v>
      </c>
      <c r="BB66" s="208">
        <f>IF(AZ66=2,G66,0)</f>
        <v>0</v>
      </c>
      <c r="BC66" s="208">
        <f>IF(AZ66=3,G66,0)</f>
        <v>0</v>
      </c>
      <c r="BD66" s="208">
        <f>IF(AZ66=4,G66,0)</f>
        <v>0</v>
      </c>
      <c r="BE66" s="208">
        <f>IF(AZ66=5,G66,0)</f>
        <v>0</v>
      </c>
      <c r="CA66" s="199">
        <v>3</v>
      </c>
      <c r="CB66" s="199">
        <v>1</v>
      </c>
    </row>
    <row r="67" spans="1:15" ht="33.75" customHeight="1">
      <c r="A67" s="209"/>
      <c r="B67" s="210"/>
      <c r="C67" s="342" t="s">
        <v>718</v>
      </c>
      <c r="D67" s="342"/>
      <c r="E67" s="342"/>
      <c r="F67" s="342"/>
      <c r="G67" s="342"/>
      <c r="I67" s="212"/>
      <c r="K67" s="212"/>
      <c r="L67" s="213" t="s">
        <v>718</v>
      </c>
      <c r="O67" s="199">
        <v>3</v>
      </c>
    </row>
    <row r="68" spans="1:15" ht="12.75" customHeight="1">
      <c r="A68" s="209"/>
      <c r="B68" s="214"/>
      <c r="C68" s="343" t="s">
        <v>719</v>
      </c>
      <c r="D68" s="343"/>
      <c r="E68" s="215">
        <v>0</v>
      </c>
      <c r="F68" s="216"/>
      <c r="G68" s="217"/>
      <c r="H68" s="218"/>
      <c r="I68" s="212"/>
      <c r="J68" s="219"/>
      <c r="K68" s="212"/>
      <c r="M68" s="213">
        <v>0</v>
      </c>
      <c r="O68" s="199"/>
    </row>
    <row r="69" spans="1:15" ht="33.75" customHeight="1">
      <c r="A69" s="209"/>
      <c r="B69" s="214"/>
      <c r="C69" s="343" t="s">
        <v>720</v>
      </c>
      <c r="D69" s="343"/>
      <c r="E69" s="215">
        <v>199.4265</v>
      </c>
      <c r="F69" s="216"/>
      <c r="G69" s="217"/>
      <c r="H69" s="218"/>
      <c r="I69" s="212"/>
      <c r="J69" s="219"/>
      <c r="K69" s="212"/>
      <c r="M69" s="213" t="s">
        <v>720</v>
      </c>
      <c r="O69" s="199"/>
    </row>
    <row r="70" spans="1:80" ht="12.75">
      <c r="A70" s="200">
        <v>20</v>
      </c>
      <c r="B70" s="201" t="s">
        <v>721</v>
      </c>
      <c r="C70" s="202" t="s">
        <v>722</v>
      </c>
      <c r="D70" s="203" t="s">
        <v>183</v>
      </c>
      <c r="E70" s="204">
        <v>18.879</v>
      </c>
      <c r="F70" s="204"/>
      <c r="G70" s="205">
        <f>E70*F70</f>
        <v>0</v>
      </c>
      <c r="H70" s="206">
        <v>0.0005</v>
      </c>
      <c r="I70" s="207">
        <f>E70*H70</f>
        <v>0.009439500000000002</v>
      </c>
      <c r="J70" s="206"/>
      <c r="K70" s="207">
        <f>E70*J70</f>
        <v>0</v>
      </c>
      <c r="O70" s="199">
        <v>2</v>
      </c>
      <c r="AA70" s="208">
        <v>3</v>
      </c>
      <c r="AB70" s="208">
        <v>1</v>
      </c>
      <c r="AC70" s="208">
        <v>28350206</v>
      </c>
      <c r="AZ70" s="208">
        <v>1</v>
      </c>
      <c r="BA70" s="208">
        <f>IF(AZ70=1,G70,0)</f>
        <v>0</v>
      </c>
      <c r="BB70" s="208">
        <f>IF(AZ70=2,G70,0)</f>
        <v>0</v>
      </c>
      <c r="BC70" s="208">
        <f>IF(AZ70=3,G70,0)</f>
        <v>0</v>
      </c>
      <c r="BD70" s="208">
        <f>IF(AZ70=4,G70,0)</f>
        <v>0</v>
      </c>
      <c r="BE70" s="208">
        <f>IF(AZ70=5,G70,0)</f>
        <v>0</v>
      </c>
      <c r="CA70" s="199">
        <v>3</v>
      </c>
      <c r="CB70" s="199">
        <v>1</v>
      </c>
    </row>
    <row r="71" spans="1:15" ht="12.75" customHeight="1">
      <c r="A71" s="209"/>
      <c r="B71" s="214"/>
      <c r="C71" s="343" t="s">
        <v>723</v>
      </c>
      <c r="D71" s="343"/>
      <c r="E71" s="215">
        <v>18.879</v>
      </c>
      <c r="F71" s="216"/>
      <c r="G71" s="217"/>
      <c r="H71" s="218"/>
      <c r="I71" s="212"/>
      <c r="J71" s="219"/>
      <c r="K71" s="212"/>
      <c r="M71" s="213" t="s">
        <v>723</v>
      </c>
      <c r="O71" s="199"/>
    </row>
    <row r="72" spans="1:80" ht="12.75">
      <c r="A72" s="200">
        <v>21</v>
      </c>
      <c r="B72" s="201" t="s">
        <v>724</v>
      </c>
      <c r="C72" s="202" t="s">
        <v>725</v>
      </c>
      <c r="D72" s="203" t="s">
        <v>183</v>
      </c>
      <c r="E72" s="204">
        <v>54.096</v>
      </c>
      <c r="F72" s="204"/>
      <c r="G72" s="205">
        <f>E72*F72</f>
        <v>0</v>
      </c>
      <c r="H72" s="206">
        <v>0.0001</v>
      </c>
      <c r="I72" s="207">
        <f>E72*H72</f>
        <v>0.0054096</v>
      </c>
      <c r="J72" s="206"/>
      <c r="K72" s="207">
        <f>E72*J72</f>
        <v>0</v>
      </c>
      <c r="O72" s="199">
        <v>2</v>
      </c>
      <c r="AA72" s="208">
        <v>3</v>
      </c>
      <c r="AB72" s="208">
        <v>1</v>
      </c>
      <c r="AC72" s="208" t="s">
        <v>724</v>
      </c>
      <c r="AZ72" s="208">
        <v>1</v>
      </c>
      <c r="BA72" s="208">
        <f>IF(AZ72=1,G72,0)</f>
        <v>0</v>
      </c>
      <c r="BB72" s="208">
        <f>IF(AZ72=2,G72,0)</f>
        <v>0</v>
      </c>
      <c r="BC72" s="208">
        <f>IF(AZ72=3,G72,0)</f>
        <v>0</v>
      </c>
      <c r="BD72" s="208">
        <f>IF(AZ72=4,G72,0)</f>
        <v>0</v>
      </c>
      <c r="BE72" s="208">
        <f>IF(AZ72=5,G72,0)</f>
        <v>0</v>
      </c>
      <c r="CA72" s="199">
        <v>3</v>
      </c>
      <c r="CB72" s="199">
        <v>1</v>
      </c>
    </row>
    <row r="73" spans="1:15" ht="12.75" customHeight="1">
      <c r="A73" s="209"/>
      <c r="B73" s="214"/>
      <c r="C73" s="343" t="s">
        <v>726</v>
      </c>
      <c r="D73" s="343"/>
      <c r="E73" s="215">
        <v>54.096</v>
      </c>
      <c r="F73" s="216"/>
      <c r="G73" s="217"/>
      <c r="H73" s="218"/>
      <c r="I73" s="212"/>
      <c r="J73" s="219"/>
      <c r="K73" s="212"/>
      <c r="M73" s="213" t="s">
        <v>726</v>
      </c>
      <c r="O73" s="199"/>
    </row>
    <row r="74" spans="1:57" ht="12.75">
      <c r="A74" s="220"/>
      <c r="B74" s="221" t="s">
        <v>121</v>
      </c>
      <c r="C74" s="222" t="s">
        <v>132</v>
      </c>
      <c r="D74" s="223"/>
      <c r="E74" s="224"/>
      <c r="F74" s="225"/>
      <c r="G74" s="226">
        <f>SUM(G35:G73)</f>
        <v>0</v>
      </c>
      <c r="H74" s="227"/>
      <c r="I74" s="228">
        <f>SUM(I35:I73)</f>
        <v>4.159464683</v>
      </c>
      <c r="J74" s="227"/>
      <c r="K74" s="228">
        <f>SUM(K35:K73)</f>
        <v>0</v>
      </c>
      <c r="O74" s="199">
        <v>4</v>
      </c>
      <c r="BA74" s="229">
        <f>SUM(BA35:BA73)</f>
        <v>0</v>
      </c>
      <c r="BB74" s="229">
        <f>SUM(BB35:BB73)</f>
        <v>0</v>
      </c>
      <c r="BC74" s="229">
        <f>SUM(BC35:BC73)</f>
        <v>0</v>
      </c>
      <c r="BD74" s="229">
        <f>SUM(BD35:BD73)</f>
        <v>0</v>
      </c>
      <c r="BE74" s="229">
        <f>SUM(BE35:BE73)</f>
        <v>0</v>
      </c>
    </row>
    <row r="75" spans="1:15" ht="12.75">
      <c r="A75" s="191" t="s">
        <v>97</v>
      </c>
      <c r="B75" s="192" t="s">
        <v>133</v>
      </c>
      <c r="C75" s="193" t="s">
        <v>134</v>
      </c>
      <c r="D75" s="194"/>
      <c r="E75" s="195"/>
      <c r="F75" s="195"/>
      <c r="G75" s="196"/>
      <c r="H75" s="197"/>
      <c r="I75" s="198"/>
      <c r="J75" s="197"/>
      <c r="K75" s="198"/>
      <c r="O75" s="199">
        <v>1</v>
      </c>
    </row>
    <row r="76" spans="1:80" ht="12.75">
      <c r="A76" s="200">
        <v>22</v>
      </c>
      <c r="B76" s="201" t="s">
        <v>727</v>
      </c>
      <c r="C76" s="202" t="s">
        <v>728</v>
      </c>
      <c r="D76" s="203" t="s">
        <v>102</v>
      </c>
      <c r="E76" s="204">
        <v>646.2326</v>
      </c>
      <c r="F76" s="204"/>
      <c r="G76" s="205">
        <f>E76*F76</f>
        <v>0</v>
      </c>
      <c r="H76" s="206">
        <v>0.01838</v>
      </c>
      <c r="I76" s="207">
        <f>E76*H76</f>
        <v>11.877755188000002</v>
      </c>
      <c r="J76" s="206">
        <v>0</v>
      </c>
      <c r="K76" s="207">
        <f>E76*J76</f>
        <v>0</v>
      </c>
      <c r="O76" s="199">
        <v>2</v>
      </c>
      <c r="AA76" s="208">
        <v>1</v>
      </c>
      <c r="AB76" s="208">
        <v>1</v>
      </c>
      <c r="AC76" s="208">
        <v>1</v>
      </c>
      <c r="AZ76" s="208">
        <v>1</v>
      </c>
      <c r="BA76" s="208">
        <f>IF(AZ76=1,G76,0)</f>
        <v>0</v>
      </c>
      <c r="BB76" s="208">
        <f>IF(AZ76=2,G76,0)</f>
        <v>0</v>
      </c>
      <c r="BC76" s="208">
        <f>IF(AZ76=3,G76,0)</f>
        <v>0</v>
      </c>
      <c r="BD76" s="208">
        <f>IF(AZ76=4,G76,0)</f>
        <v>0</v>
      </c>
      <c r="BE76" s="208">
        <f>IF(AZ76=5,G76,0)</f>
        <v>0</v>
      </c>
      <c r="CA76" s="199">
        <v>1</v>
      </c>
      <c r="CB76" s="199">
        <v>1</v>
      </c>
    </row>
    <row r="77" spans="1:15" ht="12.75" customHeight="1">
      <c r="A77" s="209"/>
      <c r="B77" s="214"/>
      <c r="C77" s="343" t="s">
        <v>729</v>
      </c>
      <c r="D77" s="343"/>
      <c r="E77" s="215">
        <v>222.74</v>
      </c>
      <c r="F77" s="216"/>
      <c r="G77" s="217"/>
      <c r="H77" s="218"/>
      <c r="I77" s="212"/>
      <c r="J77" s="219"/>
      <c r="K77" s="212"/>
      <c r="M77" s="213" t="s">
        <v>729</v>
      </c>
      <c r="O77" s="199"/>
    </row>
    <row r="78" spans="1:15" ht="12.75" customHeight="1">
      <c r="A78" s="209"/>
      <c r="B78" s="214"/>
      <c r="C78" s="343" t="s">
        <v>730</v>
      </c>
      <c r="D78" s="343"/>
      <c r="E78" s="215">
        <v>196.175</v>
      </c>
      <c r="F78" s="216"/>
      <c r="G78" s="217"/>
      <c r="H78" s="218"/>
      <c r="I78" s="212"/>
      <c r="J78" s="219"/>
      <c r="K78" s="212"/>
      <c r="M78" s="213" t="s">
        <v>730</v>
      </c>
      <c r="O78" s="199"/>
    </row>
    <row r="79" spans="1:15" ht="12.75" customHeight="1">
      <c r="A79" s="209"/>
      <c r="B79" s="214"/>
      <c r="C79" s="343" t="s">
        <v>731</v>
      </c>
      <c r="D79" s="343"/>
      <c r="E79" s="215">
        <v>227.3176</v>
      </c>
      <c r="F79" s="216"/>
      <c r="G79" s="217"/>
      <c r="H79" s="218"/>
      <c r="I79" s="212"/>
      <c r="J79" s="219"/>
      <c r="K79" s="212"/>
      <c r="M79" s="213" t="s">
        <v>731</v>
      </c>
      <c r="O79" s="199"/>
    </row>
    <row r="80" spans="1:80" ht="12.75">
      <c r="A80" s="200">
        <v>23</v>
      </c>
      <c r="B80" s="201" t="s">
        <v>732</v>
      </c>
      <c r="C80" s="202" t="s">
        <v>733</v>
      </c>
      <c r="D80" s="203" t="s">
        <v>102</v>
      </c>
      <c r="E80" s="204">
        <v>2584.9304</v>
      </c>
      <c r="F80" s="204"/>
      <c r="G80" s="205">
        <f>E80*F80</f>
        <v>0</v>
      </c>
      <c r="H80" s="206">
        <v>0.00097</v>
      </c>
      <c r="I80" s="207">
        <f>E80*H80</f>
        <v>2.507382488</v>
      </c>
      <c r="J80" s="206">
        <v>0</v>
      </c>
      <c r="K80" s="207">
        <f>E80*J80</f>
        <v>0</v>
      </c>
      <c r="O80" s="199">
        <v>2</v>
      </c>
      <c r="AA80" s="208">
        <v>1</v>
      </c>
      <c r="AB80" s="208">
        <v>1</v>
      </c>
      <c r="AC80" s="208">
        <v>1</v>
      </c>
      <c r="AZ80" s="208">
        <v>1</v>
      </c>
      <c r="BA80" s="208">
        <f>IF(AZ80=1,G80,0)</f>
        <v>0</v>
      </c>
      <c r="BB80" s="208">
        <f>IF(AZ80=2,G80,0)</f>
        <v>0</v>
      </c>
      <c r="BC80" s="208">
        <f>IF(AZ80=3,G80,0)</f>
        <v>0</v>
      </c>
      <c r="BD80" s="208">
        <f>IF(AZ80=4,G80,0)</f>
        <v>0</v>
      </c>
      <c r="BE80" s="208">
        <f>IF(AZ80=5,G80,0)</f>
        <v>0</v>
      </c>
      <c r="CA80" s="199">
        <v>1</v>
      </c>
      <c r="CB80" s="199">
        <v>1</v>
      </c>
    </row>
    <row r="81" spans="1:15" ht="12.75" customHeight="1">
      <c r="A81" s="209"/>
      <c r="B81" s="214"/>
      <c r="C81" s="343" t="s">
        <v>734</v>
      </c>
      <c r="D81" s="343"/>
      <c r="E81" s="215">
        <v>2584.9304</v>
      </c>
      <c r="F81" s="216"/>
      <c r="G81" s="217"/>
      <c r="H81" s="218"/>
      <c r="I81" s="212"/>
      <c r="J81" s="219"/>
      <c r="K81" s="212"/>
      <c r="M81" s="213" t="s">
        <v>734</v>
      </c>
      <c r="O81" s="199"/>
    </row>
    <row r="82" spans="1:80" ht="12.75">
      <c r="A82" s="200">
        <v>24</v>
      </c>
      <c r="B82" s="201" t="s">
        <v>735</v>
      </c>
      <c r="C82" s="202" t="s">
        <v>736</v>
      </c>
      <c r="D82" s="203" t="s">
        <v>102</v>
      </c>
      <c r="E82" s="204">
        <v>646.2326</v>
      </c>
      <c r="F82" s="204"/>
      <c r="G82" s="205">
        <f>E82*F82</f>
        <v>0</v>
      </c>
      <c r="H82" s="206">
        <v>0</v>
      </c>
      <c r="I82" s="207">
        <f>E82*H82</f>
        <v>0</v>
      </c>
      <c r="J82" s="206">
        <v>0</v>
      </c>
      <c r="K82" s="207">
        <f>E82*J82</f>
        <v>0</v>
      </c>
      <c r="O82" s="199">
        <v>2</v>
      </c>
      <c r="AA82" s="208">
        <v>1</v>
      </c>
      <c r="AB82" s="208">
        <v>1</v>
      </c>
      <c r="AC82" s="208">
        <v>1</v>
      </c>
      <c r="AZ82" s="208">
        <v>1</v>
      </c>
      <c r="BA82" s="208">
        <f>IF(AZ82=1,G82,0)</f>
        <v>0</v>
      </c>
      <c r="BB82" s="208">
        <f>IF(AZ82=2,G82,0)</f>
        <v>0</v>
      </c>
      <c r="BC82" s="208">
        <f>IF(AZ82=3,G82,0)</f>
        <v>0</v>
      </c>
      <c r="BD82" s="208">
        <f>IF(AZ82=4,G82,0)</f>
        <v>0</v>
      </c>
      <c r="BE82" s="208">
        <f>IF(AZ82=5,G82,0)</f>
        <v>0</v>
      </c>
      <c r="CA82" s="199">
        <v>1</v>
      </c>
      <c r="CB82" s="199">
        <v>1</v>
      </c>
    </row>
    <row r="83" spans="1:15" ht="12.75" customHeight="1">
      <c r="A83" s="209"/>
      <c r="B83" s="214"/>
      <c r="C83" s="343" t="s">
        <v>729</v>
      </c>
      <c r="D83" s="343"/>
      <c r="E83" s="215">
        <v>222.74</v>
      </c>
      <c r="F83" s="216"/>
      <c r="G83" s="217"/>
      <c r="H83" s="218"/>
      <c r="I83" s="212"/>
      <c r="J83" s="219"/>
      <c r="K83" s="212"/>
      <c r="M83" s="213" t="s">
        <v>729</v>
      </c>
      <c r="O83" s="199"/>
    </row>
    <row r="84" spans="1:15" ht="12.75" customHeight="1">
      <c r="A84" s="209"/>
      <c r="B84" s="214"/>
      <c r="C84" s="343" t="s">
        <v>730</v>
      </c>
      <c r="D84" s="343"/>
      <c r="E84" s="215">
        <v>196.175</v>
      </c>
      <c r="F84" s="216"/>
      <c r="G84" s="217"/>
      <c r="H84" s="218"/>
      <c r="I84" s="212"/>
      <c r="J84" s="219"/>
      <c r="K84" s="212"/>
      <c r="M84" s="213" t="s">
        <v>730</v>
      </c>
      <c r="O84" s="199"/>
    </row>
    <row r="85" spans="1:15" ht="12.75" customHeight="1">
      <c r="A85" s="209"/>
      <c r="B85" s="214"/>
      <c r="C85" s="343" t="s">
        <v>731</v>
      </c>
      <c r="D85" s="343"/>
      <c r="E85" s="215">
        <v>227.3176</v>
      </c>
      <c r="F85" s="216"/>
      <c r="G85" s="217"/>
      <c r="H85" s="218"/>
      <c r="I85" s="212"/>
      <c r="J85" s="219"/>
      <c r="K85" s="212"/>
      <c r="M85" s="213" t="s">
        <v>731</v>
      </c>
      <c r="O85" s="199"/>
    </row>
    <row r="86" spans="1:80" ht="12.75">
      <c r="A86" s="200">
        <v>25</v>
      </c>
      <c r="B86" s="201" t="s">
        <v>737</v>
      </c>
      <c r="C86" s="202" t="s">
        <v>738</v>
      </c>
      <c r="D86" s="203" t="s">
        <v>102</v>
      </c>
      <c r="E86" s="204">
        <v>646.2326</v>
      </c>
      <c r="F86" s="204"/>
      <c r="G86" s="205">
        <f>E86*F86</f>
        <v>0</v>
      </c>
      <c r="H86" s="206">
        <v>0</v>
      </c>
      <c r="I86" s="207">
        <f>E86*H86</f>
        <v>0</v>
      </c>
      <c r="J86" s="206">
        <v>0</v>
      </c>
      <c r="K86" s="207">
        <f>E86*J86</f>
        <v>0</v>
      </c>
      <c r="O86" s="199">
        <v>2</v>
      </c>
      <c r="AA86" s="208">
        <v>1</v>
      </c>
      <c r="AB86" s="208">
        <v>1</v>
      </c>
      <c r="AC86" s="208">
        <v>1</v>
      </c>
      <c r="AZ86" s="208">
        <v>1</v>
      </c>
      <c r="BA86" s="208">
        <f>IF(AZ86=1,G86,0)</f>
        <v>0</v>
      </c>
      <c r="BB86" s="208">
        <f>IF(AZ86=2,G86,0)</f>
        <v>0</v>
      </c>
      <c r="BC86" s="208">
        <f>IF(AZ86=3,G86,0)</f>
        <v>0</v>
      </c>
      <c r="BD86" s="208">
        <f>IF(AZ86=4,G86,0)</f>
        <v>0</v>
      </c>
      <c r="BE86" s="208">
        <f>IF(AZ86=5,G86,0)</f>
        <v>0</v>
      </c>
      <c r="CA86" s="199">
        <v>1</v>
      </c>
      <c r="CB86" s="199">
        <v>1</v>
      </c>
    </row>
    <row r="87" spans="1:15" ht="12.75" customHeight="1">
      <c r="A87" s="209"/>
      <c r="B87" s="214"/>
      <c r="C87" s="343" t="s">
        <v>729</v>
      </c>
      <c r="D87" s="343"/>
      <c r="E87" s="215">
        <v>222.74</v>
      </c>
      <c r="F87" s="216"/>
      <c r="G87" s="217"/>
      <c r="H87" s="218"/>
      <c r="I87" s="212"/>
      <c r="J87" s="219"/>
      <c r="K87" s="212"/>
      <c r="M87" s="213" t="s">
        <v>729</v>
      </c>
      <c r="O87" s="199"/>
    </row>
    <row r="88" spans="1:15" ht="12.75" customHeight="1">
      <c r="A88" s="209"/>
      <c r="B88" s="214"/>
      <c r="C88" s="343" t="s">
        <v>730</v>
      </c>
      <c r="D88" s="343"/>
      <c r="E88" s="215">
        <v>196.175</v>
      </c>
      <c r="F88" s="216"/>
      <c r="G88" s="217"/>
      <c r="H88" s="218"/>
      <c r="I88" s="212"/>
      <c r="J88" s="219"/>
      <c r="K88" s="212"/>
      <c r="M88" s="213" t="s">
        <v>730</v>
      </c>
      <c r="O88" s="199"/>
    </row>
    <row r="89" spans="1:15" ht="12.75" customHeight="1">
      <c r="A89" s="209"/>
      <c r="B89" s="214"/>
      <c r="C89" s="343" t="s">
        <v>731</v>
      </c>
      <c r="D89" s="343"/>
      <c r="E89" s="215">
        <v>227.3176</v>
      </c>
      <c r="F89" s="216"/>
      <c r="G89" s="217"/>
      <c r="H89" s="218"/>
      <c r="I89" s="212"/>
      <c r="J89" s="219"/>
      <c r="K89" s="212"/>
      <c r="M89" s="213" t="s">
        <v>731</v>
      </c>
      <c r="O89" s="199"/>
    </row>
    <row r="90" spans="1:80" ht="12.75">
      <c r="A90" s="200">
        <v>26</v>
      </c>
      <c r="B90" s="201" t="s">
        <v>739</v>
      </c>
      <c r="C90" s="202" t="s">
        <v>740</v>
      </c>
      <c r="D90" s="203" t="s">
        <v>102</v>
      </c>
      <c r="E90" s="204">
        <v>2584.9304</v>
      </c>
      <c r="F90" s="204"/>
      <c r="G90" s="205">
        <f>E90*F90</f>
        <v>0</v>
      </c>
      <c r="H90" s="206">
        <v>5E-05</v>
      </c>
      <c r="I90" s="207">
        <f>E90*H90</f>
        <v>0.12924652</v>
      </c>
      <c r="J90" s="206">
        <v>0</v>
      </c>
      <c r="K90" s="207">
        <f>E90*J90</f>
        <v>0</v>
      </c>
      <c r="O90" s="199">
        <v>2</v>
      </c>
      <c r="AA90" s="208">
        <v>1</v>
      </c>
      <c r="AB90" s="208">
        <v>1</v>
      </c>
      <c r="AC90" s="208">
        <v>1</v>
      </c>
      <c r="AZ90" s="208">
        <v>1</v>
      </c>
      <c r="BA90" s="208">
        <f>IF(AZ90=1,G90,0)</f>
        <v>0</v>
      </c>
      <c r="BB90" s="208">
        <f>IF(AZ90=2,G90,0)</f>
        <v>0</v>
      </c>
      <c r="BC90" s="208">
        <f>IF(AZ90=3,G90,0)</f>
        <v>0</v>
      </c>
      <c r="BD90" s="208">
        <f>IF(AZ90=4,G90,0)</f>
        <v>0</v>
      </c>
      <c r="BE90" s="208">
        <f>IF(AZ90=5,G90,0)</f>
        <v>0</v>
      </c>
      <c r="CA90" s="199">
        <v>1</v>
      </c>
      <c r="CB90" s="199">
        <v>1</v>
      </c>
    </row>
    <row r="91" spans="1:15" ht="12.75" customHeight="1">
      <c r="A91" s="209"/>
      <c r="B91" s="214"/>
      <c r="C91" s="343" t="s">
        <v>734</v>
      </c>
      <c r="D91" s="343"/>
      <c r="E91" s="215">
        <v>2584.9304</v>
      </c>
      <c r="F91" s="216"/>
      <c r="G91" s="217"/>
      <c r="H91" s="218"/>
      <c r="I91" s="212"/>
      <c r="J91" s="219"/>
      <c r="K91" s="212"/>
      <c r="M91" s="213" t="s">
        <v>734</v>
      </c>
      <c r="O91" s="199"/>
    </row>
    <row r="92" spans="1:80" ht="12.75">
      <c r="A92" s="200">
        <v>27</v>
      </c>
      <c r="B92" s="201" t="s">
        <v>741</v>
      </c>
      <c r="C92" s="202" t="s">
        <v>742</v>
      </c>
      <c r="D92" s="203" t="s">
        <v>102</v>
      </c>
      <c r="E92" s="204">
        <v>646.2326</v>
      </c>
      <c r="F92" s="204"/>
      <c r="G92" s="205">
        <f>E92*F92</f>
        <v>0</v>
      </c>
      <c r="H92" s="206">
        <v>0</v>
      </c>
      <c r="I92" s="207">
        <f>E92*H92</f>
        <v>0</v>
      </c>
      <c r="J92" s="206">
        <v>0</v>
      </c>
      <c r="K92" s="207">
        <f>E92*J92</f>
        <v>0</v>
      </c>
      <c r="O92" s="199">
        <v>2</v>
      </c>
      <c r="AA92" s="208">
        <v>1</v>
      </c>
      <c r="AB92" s="208">
        <v>1</v>
      </c>
      <c r="AC92" s="208">
        <v>1</v>
      </c>
      <c r="AZ92" s="208">
        <v>1</v>
      </c>
      <c r="BA92" s="208">
        <f>IF(AZ92=1,G92,0)</f>
        <v>0</v>
      </c>
      <c r="BB92" s="208">
        <f>IF(AZ92=2,G92,0)</f>
        <v>0</v>
      </c>
      <c r="BC92" s="208">
        <f>IF(AZ92=3,G92,0)</f>
        <v>0</v>
      </c>
      <c r="BD92" s="208">
        <f>IF(AZ92=4,G92,0)</f>
        <v>0</v>
      </c>
      <c r="BE92" s="208">
        <f>IF(AZ92=5,G92,0)</f>
        <v>0</v>
      </c>
      <c r="CA92" s="199">
        <v>1</v>
      </c>
      <c r="CB92" s="199">
        <v>1</v>
      </c>
    </row>
    <row r="93" spans="1:15" ht="12.75" customHeight="1">
      <c r="A93" s="209"/>
      <c r="B93" s="214"/>
      <c r="C93" s="343" t="s">
        <v>729</v>
      </c>
      <c r="D93" s="343"/>
      <c r="E93" s="215">
        <v>222.74</v>
      </c>
      <c r="F93" s="216"/>
      <c r="G93" s="217"/>
      <c r="H93" s="218"/>
      <c r="I93" s="212"/>
      <c r="J93" s="219"/>
      <c r="K93" s="212"/>
      <c r="M93" s="213" t="s">
        <v>729</v>
      </c>
      <c r="O93" s="199"/>
    </row>
    <row r="94" spans="1:15" ht="12.75" customHeight="1">
      <c r="A94" s="209"/>
      <c r="B94" s="214"/>
      <c r="C94" s="343" t="s">
        <v>730</v>
      </c>
      <c r="D94" s="343"/>
      <c r="E94" s="215">
        <v>196.175</v>
      </c>
      <c r="F94" s="216"/>
      <c r="G94" s="217"/>
      <c r="H94" s="218"/>
      <c r="I94" s="212"/>
      <c r="J94" s="219"/>
      <c r="K94" s="212"/>
      <c r="M94" s="213" t="s">
        <v>730</v>
      </c>
      <c r="O94" s="199"/>
    </row>
    <row r="95" spans="1:15" ht="12.75" customHeight="1">
      <c r="A95" s="209"/>
      <c r="B95" s="214"/>
      <c r="C95" s="343" t="s">
        <v>731</v>
      </c>
      <c r="D95" s="343"/>
      <c r="E95" s="215">
        <v>227.3176</v>
      </c>
      <c r="F95" s="216"/>
      <c r="G95" s="217"/>
      <c r="H95" s="218"/>
      <c r="I95" s="212"/>
      <c r="J95" s="219"/>
      <c r="K95" s="212"/>
      <c r="M95" s="213" t="s">
        <v>731</v>
      </c>
      <c r="O95" s="199"/>
    </row>
    <row r="96" spans="1:57" ht="12.75">
      <c r="A96" s="220"/>
      <c r="B96" s="221" t="s">
        <v>121</v>
      </c>
      <c r="C96" s="222" t="s">
        <v>143</v>
      </c>
      <c r="D96" s="223"/>
      <c r="E96" s="224"/>
      <c r="F96" s="225"/>
      <c r="G96" s="226">
        <f>SUM(G75:G95)</f>
        <v>0</v>
      </c>
      <c r="H96" s="227"/>
      <c r="I96" s="228">
        <f>SUM(I75:I95)</f>
        <v>14.514384196000004</v>
      </c>
      <c r="J96" s="227"/>
      <c r="K96" s="228">
        <f>SUM(K75:K95)</f>
        <v>0</v>
      </c>
      <c r="O96" s="199">
        <v>4</v>
      </c>
      <c r="BA96" s="229">
        <f>SUM(BA75:BA95)</f>
        <v>0</v>
      </c>
      <c r="BB96" s="229">
        <f>SUM(BB75:BB95)</f>
        <v>0</v>
      </c>
      <c r="BC96" s="229">
        <f>SUM(BC75:BC95)</f>
        <v>0</v>
      </c>
      <c r="BD96" s="229">
        <f>SUM(BD75:BD95)</f>
        <v>0</v>
      </c>
      <c r="BE96" s="229">
        <f>SUM(BE75:BE95)</f>
        <v>0</v>
      </c>
    </row>
    <row r="97" spans="1:15" ht="12.75">
      <c r="A97" s="191" t="s">
        <v>97</v>
      </c>
      <c r="B97" s="192" t="s">
        <v>262</v>
      </c>
      <c r="C97" s="193" t="s">
        <v>263</v>
      </c>
      <c r="D97" s="194"/>
      <c r="E97" s="195"/>
      <c r="F97" s="195"/>
      <c r="G97" s="196"/>
      <c r="H97" s="197"/>
      <c r="I97" s="198"/>
      <c r="J97" s="197"/>
      <c r="K97" s="198"/>
      <c r="O97" s="199">
        <v>1</v>
      </c>
    </row>
    <row r="98" spans="1:80" ht="12.75">
      <c r="A98" s="200">
        <v>28</v>
      </c>
      <c r="B98" s="201" t="s">
        <v>264</v>
      </c>
      <c r="C98" s="202" t="s">
        <v>265</v>
      </c>
      <c r="D98" s="203" t="s">
        <v>252</v>
      </c>
      <c r="E98" s="204">
        <v>52.601459299</v>
      </c>
      <c r="F98" s="204"/>
      <c r="G98" s="205">
        <f>E98*F98</f>
        <v>0</v>
      </c>
      <c r="H98" s="206">
        <v>0</v>
      </c>
      <c r="I98" s="207">
        <f>E98*H98</f>
        <v>0</v>
      </c>
      <c r="J98" s="206"/>
      <c r="K98" s="207">
        <f>E98*J98</f>
        <v>0</v>
      </c>
      <c r="O98" s="199">
        <v>2</v>
      </c>
      <c r="AA98" s="208">
        <v>7</v>
      </c>
      <c r="AB98" s="208">
        <v>1</v>
      </c>
      <c r="AC98" s="208">
        <v>2</v>
      </c>
      <c r="AZ98" s="208">
        <v>1</v>
      </c>
      <c r="BA98" s="208">
        <f>IF(AZ98=1,G98,0)</f>
        <v>0</v>
      </c>
      <c r="BB98" s="208">
        <f>IF(AZ98=2,G98,0)</f>
        <v>0</v>
      </c>
      <c r="BC98" s="208">
        <f>IF(AZ98=3,G98,0)</f>
        <v>0</v>
      </c>
      <c r="BD98" s="208">
        <f>IF(AZ98=4,G98,0)</f>
        <v>0</v>
      </c>
      <c r="BE98" s="208">
        <f>IF(AZ98=5,G98,0)</f>
        <v>0</v>
      </c>
      <c r="CA98" s="199">
        <v>7</v>
      </c>
      <c r="CB98" s="199">
        <v>1</v>
      </c>
    </row>
    <row r="99" spans="1:57" ht="12.75">
      <c r="A99" s="220"/>
      <c r="B99" s="221" t="s">
        <v>121</v>
      </c>
      <c r="C99" s="222" t="s">
        <v>266</v>
      </c>
      <c r="D99" s="223"/>
      <c r="E99" s="224"/>
      <c r="F99" s="225"/>
      <c r="G99" s="226">
        <f>SUM(G97:G98)</f>
        <v>0</v>
      </c>
      <c r="H99" s="227"/>
      <c r="I99" s="228">
        <f>SUM(I97:I98)</f>
        <v>0</v>
      </c>
      <c r="J99" s="227"/>
      <c r="K99" s="228">
        <f>SUM(K97:K98)</f>
        <v>0</v>
      </c>
      <c r="O99" s="199">
        <v>4</v>
      </c>
      <c r="BA99" s="229">
        <f>SUM(BA97:BA98)</f>
        <v>0</v>
      </c>
      <c r="BB99" s="229">
        <f>SUM(BB97:BB98)</f>
        <v>0</v>
      </c>
      <c r="BC99" s="229">
        <f>SUM(BC97:BC98)</f>
        <v>0</v>
      </c>
      <c r="BD99" s="229">
        <f>SUM(BD97:BD98)</f>
        <v>0</v>
      </c>
      <c r="BE99" s="229">
        <f>SUM(BE97:BE98)</f>
        <v>0</v>
      </c>
    </row>
    <row r="100" spans="1:15" ht="12.75">
      <c r="A100" s="191" t="s">
        <v>97</v>
      </c>
      <c r="B100" s="192" t="s">
        <v>267</v>
      </c>
      <c r="C100" s="193" t="s">
        <v>268</v>
      </c>
      <c r="D100" s="194"/>
      <c r="E100" s="195"/>
      <c r="F100" s="195"/>
      <c r="G100" s="196"/>
      <c r="H100" s="197"/>
      <c r="I100" s="198"/>
      <c r="J100" s="197"/>
      <c r="K100" s="198"/>
      <c r="O100" s="199">
        <v>1</v>
      </c>
    </row>
    <row r="101" spans="1:80" ht="12.75">
      <c r="A101" s="200">
        <v>29</v>
      </c>
      <c r="B101" s="201" t="s">
        <v>743</v>
      </c>
      <c r="C101" s="202" t="s">
        <v>744</v>
      </c>
      <c r="D101" s="203" t="s">
        <v>102</v>
      </c>
      <c r="E101" s="204">
        <v>60.736</v>
      </c>
      <c r="F101" s="204"/>
      <c r="G101" s="205">
        <f>E101*F101</f>
        <v>0</v>
      </c>
      <c r="H101" s="206">
        <v>0</v>
      </c>
      <c r="I101" s="207">
        <f>E101*H101</f>
        <v>0</v>
      </c>
      <c r="J101" s="206">
        <v>0</v>
      </c>
      <c r="K101" s="207">
        <f>E101*J101</f>
        <v>0</v>
      </c>
      <c r="O101" s="199">
        <v>2</v>
      </c>
      <c r="AA101" s="208">
        <v>1</v>
      </c>
      <c r="AB101" s="208">
        <v>7</v>
      </c>
      <c r="AC101" s="208">
        <v>7</v>
      </c>
      <c r="AZ101" s="208">
        <v>2</v>
      </c>
      <c r="BA101" s="208">
        <f>IF(AZ101=1,G101,0)</f>
        <v>0</v>
      </c>
      <c r="BB101" s="208">
        <f>IF(AZ101=2,G101,0)</f>
        <v>0</v>
      </c>
      <c r="BC101" s="208">
        <f>IF(AZ101=3,G101,0)</f>
        <v>0</v>
      </c>
      <c r="BD101" s="208">
        <f>IF(AZ101=4,G101,0)</f>
        <v>0</v>
      </c>
      <c r="BE101" s="208">
        <f>IF(AZ101=5,G101,0)</f>
        <v>0</v>
      </c>
      <c r="CA101" s="199">
        <v>1</v>
      </c>
      <c r="CB101" s="199">
        <v>7</v>
      </c>
    </row>
    <row r="102" spans="1:15" ht="12.75" customHeight="1">
      <c r="A102" s="209"/>
      <c r="B102" s="210"/>
      <c r="C102" s="342" t="s">
        <v>745</v>
      </c>
      <c r="D102" s="342"/>
      <c r="E102" s="342"/>
      <c r="F102" s="342"/>
      <c r="G102" s="342"/>
      <c r="I102" s="212"/>
      <c r="K102" s="212"/>
      <c r="L102" s="213" t="s">
        <v>745</v>
      </c>
      <c r="O102" s="199">
        <v>3</v>
      </c>
    </row>
    <row r="103" spans="1:15" ht="12.75" customHeight="1">
      <c r="A103" s="209"/>
      <c r="B103" s="214"/>
      <c r="C103" s="343" t="s">
        <v>746</v>
      </c>
      <c r="D103" s="343"/>
      <c r="E103" s="215">
        <v>60.736</v>
      </c>
      <c r="F103" s="216"/>
      <c r="G103" s="217"/>
      <c r="H103" s="218"/>
      <c r="I103" s="212"/>
      <c r="J103" s="219"/>
      <c r="K103" s="212"/>
      <c r="M103" s="213" t="s">
        <v>746</v>
      </c>
      <c r="O103" s="199"/>
    </row>
    <row r="104" spans="1:80" ht="12.75">
      <c r="A104" s="200">
        <v>30</v>
      </c>
      <c r="B104" s="201" t="s">
        <v>747</v>
      </c>
      <c r="C104" s="202" t="s">
        <v>748</v>
      </c>
      <c r="D104" s="203" t="s">
        <v>102</v>
      </c>
      <c r="E104" s="204">
        <v>63.7728</v>
      </c>
      <c r="F104" s="204"/>
      <c r="G104" s="205">
        <f>E104*F104</f>
        <v>0</v>
      </c>
      <c r="H104" s="206">
        <v>0.0004</v>
      </c>
      <c r="I104" s="207">
        <f>E104*H104</f>
        <v>0.02550912</v>
      </c>
      <c r="J104" s="206"/>
      <c r="K104" s="207">
        <f>E104*J104</f>
        <v>0</v>
      </c>
      <c r="O104" s="199">
        <v>2</v>
      </c>
      <c r="AA104" s="208">
        <v>3</v>
      </c>
      <c r="AB104" s="208">
        <v>7</v>
      </c>
      <c r="AC104" s="208">
        <v>28323138</v>
      </c>
      <c r="AZ104" s="208">
        <v>2</v>
      </c>
      <c r="BA104" s="208">
        <f>IF(AZ104=1,G104,0)</f>
        <v>0</v>
      </c>
      <c r="BB104" s="208">
        <f>IF(AZ104=2,G104,0)</f>
        <v>0</v>
      </c>
      <c r="BC104" s="208">
        <f>IF(AZ104=3,G104,0)</f>
        <v>0</v>
      </c>
      <c r="BD104" s="208">
        <f>IF(AZ104=4,G104,0)</f>
        <v>0</v>
      </c>
      <c r="BE104" s="208">
        <f>IF(AZ104=5,G104,0)</f>
        <v>0</v>
      </c>
      <c r="CA104" s="199">
        <v>3</v>
      </c>
      <c r="CB104" s="199">
        <v>7</v>
      </c>
    </row>
    <row r="105" spans="1:15" ht="22.5" customHeight="1">
      <c r="A105" s="209"/>
      <c r="B105" s="210"/>
      <c r="C105" s="342" t="s">
        <v>749</v>
      </c>
      <c r="D105" s="342"/>
      <c r="E105" s="342"/>
      <c r="F105" s="342"/>
      <c r="G105" s="342"/>
      <c r="I105" s="212"/>
      <c r="K105" s="212"/>
      <c r="L105" s="213" t="s">
        <v>749</v>
      </c>
      <c r="O105" s="199">
        <v>3</v>
      </c>
    </row>
    <row r="106" spans="1:15" ht="12.75" customHeight="1">
      <c r="A106" s="209"/>
      <c r="B106" s="214"/>
      <c r="C106" s="343" t="s">
        <v>750</v>
      </c>
      <c r="D106" s="343"/>
      <c r="E106" s="215">
        <v>63.7728</v>
      </c>
      <c r="F106" s="216"/>
      <c r="G106" s="217"/>
      <c r="H106" s="218"/>
      <c r="I106" s="212"/>
      <c r="J106" s="219"/>
      <c r="K106" s="212"/>
      <c r="M106" s="213" t="s">
        <v>750</v>
      </c>
      <c r="O106" s="199"/>
    </row>
    <row r="107" spans="1:80" ht="12.75">
      <c r="A107" s="200">
        <v>31</v>
      </c>
      <c r="B107" s="201" t="s">
        <v>283</v>
      </c>
      <c r="C107" s="202" t="s">
        <v>284</v>
      </c>
      <c r="D107" s="203" t="s">
        <v>12</v>
      </c>
      <c r="E107" s="204"/>
      <c r="F107" s="204"/>
      <c r="G107" s="205">
        <f>E107*F107</f>
        <v>0</v>
      </c>
      <c r="H107" s="206">
        <v>0</v>
      </c>
      <c r="I107" s="207">
        <f>E107*H107</f>
        <v>0</v>
      </c>
      <c r="J107" s="206"/>
      <c r="K107" s="207">
        <f>E107*J107</f>
        <v>0</v>
      </c>
      <c r="O107" s="199">
        <v>2</v>
      </c>
      <c r="AA107" s="208">
        <v>7</v>
      </c>
      <c r="AB107" s="208">
        <v>1002</v>
      </c>
      <c r="AC107" s="208">
        <v>5</v>
      </c>
      <c r="AZ107" s="208">
        <v>2</v>
      </c>
      <c r="BA107" s="208">
        <f>IF(AZ107=1,G107,0)</f>
        <v>0</v>
      </c>
      <c r="BB107" s="208">
        <f>IF(AZ107=2,G107,0)</f>
        <v>0</v>
      </c>
      <c r="BC107" s="208">
        <f>IF(AZ107=3,G107,0)</f>
        <v>0</v>
      </c>
      <c r="BD107" s="208">
        <f>IF(AZ107=4,G107,0)</f>
        <v>0</v>
      </c>
      <c r="BE107" s="208">
        <f>IF(AZ107=5,G107,0)</f>
        <v>0</v>
      </c>
      <c r="CA107" s="199">
        <v>7</v>
      </c>
      <c r="CB107" s="199">
        <v>1002</v>
      </c>
    </row>
    <row r="108" spans="1:57" ht="12.75">
      <c r="A108" s="220"/>
      <c r="B108" s="221" t="s">
        <v>121</v>
      </c>
      <c r="C108" s="222" t="s">
        <v>285</v>
      </c>
      <c r="D108" s="223"/>
      <c r="E108" s="224"/>
      <c r="F108" s="225"/>
      <c r="G108" s="226">
        <f>SUM(G100:G107)</f>
        <v>0</v>
      </c>
      <c r="H108" s="227"/>
      <c r="I108" s="228">
        <f>SUM(I100:I107)</f>
        <v>0.02550912</v>
      </c>
      <c r="J108" s="227"/>
      <c r="K108" s="228">
        <f>SUM(K100:K107)</f>
        <v>0</v>
      </c>
      <c r="O108" s="199">
        <v>4</v>
      </c>
      <c r="BA108" s="229">
        <f>SUM(BA100:BA107)</f>
        <v>0</v>
      </c>
      <c r="BB108" s="229">
        <f>SUM(BB100:BB107)</f>
        <v>0</v>
      </c>
      <c r="BC108" s="229">
        <f>SUM(BC100:BC107)</f>
        <v>0</v>
      </c>
      <c r="BD108" s="229">
        <f>SUM(BD100:BD107)</f>
        <v>0</v>
      </c>
      <c r="BE108" s="229">
        <f>SUM(BE100:BE107)</f>
        <v>0</v>
      </c>
    </row>
    <row r="109" spans="1:15" ht="12.75">
      <c r="A109" s="191" t="s">
        <v>97</v>
      </c>
      <c r="B109" s="192" t="s">
        <v>286</v>
      </c>
      <c r="C109" s="193" t="s">
        <v>287</v>
      </c>
      <c r="D109" s="194"/>
      <c r="E109" s="195"/>
      <c r="F109" s="195"/>
      <c r="G109" s="196"/>
      <c r="H109" s="197"/>
      <c r="I109" s="198"/>
      <c r="J109" s="197"/>
      <c r="K109" s="198"/>
      <c r="O109" s="199">
        <v>1</v>
      </c>
    </row>
    <row r="110" spans="1:80" ht="12.75">
      <c r="A110" s="200">
        <v>32</v>
      </c>
      <c r="B110" s="201" t="s">
        <v>751</v>
      </c>
      <c r="C110" s="202" t="s">
        <v>752</v>
      </c>
      <c r="D110" s="203" t="s">
        <v>102</v>
      </c>
      <c r="E110" s="204">
        <v>22.98</v>
      </c>
      <c r="F110" s="204"/>
      <c r="G110" s="205">
        <f>E110*F110</f>
        <v>0</v>
      </c>
      <c r="H110" s="206">
        <v>0.00016</v>
      </c>
      <c r="I110" s="207">
        <f>E110*H110</f>
        <v>0.0036768000000000005</v>
      </c>
      <c r="J110" s="206">
        <v>0</v>
      </c>
      <c r="K110" s="207">
        <f>E110*J110</f>
        <v>0</v>
      </c>
      <c r="O110" s="199">
        <v>2</v>
      </c>
      <c r="AA110" s="208">
        <v>1</v>
      </c>
      <c r="AB110" s="208">
        <v>7</v>
      </c>
      <c r="AC110" s="208">
        <v>7</v>
      </c>
      <c r="AZ110" s="208">
        <v>2</v>
      </c>
      <c r="BA110" s="208">
        <f>IF(AZ110=1,G110,0)</f>
        <v>0</v>
      </c>
      <c r="BB110" s="208">
        <f>IF(AZ110=2,G110,0)</f>
        <v>0</v>
      </c>
      <c r="BC110" s="208">
        <f>IF(AZ110=3,G110,0)</f>
        <v>0</v>
      </c>
      <c r="BD110" s="208">
        <f>IF(AZ110=4,G110,0)</f>
        <v>0</v>
      </c>
      <c r="BE110" s="208">
        <f>IF(AZ110=5,G110,0)</f>
        <v>0</v>
      </c>
      <c r="CA110" s="199">
        <v>1</v>
      </c>
      <c r="CB110" s="199">
        <v>7</v>
      </c>
    </row>
    <row r="111" spans="1:15" ht="12.75" customHeight="1">
      <c r="A111" s="209"/>
      <c r="B111" s="210"/>
      <c r="C111" s="342" t="s">
        <v>753</v>
      </c>
      <c r="D111" s="342"/>
      <c r="E111" s="342"/>
      <c r="F111" s="342"/>
      <c r="G111" s="342"/>
      <c r="I111" s="212"/>
      <c r="K111" s="212"/>
      <c r="L111" s="213" t="s">
        <v>753</v>
      </c>
      <c r="O111" s="199">
        <v>3</v>
      </c>
    </row>
    <row r="112" spans="1:15" ht="12.75" customHeight="1">
      <c r="A112" s="209"/>
      <c r="B112" s="214"/>
      <c r="C112" s="343" t="s">
        <v>754</v>
      </c>
      <c r="D112" s="343"/>
      <c r="E112" s="215">
        <v>22.98</v>
      </c>
      <c r="F112" s="216"/>
      <c r="G112" s="217"/>
      <c r="H112" s="218"/>
      <c r="I112" s="212"/>
      <c r="J112" s="219"/>
      <c r="K112" s="212"/>
      <c r="M112" s="213" t="s">
        <v>754</v>
      </c>
      <c r="O112" s="199"/>
    </row>
    <row r="113" spans="1:80" ht="22.5">
      <c r="A113" s="200">
        <v>33</v>
      </c>
      <c r="B113" s="201" t="s">
        <v>755</v>
      </c>
      <c r="C113" s="202" t="s">
        <v>756</v>
      </c>
      <c r="D113" s="203" t="s">
        <v>183</v>
      </c>
      <c r="E113" s="204">
        <v>107.85</v>
      </c>
      <c r="F113" s="204"/>
      <c r="G113" s="205">
        <f>E113*F113</f>
        <v>0</v>
      </c>
      <c r="H113" s="206">
        <v>2E-05</v>
      </c>
      <c r="I113" s="207">
        <f>E113*H113</f>
        <v>0.002157</v>
      </c>
      <c r="J113" s="206">
        <v>0</v>
      </c>
      <c r="K113" s="207">
        <f>E113*J113</f>
        <v>0</v>
      </c>
      <c r="O113" s="199">
        <v>2</v>
      </c>
      <c r="AA113" s="208">
        <v>1</v>
      </c>
      <c r="AB113" s="208">
        <v>0</v>
      </c>
      <c r="AC113" s="208">
        <v>0</v>
      </c>
      <c r="AZ113" s="208">
        <v>2</v>
      </c>
      <c r="BA113" s="208">
        <f>IF(AZ113=1,G113,0)</f>
        <v>0</v>
      </c>
      <c r="BB113" s="208">
        <f>IF(AZ113=2,G113,0)</f>
        <v>0</v>
      </c>
      <c r="BC113" s="208">
        <f>IF(AZ113=3,G113,0)</f>
        <v>0</v>
      </c>
      <c r="BD113" s="208">
        <f>IF(AZ113=4,G113,0)</f>
        <v>0</v>
      </c>
      <c r="BE113" s="208">
        <f>IF(AZ113=5,G113,0)</f>
        <v>0</v>
      </c>
      <c r="CA113" s="199">
        <v>1</v>
      </c>
      <c r="CB113" s="199">
        <v>0</v>
      </c>
    </row>
    <row r="114" spans="1:15" ht="12.75" customHeight="1">
      <c r="A114" s="209"/>
      <c r="B114" s="210"/>
      <c r="C114" s="342" t="s">
        <v>757</v>
      </c>
      <c r="D114" s="342"/>
      <c r="E114" s="342"/>
      <c r="F114" s="342"/>
      <c r="G114" s="342"/>
      <c r="I114" s="212"/>
      <c r="K114" s="212"/>
      <c r="L114" s="213" t="s">
        <v>757</v>
      </c>
      <c r="O114" s="199">
        <v>3</v>
      </c>
    </row>
    <row r="115" spans="1:15" ht="12.75" customHeight="1">
      <c r="A115" s="209"/>
      <c r="B115" s="210"/>
      <c r="C115" s="342" t="s">
        <v>758</v>
      </c>
      <c r="D115" s="342"/>
      <c r="E115" s="342"/>
      <c r="F115" s="342"/>
      <c r="G115" s="342"/>
      <c r="I115" s="212"/>
      <c r="K115" s="212"/>
      <c r="L115" s="213" t="s">
        <v>758</v>
      </c>
      <c r="O115" s="199">
        <v>3</v>
      </c>
    </row>
    <row r="116" spans="1:15" ht="12.75" customHeight="1">
      <c r="A116" s="209"/>
      <c r="B116" s="210"/>
      <c r="C116" s="342" t="s">
        <v>759</v>
      </c>
      <c r="D116" s="342"/>
      <c r="E116" s="342"/>
      <c r="F116" s="342"/>
      <c r="G116" s="342"/>
      <c r="I116" s="212"/>
      <c r="K116" s="212"/>
      <c r="L116" s="213" t="s">
        <v>759</v>
      </c>
      <c r="O116" s="199">
        <v>3</v>
      </c>
    </row>
    <row r="117" spans="1:15" ht="12.75" customHeight="1">
      <c r="A117" s="209"/>
      <c r="B117" s="214"/>
      <c r="C117" s="343" t="s">
        <v>760</v>
      </c>
      <c r="D117" s="343"/>
      <c r="E117" s="215">
        <v>107.85</v>
      </c>
      <c r="F117" s="216"/>
      <c r="G117" s="217"/>
      <c r="H117" s="218"/>
      <c r="I117" s="212"/>
      <c r="J117" s="219"/>
      <c r="K117" s="212"/>
      <c r="M117" s="213" t="s">
        <v>760</v>
      </c>
      <c r="O117" s="199"/>
    </row>
    <row r="118" spans="1:80" ht="12.75">
      <c r="A118" s="200">
        <v>34</v>
      </c>
      <c r="B118" s="201" t="s">
        <v>761</v>
      </c>
      <c r="C118" s="202" t="s">
        <v>762</v>
      </c>
      <c r="D118" s="203" t="s">
        <v>102</v>
      </c>
      <c r="E118" s="204">
        <v>24.8184</v>
      </c>
      <c r="F118" s="204"/>
      <c r="G118" s="205">
        <f>E118*F118</f>
        <v>0</v>
      </c>
      <c r="H118" s="206">
        <v>0.02297</v>
      </c>
      <c r="I118" s="207">
        <f>E118*H118</f>
        <v>0.5700786480000001</v>
      </c>
      <c r="J118" s="206"/>
      <c r="K118" s="207">
        <f>E118*J118</f>
        <v>0</v>
      </c>
      <c r="O118" s="199">
        <v>2</v>
      </c>
      <c r="AA118" s="208">
        <v>3</v>
      </c>
      <c r="AB118" s="208">
        <v>7</v>
      </c>
      <c r="AC118" s="208">
        <v>59590604</v>
      </c>
      <c r="AZ118" s="208">
        <v>2</v>
      </c>
      <c r="BA118" s="208">
        <f>IF(AZ118=1,G118,0)</f>
        <v>0</v>
      </c>
      <c r="BB118" s="208">
        <f>IF(AZ118=2,G118,0)</f>
        <v>0</v>
      </c>
      <c r="BC118" s="208">
        <f>IF(AZ118=3,G118,0)</f>
        <v>0</v>
      </c>
      <c r="BD118" s="208">
        <f>IF(AZ118=4,G118,0)</f>
        <v>0</v>
      </c>
      <c r="BE118" s="208">
        <f>IF(AZ118=5,G118,0)</f>
        <v>0</v>
      </c>
      <c r="CA118" s="199">
        <v>3</v>
      </c>
      <c r="CB118" s="199">
        <v>7</v>
      </c>
    </row>
    <row r="119" spans="1:15" ht="12.75" customHeight="1">
      <c r="A119" s="209"/>
      <c r="B119" s="214"/>
      <c r="C119" s="343" t="s">
        <v>763</v>
      </c>
      <c r="D119" s="343"/>
      <c r="E119" s="215">
        <v>24.8184</v>
      </c>
      <c r="F119" s="216"/>
      <c r="G119" s="217"/>
      <c r="H119" s="218"/>
      <c r="I119" s="212"/>
      <c r="J119" s="219"/>
      <c r="K119" s="212"/>
      <c r="M119" s="213" t="s">
        <v>763</v>
      </c>
      <c r="O119" s="199"/>
    </row>
    <row r="120" spans="1:80" ht="12.75">
      <c r="A120" s="200">
        <v>35</v>
      </c>
      <c r="B120" s="201" t="s">
        <v>292</v>
      </c>
      <c r="C120" s="202" t="s">
        <v>293</v>
      </c>
      <c r="D120" s="203" t="s">
        <v>12</v>
      </c>
      <c r="E120" s="204"/>
      <c r="F120" s="204"/>
      <c r="G120" s="205">
        <f>E120*F120</f>
        <v>0</v>
      </c>
      <c r="H120" s="206">
        <v>0</v>
      </c>
      <c r="I120" s="207">
        <f>E120*H120</f>
        <v>0</v>
      </c>
      <c r="J120" s="206"/>
      <c r="K120" s="207">
        <f>E120*J120</f>
        <v>0</v>
      </c>
      <c r="O120" s="199">
        <v>2</v>
      </c>
      <c r="AA120" s="208">
        <v>7</v>
      </c>
      <c r="AB120" s="208">
        <v>1002</v>
      </c>
      <c r="AC120" s="208">
        <v>5</v>
      </c>
      <c r="AZ120" s="208">
        <v>2</v>
      </c>
      <c r="BA120" s="208">
        <f>IF(AZ120=1,G120,0)</f>
        <v>0</v>
      </c>
      <c r="BB120" s="208">
        <f>IF(AZ120=2,G120,0)</f>
        <v>0</v>
      </c>
      <c r="BC120" s="208">
        <f>IF(AZ120=3,G120,0)</f>
        <v>0</v>
      </c>
      <c r="BD120" s="208">
        <f>IF(AZ120=4,G120,0)</f>
        <v>0</v>
      </c>
      <c r="BE120" s="208">
        <f>IF(AZ120=5,G120,0)</f>
        <v>0</v>
      </c>
      <c r="CA120" s="199">
        <v>7</v>
      </c>
      <c r="CB120" s="199">
        <v>1002</v>
      </c>
    </row>
    <row r="121" spans="1:57" ht="12.75">
      <c r="A121" s="220"/>
      <c r="B121" s="221" t="s">
        <v>121</v>
      </c>
      <c r="C121" s="222" t="s">
        <v>294</v>
      </c>
      <c r="D121" s="223"/>
      <c r="E121" s="224"/>
      <c r="F121" s="225"/>
      <c r="G121" s="226">
        <f>SUM(G109:G120)</f>
        <v>0</v>
      </c>
      <c r="H121" s="227"/>
      <c r="I121" s="228">
        <f>SUM(I109:I120)</f>
        <v>0.5759124480000001</v>
      </c>
      <c r="J121" s="227"/>
      <c r="K121" s="228">
        <f>SUM(K109:K120)</f>
        <v>0</v>
      </c>
      <c r="O121" s="199">
        <v>4</v>
      </c>
      <c r="BA121" s="229">
        <f>SUM(BA109:BA120)</f>
        <v>0</v>
      </c>
      <c r="BB121" s="229">
        <f>SUM(BB109:BB120)</f>
        <v>0</v>
      </c>
      <c r="BC121" s="229">
        <f>SUM(BC109:BC120)</f>
        <v>0</v>
      </c>
      <c r="BD121" s="229">
        <f>SUM(BD109:BD120)</f>
        <v>0</v>
      </c>
      <c r="BE121" s="229">
        <f>SUM(BE109:BE120)</f>
        <v>0</v>
      </c>
    </row>
    <row r="122" spans="1:15" ht="12.75">
      <c r="A122" s="191" t="s">
        <v>97</v>
      </c>
      <c r="B122" s="192" t="s">
        <v>573</v>
      </c>
      <c r="C122" s="193" t="s">
        <v>574</v>
      </c>
      <c r="D122" s="194"/>
      <c r="E122" s="195"/>
      <c r="F122" s="195"/>
      <c r="G122" s="196"/>
      <c r="H122" s="197"/>
      <c r="I122" s="198"/>
      <c r="J122" s="197"/>
      <c r="K122" s="198"/>
      <c r="O122" s="199">
        <v>1</v>
      </c>
    </row>
    <row r="123" spans="1:80" ht="22.5">
      <c r="A123" s="200">
        <v>36</v>
      </c>
      <c r="B123" s="201" t="s">
        <v>764</v>
      </c>
      <c r="C123" s="202" t="s">
        <v>765</v>
      </c>
      <c r="D123" s="203" t="s">
        <v>183</v>
      </c>
      <c r="E123" s="204">
        <v>31.5</v>
      </c>
      <c r="F123" s="204"/>
      <c r="G123" s="205">
        <f>E123*F123</f>
        <v>0</v>
      </c>
      <c r="H123" s="206">
        <v>0.00335</v>
      </c>
      <c r="I123" s="207">
        <f>E123*H123</f>
        <v>0.10552500000000001</v>
      </c>
      <c r="J123" s="206">
        <v>0</v>
      </c>
      <c r="K123" s="207">
        <f>E123*J123</f>
        <v>0</v>
      </c>
      <c r="O123" s="199">
        <v>2</v>
      </c>
      <c r="AA123" s="208">
        <v>1</v>
      </c>
      <c r="AB123" s="208">
        <v>7</v>
      </c>
      <c r="AC123" s="208">
        <v>7</v>
      </c>
      <c r="AZ123" s="208">
        <v>2</v>
      </c>
      <c r="BA123" s="208">
        <f>IF(AZ123=1,G123,0)</f>
        <v>0</v>
      </c>
      <c r="BB123" s="208">
        <f>IF(AZ123=2,G123,0)</f>
        <v>0</v>
      </c>
      <c r="BC123" s="208">
        <f>IF(AZ123=3,G123,0)</f>
        <v>0</v>
      </c>
      <c r="BD123" s="208">
        <f>IF(AZ123=4,G123,0)</f>
        <v>0</v>
      </c>
      <c r="BE123" s="208">
        <f>IF(AZ123=5,G123,0)</f>
        <v>0</v>
      </c>
      <c r="CA123" s="199">
        <v>1</v>
      </c>
      <c r="CB123" s="199">
        <v>7</v>
      </c>
    </row>
    <row r="124" spans="1:15" ht="12.75" customHeight="1">
      <c r="A124" s="209"/>
      <c r="B124" s="210"/>
      <c r="C124" s="342" t="s">
        <v>766</v>
      </c>
      <c r="D124" s="342"/>
      <c r="E124" s="342"/>
      <c r="F124" s="342"/>
      <c r="G124" s="342"/>
      <c r="I124" s="212"/>
      <c r="K124" s="212"/>
      <c r="L124" s="213" t="s">
        <v>766</v>
      </c>
      <c r="O124" s="199">
        <v>3</v>
      </c>
    </row>
    <row r="125" spans="1:15" ht="12.75" customHeight="1">
      <c r="A125" s="209"/>
      <c r="B125" s="214"/>
      <c r="C125" s="343" t="s">
        <v>767</v>
      </c>
      <c r="D125" s="343"/>
      <c r="E125" s="215">
        <v>31.5</v>
      </c>
      <c r="F125" s="216"/>
      <c r="G125" s="217"/>
      <c r="H125" s="218"/>
      <c r="I125" s="212"/>
      <c r="J125" s="219"/>
      <c r="K125" s="212"/>
      <c r="M125" s="213" t="s">
        <v>767</v>
      </c>
      <c r="O125" s="199"/>
    </row>
    <row r="126" spans="1:80" ht="12.75">
      <c r="A126" s="200">
        <v>37</v>
      </c>
      <c r="B126" s="201" t="s">
        <v>596</v>
      </c>
      <c r="C126" s="202" t="s">
        <v>768</v>
      </c>
      <c r="D126" s="203" t="s">
        <v>769</v>
      </c>
      <c r="E126" s="204">
        <v>2</v>
      </c>
      <c r="F126" s="204"/>
      <c r="G126" s="205">
        <f>E126*F126</f>
        <v>0</v>
      </c>
      <c r="H126" s="206">
        <v>0</v>
      </c>
      <c r="I126" s="207">
        <f>E126*H126</f>
        <v>0</v>
      </c>
      <c r="J126" s="206"/>
      <c r="K126" s="207">
        <f>E126*J126</f>
        <v>0</v>
      </c>
      <c r="O126" s="199">
        <v>2</v>
      </c>
      <c r="AA126" s="208">
        <v>12</v>
      </c>
      <c r="AB126" s="208">
        <v>0</v>
      </c>
      <c r="AC126" s="208">
        <v>3</v>
      </c>
      <c r="AZ126" s="208">
        <v>2</v>
      </c>
      <c r="BA126" s="208">
        <f>IF(AZ126=1,G126,0)</f>
        <v>0</v>
      </c>
      <c r="BB126" s="208">
        <f>IF(AZ126=2,G126,0)</f>
        <v>0</v>
      </c>
      <c r="BC126" s="208">
        <f>IF(AZ126=3,G126,0)</f>
        <v>0</v>
      </c>
      <c r="BD126" s="208">
        <f>IF(AZ126=4,G126,0)</f>
        <v>0</v>
      </c>
      <c r="BE126" s="208">
        <f>IF(AZ126=5,G126,0)</f>
        <v>0</v>
      </c>
      <c r="CA126" s="199">
        <v>12</v>
      </c>
      <c r="CB126" s="199">
        <v>0</v>
      </c>
    </row>
    <row r="127" spans="1:15" ht="22.5" customHeight="1">
      <c r="A127" s="209"/>
      <c r="B127" s="210"/>
      <c r="C127" s="342" t="s">
        <v>770</v>
      </c>
      <c r="D127" s="342"/>
      <c r="E127" s="342"/>
      <c r="F127" s="342"/>
      <c r="G127" s="342"/>
      <c r="I127" s="212"/>
      <c r="K127" s="212"/>
      <c r="L127" s="213" t="s">
        <v>770</v>
      </c>
      <c r="O127" s="199">
        <v>3</v>
      </c>
    </row>
    <row r="128" spans="1:80" ht="12.75">
      <c r="A128" s="200">
        <v>38</v>
      </c>
      <c r="B128" s="201" t="s">
        <v>613</v>
      </c>
      <c r="C128" s="202" t="s">
        <v>614</v>
      </c>
      <c r="D128" s="203" t="s">
        <v>12</v>
      </c>
      <c r="E128" s="204"/>
      <c r="F128" s="204"/>
      <c r="G128" s="205">
        <f>E128*F128</f>
        <v>0</v>
      </c>
      <c r="H128" s="206">
        <v>0</v>
      </c>
      <c r="I128" s="207">
        <f>E128*H128</f>
        <v>0</v>
      </c>
      <c r="J128" s="206"/>
      <c r="K128" s="207">
        <f>E128*J128</f>
        <v>0</v>
      </c>
      <c r="O128" s="199">
        <v>2</v>
      </c>
      <c r="AA128" s="208">
        <v>7</v>
      </c>
      <c r="AB128" s="208">
        <v>1002</v>
      </c>
      <c r="AC128" s="208">
        <v>5</v>
      </c>
      <c r="AZ128" s="208">
        <v>2</v>
      </c>
      <c r="BA128" s="208">
        <f>IF(AZ128=1,G128,0)</f>
        <v>0</v>
      </c>
      <c r="BB128" s="208">
        <f>IF(AZ128=2,G128,0)</f>
        <v>0</v>
      </c>
      <c r="BC128" s="208">
        <f>IF(AZ128=3,G128,0)</f>
        <v>0</v>
      </c>
      <c r="BD128" s="208">
        <f>IF(AZ128=4,G128,0)</f>
        <v>0</v>
      </c>
      <c r="BE128" s="208">
        <f>IF(AZ128=5,G128,0)</f>
        <v>0</v>
      </c>
      <c r="CA128" s="199">
        <v>7</v>
      </c>
      <c r="CB128" s="199">
        <v>1002</v>
      </c>
    </row>
    <row r="129" spans="1:57" ht="12.75">
      <c r="A129" s="220"/>
      <c r="B129" s="221" t="s">
        <v>121</v>
      </c>
      <c r="C129" s="222" t="s">
        <v>615</v>
      </c>
      <c r="D129" s="223"/>
      <c r="E129" s="224"/>
      <c r="F129" s="225"/>
      <c r="G129" s="226">
        <f>SUM(G122:G128)</f>
        <v>0</v>
      </c>
      <c r="H129" s="227"/>
      <c r="I129" s="228">
        <f>SUM(I122:I128)</f>
        <v>0.10552500000000001</v>
      </c>
      <c r="J129" s="227"/>
      <c r="K129" s="228">
        <f>SUM(K122:K128)</f>
        <v>0</v>
      </c>
      <c r="O129" s="199">
        <v>4</v>
      </c>
      <c r="BA129" s="229">
        <f>SUM(BA122:BA128)</f>
        <v>0</v>
      </c>
      <c r="BB129" s="229">
        <f>SUM(BB122:BB128)</f>
        <v>0</v>
      </c>
      <c r="BC129" s="229">
        <f>SUM(BC122:BC128)</f>
        <v>0</v>
      </c>
      <c r="BD129" s="229">
        <f>SUM(BD122:BD128)</f>
        <v>0</v>
      </c>
      <c r="BE129" s="229">
        <f>SUM(BE122:BE128)</f>
        <v>0</v>
      </c>
    </row>
    <row r="130" spans="1:15" ht="12.75">
      <c r="A130" s="191" t="s">
        <v>97</v>
      </c>
      <c r="B130" s="192" t="s">
        <v>638</v>
      </c>
      <c r="C130" s="193" t="s">
        <v>639</v>
      </c>
      <c r="D130" s="194"/>
      <c r="E130" s="195"/>
      <c r="F130" s="195"/>
      <c r="G130" s="196"/>
      <c r="H130" s="197"/>
      <c r="I130" s="198"/>
      <c r="J130" s="197"/>
      <c r="K130" s="198"/>
      <c r="O130" s="199">
        <v>1</v>
      </c>
    </row>
    <row r="131" spans="1:80" ht="12.75">
      <c r="A131" s="200">
        <v>39</v>
      </c>
      <c r="B131" s="201" t="s">
        <v>640</v>
      </c>
      <c r="C131" s="202" t="s">
        <v>641</v>
      </c>
      <c r="D131" s="203" t="s">
        <v>102</v>
      </c>
      <c r="E131" s="204">
        <v>17.337</v>
      </c>
      <c r="F131" s="204"/>
      <c r="G131" s="205">
        <f>E131*F131</f>
        <v>0</v>
      </c>
      <c r="H131" s="206">
        <v>0.00032</v>
      </c>
      <c r="I131" s="207">
        <f>E131*H131</f>
        <v>0.00554784</v>
      </c>
      <c r="J131" s="206">
        <v>0</v>
      </c>
      <c r="K131" s="207">
        <f>E131*J131</f>
        <v>0</v>
      </c>
      <c r="O131" s="199">
        <v>2</v>
      </c>
      <c r="AA131" s="208">
        <v>1</v>
      </c>
      <c r="AB131" s="208">
        <v>7</v>
      </c>
      <c r="AC131" s="208">
        <v>7</v>
      </c>
      <c r="AZ131" s="208">
        <v>2</v>
      </c>
      <c r="BA131" s="208">
        <f>IF(AZ131=1,G131,0)</f>
        <v>0</v>
      </c>
      <c r="BB131" s="208">
        <f>IF(AZ131=2,G131,0)</f>
        <v>0</v>
      </c>
      <c r="BC131" s="208">
        <f>IF(AZ131=3,G131,0)</f>
        <v>0</v>
      </c>
      <c r="BD131" s="208">
        <f>IF(AZ131=4,G131,0)</f>
        <v>0</v>
      </c>
      <c r="BE131" s="208">
        <f>IF(AZ131=5,G131,0)</f>
        <v>0</v>
      </c>
      <c r="CA131" s="199">
        <v>1</v>
      </c>
      <c r="CB131" s="199">
        <v>7</v>
      </c>
    </row>
    <row r="132" spans="1:15" ht="22.5" customHeight="1">
      <c r="A132" s="209"/>
      <c r="B132" s="210"/>
      <c r="C132" s="342" t="s">
        <v>771</v>
      </c>
      <c r="D132" s="342"/>
      <c r="E132" s="342"/>
      <c r="F132" s="342"/>
      <c r="G132" s="342"/>
      <c r="I132" s="212"/>
      <c r="K132" s="212"/>
      <c r="L132" s="213" t="s">
        <v>771</v>
      </c>
      <c r="O132" s="199">
        <v>3</v>
      </c>
    </row>
    <row r="133" spans="1:15" ht="12.75" customHeight="1">
      <c r="A133" s="209"/>
      <c r="B133" s="214"/>
      <c r="C133" s="343" t="s">
        <v>677</v>
      </c>
      <c r="D133" s="343"/>
      <c r="E133" s="215">
        <v>17.337</v>
      </c>
      <c r="F133" s="216"/>
      <c r="G133" s="217"/>
      <c r="H133" s="218"/>
      <c r="I133" s="212"/>
      <c r="J133" s="219"/>
      <c r="K133" s="212"/>
      <c r="M133" s="213" t="s">
        <v>677</v>
      </c>
      <c r="O133" s="199"/>
    </row>
    <row r="134" spans="1:80" ht="12.75">
      <c r="A134" s="200">
        <v>40</v>
      </c>
      <c r="B134" s="201" t="s">
        <v>643</v>
      </c>
      <c r="C134" s="202" t="s">
        <v>644</v>
      </c>
      <c r="D134" s="203" t="s">
        <v>102</v>
      </c>
      <c r="E134" s="204">
        <v>17.337</v>
      </c>
      <c r="F134" s="204"/>
      <c r="G134" s="205">
        <f>E134*F134</f>
        <v>0</v>
      </c>
      <c r="H134" s="206">
        <v>0.00022</v>
      </c>
      <c r="I134" s="207">
        <f>E134*H134</f>
        <v>0.00381414</v>
      </c>
      <c r="J134" s="206">
        <v>0</v>
      </c>
      <c r="K134" s="207">
        <f>E134*J134</f>
        <v>0</v>
      </c>
      <c r="O134" s="199">
        <v>2</v>
      </c>
      <c r="AA134" s="208">
        <v>1</v>
      </c>
      <c r="AB134" s="208">
        <v>7</v>
      </c>
      <c r="AC134" s="208">
        <v>7</v>
      </c>
      <c r="AZ134" s="208">
        <v>2</v>
      </c>
      <c r="BA134" s="208">
        <f>IF(AZ134=1,G134,0)</f>
        <v>0</v>
      </c>
      <c r="BB134" s="208">
        <f>IF(AZ134=2,G134,0)</f>
        <v>0</v>
      </c>
      <c r="BC134" s="208">
        <f>IF(AZ134=3,G134,0)</f>
        <v>0</v>
      </c>
      <c r="BD134" s="208">
        <f>IF(AZ134=4,G134,0)</f>
        <v>0</v>
      </c>
      <c r="BE134" s="208">
        <f>IF(AZ134=5,G134,0)</f>
        <v>0</v>
      </c>
      <c r="CA134" s="199">
        <v>1</v>
      </c>
      <c r="CB134" s="199">
        <v>7</v>
      </c>
    </row>
    <row r="135" spans="1:15" ht="12.75" customHeight="1">
      <c r="A135" s="209"/>
      <c r="B135" s="214"/>
      <c r="C135" s="343" t="s">
        <v>677</v>
      </c>
      <c r="D135" s="343"/>
      <c r="E135" s="215">
        <v>17.337</v>
      </c>
      <c r="F135" s="216"/>
      <c r="G135" s="217"/>
      <c r="H135" s="218"/>
      <c r="I135" s="212"/>
      <c r="J135" s="219"/>
      <c r="K135" s="212"/>
      <c r="M135" s="213" t="s">
        <v>677</v>
      </c>
      <c r="O135" s="199"/>
    </row>
    <row r="136" spans="1:57" ht="12.75">
      <c r="A136" s="220"/>
      <c r="B136" s="221" t="s">
        <v>121</v>
      </c>
      <c r="C136" s="222" t="s">
        <v>645</v>
      </c>
      <c r="D136" s="223"/>
      <c r="E136" s="224"/>
      <c r="F136" s="225"/>
      <c r="G136" s="226">
        <f>SUM(G130:G135)</f>
        <v>0</v>
      </c>
      <c r="H136" s="227"/>
      <c r="I136" s="228">
        <f>SUM(I130:I135)</f>
        <v>0.00936198</v>
      </c>
      <c r="J136" s="227"/>
      <c r="K136" s="228">
        <f>SUM(K130:K135)</f>
        <v>0</v>
      </c>
      <c r="O136" s="199">
        <v>4</v>
      </c>
      <c r="BA136" s="229">
        <f>SUM(BA130:BA135)</f>
        <v>0</v>
      </c>
      <c r="BB136" s="229">
        <f>SUM(BB130:BB135)</f>
        <v>0</v>
      </c>
      <c r="BC136" s="229">
        <f>SUM(BC130:BC135)</f>
        <v>0</v>
      </c>
      <c r="BD136" s="229">
        <f>SUM(BD130:BD135)</f>
        <v>0</v>
      </c>
      <c r="BE136" s="229">
        <f>SUM(BE130:BE135)</f>
        <v>0</v>
      </c>
    </row>
  </sheetData>
  <mergeCells count="72">
    <mergeCell ref="C133:D133"/>
    <mergeCell ref="C135:D135"/>
    <mergeCell ref="C119:D119"/>
    <mergeCell ref="C124:G124"/>
    <mergeCell ref="C125:D125"/>
    <mergeCell ref="C127:G127"/>
    <mergeCell ref="C132:G132"/>
    <mergeCell ref="C112:D112"/>
    <mergeCell ref="C114:G114"/>
    <mergeCell ref="C115:G115"/>
    <mergeCell ref="C116:G116"/>
    <mergeCell ref="C117:D117"/>
    <mergeCell ref="C102:G102"/>
    <mergeCell ref="C103:D103"/>
    <mergeCell ref="C105:G105"/>
    <mergeCell ref="C106:D106"/>
    <mergeCell ref="C111:G111"/>
    <mergeCell ref="C89:D89"/>
    <mergeCell ref="C91:D91"/>
    <mergeCell ref="C93:D93"/>
    <mergeCell ref="C94:D94"/>
    <mergeCell ref="C95:D95"/>
    <mergeCell ref="C83:D83"/>
    <mergeCell ref="C84:D84"/>
    <mergeCell ref="C85:D85"/>
    <mergeCell ref="C87:D87"/>
    <mergeCell ref="C88:D88"/>
    <mergeCell ref="C73:D73"/>
    <mergeCell ref="C77:D77"/>
    <mergeCell ref="C78:D78"/>
    <mergeCell ref="C79:D79"/>
    <mergeCell ref="C81:D81"/>
    <mergeCell ref="C65:D65"/>
    <mergeCell ref="C67:G67"/>
    <mergeCell ref="C68:D68"/>
    <mergeCell ref="C69:D69"/>
    <mergeCell ref="C71:D71"/>
    <mergeCell ref="C58:G58"/>
    <mergeCell ref="C59:D59"/>
    <mergeCell ref="C60:D60"/>
    <mergeCell ref="C62:D62"/>
    <mergeCell ref="C64:G64"/>
    <mergeCell ref="C50:D50"/>
    <mergeCell ref="C52:G52"/>
    <mergeCell ref="C53:D53"/>
    <mergeCell ref="C55:D55"/>
    <mergeCell ref="C56:D56"/>
    <mergeCell ref="C43:G43"/>
    <mergeCell ref="C44:D44"/>
    <mergeCell ref="C46:G46"/>
    <mergeCell ref="C47:D47"/>
    <mergeCell ref="C49:G49"/>
    <mergeCell ref="C33:D33"/>
    <mergeCell ref="C37:G37"/>
    <mergeCell ref="C38:D38"/>
    <mergeCell ref="C40:G40"/>
    <mergeCell ref="C41:D41"/>
    <mergeCell ref="C21:D21"/>
    <mergeCell ref="C25:G25"/>
    <mergeCell ref="C26:D26"/>
    <mergeCell ref="C28:G28"/>
    <mergeCell ref="C29:D29"/>
    <mergeCell ref="C11:D11"/>
    <mergeCell ref="C13:G13"/>
    <mergeCell ref="C14:D14"/>
    <mergeCell ref="C16:D16"/>
    <mergeCell ref="C20:G20"/>
    <mergeCell ref="A1:G1"/>
    <mergeCell ref="A3:B3"/>
    <mergeCell ref="A4:B4"/>
    <mergeCell ref="E4:G4"/>
    <mergeCell ref="C9:D9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1">
      <selection activeCell="I18" sqref="I18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25</v>
      </c>
      <c r="D2" s="75" t="s">
        <v>26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25</v>
      </c>
      <c r="B5" s="88"/>
      <c r="C5" s="89" t="s">
        <v>26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'04 04 Rek'!E8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'04 04 Rek'!F8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'04 04 Rek'!H8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'04 04 Rek'!G8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'04 04 Rek'!I8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C23-F32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29">
        <v>0</v>
      </c>
      <c r="G32" s="329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29">
        <f>ROUND(PRODUCT(F32,C33/100),0)</f>
        <v>0</v>
      </c>
      <c r="G33" s="329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D21" sqref="D21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6.125" style="1" customWidth="1"/>
    <col min="5" max="5" width="11.25390625" style="1" customWidth="1"/>
    <col min="6" max="7" width="11.00390625" style="1" customWidth="1"/>
    <col min="8" max="8" width="9.875" style="1" customWidth="1"/>
    <col min="9" max="9" width="10.87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25</v>
      </c>
      <c r="I1" s="156"/>
    </row>
    <row r="2" spans="1:9" ht="12.75">
      <c r="A2" s="336" t="s">
        <v>75</v>
      </c>
      <c r="B2" s="336"/>
      <c r="C2" s="157" t="s">
        <v>772</v>
      </c>
      <c r="D2" s="158"/>
      <c r="E2" s="159"/>
      <c r="F2" s="158"/>
      <c r="G2" s="337" t="s">
        <v>26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">
        <v>773</v>
      </c>
      <c r="B7" s="62" t="s">
        <v>774</v>
      </c>
      <c r="D7" s="166"/>
      <c r="E7" s="167">
        <v>0</v>
      </c>
      <c r="F7" s="168">
        <f>SUM('04 04 Pol'!G8:G78)/2</f>
        <v>0</v>
      </c>
      <c r="G7" s="168">
        <v>0</v>
      </c>
      <c r="H7" s="168">
        <v>0</v>
      </c>
      <c r="I7" s="169">
        <v>0</v>
      </c>
    </row>
    <row r="8" spans="1:9" s="14" customFormat="1" ht="12.75">
      <c r="A8" s="170"/>
      <c r="B8" s="171" t="s">
        <v>83</v>
      </c>
      <c r="C8" s="171"/>
      <c r="D8" s="172"/>
      <c r="E8" s="173">
        <v>0</v>
      </c>
      <c r="F8" s="174">
        <f>F7</f>
        <v>0</v>
      </c>
      <c r="G8" s="174">
        <v>0</v>
      </c>
      <c r="H8" s="174">
        <v>0</v>
      </c>
      <c r="I8" s="175"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0"/>
  <sheetViews>
    <sheetView workbookViewId="0" topLeftCell="A1">
      <selection activeCell="F25" sqref="F25:F78"/>
    </sheetView>
  </sheetViews>
  <sheetFormatPr defaultColWidth="9.00390625" defaultRowHeight="12.75" outlineLevelRow="1"/>
  <cols>
    <col min="1" max="1" width="4.25390625" style="0" customWidth="1"/>
    <col min="2" max="2" width="14.75390625" style="0" customWidth="1"/>
    <col min="3" max="3" width="39.125" style="0" customWidth="1"/>
    <col min="4" max="4" width="4.625" style="0" customWidth="1"/>
    <col min="5" max="5" width="10.75390625" style="0" customWidth="1"/>
    <col min="6" max="6" width="10.00390625" style="0" customWidth="1"/>
    <col min="7" max="7" width="11.375" style="0" customWidth="1"/>
    <col min="8" max="21" width="11.625" style="0" hidden="1" customWidth="1"/>
    <col min="22" max="28" width="8.625" style="0" customWidth="1"/>
    <col min="29" max="39" width="11.625" style="0" hidden="1" customWidth="1"/>
    <col min="40" max="1025" width="8.625" style="0" customWidth="1"/>
  </cols>
  <sheetData>
    <row r="1" spans="1:31" ht="15.75" customHeight="1">
      <c r="A1" s="346" t="s">
        <v>84</v>
      </c>
      <c r="B1" s="346"/>
      <c r="C1" s="346"/>
      <c r="D1" s="346"/>
      <c r="E1" s="346"/>
      <c r="F1" s="346"/>
      <c r="G1" s="346"/>
      <c r="AE1" t="s">
        <v>775</v>
      </c>
    </row>
    <row r="2" spans="1:31" ht="24.95" customHeight="1">
      <c r="A2" s="232" t="s">
        <v>776</v>
      </c>
      <c r="B2" s="233"/>
      <c r="C2" s="347" t="s">
        <v>777</v>
      </c>
      <c r="D2" s="347"/>
      <c r="E2" s="347"/>
      <c r="F2" s="347"/>
      <c r="G2" s="347"/>
      <c r="AE2" t="s">
        <v>778</v>
      </c>
    </row>
    <row r="3" spans="1:31" ht="24.95" customHeight="1" hidden="1">
      <c r="A3" s="232" t="s">
        <v>779</v>
      </c>
      <c r="B3" s="233"/>
      <c r="C3" s="348"/>
      <c r="D3" s="348"/>
      <c r="E3" s="348"/>
      <c r="F3" s="348"/>
      <c r="G3" s="348"/>
      <c r="AE3" t="s">
        <v>780</v>
      </c>
    </row>
    <row r="4" spans="1:31" ht="24.95" customHeight="1" hidden="1">
      <c r="A4" s="232" t="s">
        <v>781</v>
      </c>
      <c r="B4" s="233"/>
      <c r="C4" s="347"/>
      <c r="D4" s="347"/>
      <c r="E4" s="347"/>
      <c r="F4" s="347"/>
      <c r="G4" s="347"/>
      <c r="AE4" t="s">
        <v>782</v>
      </c>
    </row>
    <row r="5" spans="1:31" ht="12.75" hidden="1">
      <c r="A5" s="234" t="s">
        <v>783</v>
      </c>
      <c r="B5" s="235"/>
      <c r="C5" s="236"/>
      <c r="D5" s="237"/>
      <c r="E5" s="238"/>
      <c r="F5" s="238"/>
      <c r="G5" s="239"/>
      <c r="AE5" t="s">
        <v>784</v>
      </c>
    </row>
    <row r="6" ht="12.75">
      <c r="D6" s="240"/>
    </row>
    <row r="7" spans="1:21" ht="38.25">
      <c r="A7" s="241" t="s">
        <v>86</v>
      </c>
      <c r="B7" s="242" t="s">
        <v>87</v>
      </c>
      <c r="C7" s="242" t="s">
        <v>88</v>
      </c>
      <c r="D7" s="243" t="s">
        <v>89</v>
      </c>
      <c r="E7" s="241" t="s">
        <v>90</v>
      </c>
      <c r="F7" s="244" t="s">
        <v>91</v>
      </c>
      <c r="G7" s="241" t="s">
        <v>785</v>
      </c>
      <c r="H7" s="245" t="s">
        <v>81</v>
      </c>
      <c r="I7" s="245" t="s">
        <v>786</v>
      </c>
      <c r="J7" s="245" t="s">
        <v>82</v>
      </c>
      <c r="K7" s="245" t="s">
        <v>787</v>
      </c>
      <c r="L7" s="245" t="s">
        <v>13</v>
      </c>
      <c r="M7" s="245" t="s">
        <v>788</v>
      </c>
      <c r="N7" s="245" t="s">
        <v>789</v>
      </c>
      <c r="O7" s="245" t="s">
        <v>790</v>
      </c>
      <c r="P7" s="245" t="s">
        <v>791</v>
      </c>
      <c r="Q7" s="245" t="s">
        <v>792</v>
      </c>
      <c r="R7" s="245" t="s">
        <v>793</v>
      </c>
      <c r="S7" s="245" t="s">
        <v>794</v>
      </c>
      <c r="T7" s="245" t="s">
        <v>795</v>
      </c>
      <c r="U7" s="245" t="s">
        <v>796</v>
      </c>
    </row>
    <row r="8" spans="1:31" ht="12.75">
      <c r="A8" s="246" t="s">
        <v>97</v>
      </c>
      <c r="B8" s="247" t="s">
        <v>797</v>
      </c>
      <c r="C8" s="248" t="s">
        <v>798</v>
      </c>
      <c r="D8" s="249"/>
      <c r="E8" s="250"/>
      <c r="F8" s="251"/>
      <c r="G8" s="251">
        <f>G9</f>
        <v>0</v>
      </c>
      <c r="H8" s="251"/>
      <c r="I8" s="251">
        <f>SUM(I9:I10)</f>
        <v>0</v>
      </c>
      <c r="J8" s="251"/>
      <c r="K8" s="251">
        <f>SUM(K9:K10)</f>
        <v>8088</v>
      </c>
      <c r="L8" s="251"/>
      <c r="M8" s="251">
        <f>SUM(M9:M10)</f>
        <v>0</v>
      </c>
      <c r="N8" s="251"/>
      <c r="O8" s="251">
        <f>SUM(O9:O10)</f>
        <v>0</v>
      </c>
      <c r="P8" s="251"/>
      <c r="Q8" s="251">
        <f>SUM(Q9:Q10)</f>
        <v>0</v>
      </c>
      <c r="R8" s="251"/>
      <c r="S8" s="251"/>
      <c r="T8" s="252"/>
      <c r="U8" s="251">
        <f>SUM(U9:U10)</f>
        <v>24</v>
      </c>
      <c r="AE8" t="s">
        <v>799</v>
      </c>
    </row>
    <row r="9" spans="1:60" ht="12.75" outlineLevel="1">
      <c r="A9" s="253">
        <v>1</v>
      </c>
      <c r="B9" s="253" t="s">
        <v>800</v>
      </c>
      <c r="C9" s="254" t="s">
        <v>801</v>
      </c>
      <c r="D9" s="255" t="s">
        <v>802</v>
      </c>
      <c r="E9" s="256">
        <v>24</v>
      </c>
      <c r="F9" s="257"/>
      <c r="G9" s="257">
        <f>F9*E9</f>
        <v>0</v>
      </c>
      <c r="H9" s="257">
        <v>0</v>
      </c>
      <c r="I9" s="257">
        <f>ROUND(E9*H9,2)</f>
        <v>0</v>
      </c>
      <c r="J9" s="257">
        <v>337</v>
      </c>
      <c r="K9" s="257">
        <f>ROUND(E9*J9,2)</f>
        <v>8088</v>
      </c>
      <c r="L9" s="257">
        <v>21</v>
      </c>
      <c r="M9" s="257">
        <f>G9*(1+L9/100)</f>
        <v>0</v>
      </c>
      <c r="N9" s="257">
        <v>0</v>
      </c>
      <c r="O9" s="257">
        <f>ROUND(E9*N9,2)</f>
        <v>0</v>
      </c>
      <c r="P9" s="257">
        <v>0</v>
      </c>
      <c r="Q9" s="257">
        <f>ROUND(E9*P9,2)</f>
        <v>0</v>
      </c>
      <c r="R9" s="257"/>
      <c r="S9" s="257"/>
      <c r="T9" s="258">
        <v>1</v>
      </c>
      <c r="U9" s="257">
        <f>ROUND(E9*T9,2)</f>
        <v>24</v>
      </c>
      <c r="V9" s="259"/>
      <c r="W9" s="259"/>
      <c r="X9" s="259"/>
      <c r="Y9" s="259"/>
      <c r="Z9" s="259"/>
      <c r="AA9" s="259"/>
      <c r="AB9" s="259"/>
      <c r="AC9" s="259"/>
      <c r="AD9" s="259"/>
      <c r="AE9" s="259" t="s">
        <v>803</v>
      </c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</row>
    <row r="10" spans="1:60" ht="12.75" outlineLevel="1">
      <c r="A10" s="253"/>
      <c r="B10" s="253"/>
      <c r="C10" s="260" t="s">
        <v>804</v>
      </c>
      <c r="D10" s="261"/>
      <c r="E10" s="262">
        <v>24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8"/>
      <c r="U10" s="257"/>
      <c r="V10" s="259"/>
      <c r="W10" s="259"/>
      <c r="X10" s="259"/>
      <c r="Y10" s="259"/>
      <c r="Z10" s="259"/>
      <c r="AA10" s="259"/>
      <c r="AB10" s="259"/>
      <c r="AC10" s="259"/>
      <c r="AD10" s="259"/>
      <c r="AE10" s="259" t="s">
        <v>805</v>
      </c>
      <c r="AF10" s="259">
        <v>0</v>
      </c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</row>
    <row r="11" spans="1:31" ht="12.75">
      <c r="A11" s="263" t="s">
        <v>97</v>
      </c>
      <c r="B11" s="263" t="s">
        <v>133</v>
      </c>
      <c r="C11" s="264" t="s">
        <v>134</v>
      </c>
      <c r="D11" s="265"/>
      <c r="E11" s="266"/>
      <c r="F11" s="267"/>
      <c r="G11" s="267">
        <f>SUMIF(AE12:AE17,"&lt;&gt;NOR",G12:G17)</f>
        <v>0</v>
      </c>
      <c r="H11" s="267"/>
      <c r="I11" s="267">
        <f>SUM(I12:I17)</f>
        <v>0</v>
      </c>
      <c r="J11" s="267"/>
      <c r="K11" s="267">
        <f>SUM(K12:K17)</f>
        <v>7632</v>
      </c>
      <c r="L11" s="267"/>
      <c r="M11" s="267">
        <f>SUM(M12:M17)</f>
        <v>0</v>
      </c>
      <c r="N11" s="267"/>
      <c r="O11" s="267">
        <f>SUM(O12:O17)</f>
        <v>0</v>
      </c>
      <c r="P11" s="267"/>
      <c r="Q11" s="267">
        <f>SUM(Q12:Q17)</f>
        <v>0</v>
      </c>
      <c r="R11" s="267"/>
      <c r="S11" s="267"/>
      <c r="T11" s="268"/>
      <c r="U11" s="267">
        <f>SUM(U12:U17)</f>
        <v>27.96</v>
      </c>
      <c r="AE11" t="s">
        <v>799</v>
      </c>
    </row>
    <row r="12" spans="1:60" ht="22.5" outlineLevel="1">
      <c r="A12" s="253">
        <v>2</v>
      </c>
      <c r="B12" s="253" t="s">
        <v>806</v>
      </c>
      <c r="C12" s="254" t="s">
        <v>807</v>
      </c>
      <c r="D12" s="255" t="s">
        <v>102</v>
      </c>
      <c r="E12" s="256">
        <v>120</v>
      </c>
      <c r="F12" s="257"/>
      <c r="G12" s="257">
        <f>F12*E12</f>
        <v>0</v>
      </c>
      <c r="H12" s="257">
        <v>0</v>
      </c>
      <c r="I12" s="257">
        <f>ROUND(E12*H12,2)</f>
        <v>0</v>
      </c>
      <c r="J12" s="257">
        <v>32.4</v>
      </c>
      <c r="K12" s="257">
        <f>ROUND(E12*J12,2)</f>
        <v>3888</v>
      </c>
      <c r="L12" s="257">
        <v>21</v>
      </c>
      <c r="M12" s="257">
        <f>G12*(1+L12/100)</f>
        <v>0</v>
      </c>
      <c r="N12" s="257">
        <v>0</v>
      </c>
      <c r="O12" s="257">
        <f>ROUND(E12*N12,2)</f>
        <v>0</v>
      </c>
      <c r="P12" s="257">
        <v>0</v>
      </c>
      <c r="Q12" s="257">
        <f>ROUND(E12*P12,2)</f>
        <v>0</v>
      </c>
      <c r="R12" s="257"/>
      <c r="S12" s="257"/>
      <c r="T12" s="258">
        <v>0.121</v>
      </c>
      <c r="U12" s="257">
        <f>ROUND(E12*T12,2)</f>
        <v>14.52</v>
      </c>
      <c r="V12" s="259"/>
      <c r="W12" s="259"/>
      <c r="X12" s="259"/>
      <c r="Y12" s="259"/>
      <c r="Z12" s="259"/>
      <c r="AA12" s="259"/>
      <c r="AB12" s="259"/>
      <c r="AC12" s="259"/>
      <c r="AD12" s="259"/>
      <c r="AE12" s="259" t="s">
        <v>803</v>
      </c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</row>
    <row r="13" spans="1:60" ht="12.75" outlineLevel="1">
      <c r="A13" s="253"/>
      <c r="B13" s="253"/>
      <c r="C13" s="260" t="s">
        <v>808</v>
      </c>
      <c r="D13" s="261"/>
      <c r="E13" s="262">
        <v>120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8"/>
      <c r="U13" s="257"/>
      <c r="V13" s="259"/>
      <c r="W13" s="259"/>
      <c r="X13" s="259"/>
      <c r="Y13" s="259"/>
      <c r="Z13" s="259"/>
      <c r="AA13" s="259"/>
      <c r="AB13" s="259"/>
      <c r="AC13" s="259"/>
      <c r="AD13" s="259"/>
      <c r="AE13" s="259" t="s">
        <v>805</v>
      </c>
      <c r="AF13" s="259">
        <v>0</v>
      </c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</row>
    <row r="14" spans="1:60" ht="12.75" outlineLevel="1">
      <c r="A14" s="253">
        <v>3</v>
      </c>
      <c r="B14" s="253" t="s">
        <v>809</v>
      </c>
      <c r="C14" s="254" t="s">
        <v>810</v>
      </c>
      <c r="D14" s="255" t="s">
        <v>102</v>
      </c>
      <c r="E14" s="256">
        <v>120</v>
      </c>
      <c r="F14" s="257"/>
      <c r="G14" s="257">
        <f>F14*E14</f>
        <v>0</v>
      </c>
      <c r="H14" s="257">
        <v>0</v>
      </c>
      <c r="I14" s="257">
        <f>ROUND(E14*H14,2)</f>
        <v>0</v>
      </c>
      <c r="J14" s="257">
        <v>30</v>
      </c>
      <c r="K14" s="257">
        <f>ROUND(E14*J14,2)</f>
        <v>3600</v>
      </c>
      <c r="L14" s="257">
        <v>21</v>
      </c>
      <c r="M14" s="257">
        <f>G14*(1+L14/100)</f>
        <v>0</v>
      </c>
      <c r="N14" s="257">
        <v>0</v>
      </c>
      <c r="O14" s="257">
        <f>ROUND(E14*N14,2)</f>
        <v>0</v>
      </c>
      <c r="P14" s="257">
        <v>0</v>
      </c>
      <c r="Q14" s="257">
        <f>ROUND(E14*P14,2)</f>
        <v>0</v>
      </c>
      <c r="R14" s="257"/>
      <c r="S14" s="257"/>
      <c r="T14" s="258">
        <v>0.112</v>
      </c>
      <c r="U14" s="257">
        <f>ROUND(E14*T14,2)</f>
        <v>13.44</v>
      </c>
      <c r="V14" s="259"/>
      <c r="W14" s="259"/>
      <c r="X14" s="259"/>
      <c r="Y14" s="259"/>
      <c r="Z14" s="259"/>
      <c r="AA14" s="259"/>
      <c r="AB14" s="259"/>
      <c r="AC14" s="259"/>
      <c r="AD14" s="259"/>
      <c r="AE14" s="259" t="s">
        <v>803</v>
      </c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</row>
    <row r="15" spans="1:60" ht="12.75" outlineLevel="1">
      <c r="A15" s="253"/>
      <c r="B15" s="253"/>
      <c r="C15" s="260" t="s">
        <v>808</v>
      </c>
      <c r="D15" s="261"/>
      <c r="E15" s="262">
        <v>120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  <c r="U15" s="257"/>
      <c r="V15" s="259"/>
      <c r="W15" s="259"/>
      <c r="X15" s="259"/>
      <c r="Y15" s="259"/>
      <c r="Z15" s="259"/>
      <c r="AA15" s="259"/>
      <c r="AB15" s="259"/>
      <c r="AC15" s="259"/>
      <c r="AD15" s="259"/>
      <c r="AE15" s="259" t="s">
        <v>805</v>
      </c>
      <c r="AF15" s="259">
        <v>0</v>
      </c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</row>
    <row r="16" spans="1:60" ht="12.75" outlineLevel="1">
      <c r="A16" s="253">
        <v>4</v>
      </c>
      <c r="B16" s="253" t="s">
        <v>811</v>
      </c>
      <c r="C16" s="254" t="s">
        <v>812</v>
      </c>
      <c r="D16" s="255" t="s">
        <v>102</v>
      </c>
      <c r="E16" s="256">
        <v>120</v>
      </c>
      <c r="F16" s="257"/>
      <c r="G16" s="257">
        <f>F16*E16</f>
        <v>0</v>
      </c>
      <c r="H16" s="257">
        <v>0</v>
      </c>
      <c r="I16" s="257">
        <f>ROUND(E16*H16,2)</f>
        <v>0</v>
      </c>
      <c r="J16" s="257">
        <v>1.2</v>
      </c>
      <c r="K16" s="257">
        <f>ROUND(E16*J16,2)</f>
        <v>144</v>
      </c>
      <c r="L16" s="257">
        <v>21</v>
      </c>
      <c r="M16" s="257">
        <f>G16*(1+L16/100)</f>
        <v>0</v>
      </c>
      <c r="N16" s="257">
        <v>0</v>
      </c>
      <c r="O16" s="257">
        <f>ROUND(E16*N16,2)</f>
        <v>0</v>
      </c>
      <c r="P16" s="257">
        <v>0</v>
      </c>
      <c r="Q16" s="257">
        <f>ROUND(E16*P16,2)</f>
        <v>0</v>
      </c>
      <c r="R16" s="257"/>
      <c r="S16" s="257"/>
      <c r="T16" s="258">
        <v>0</v>
      </c>
      <c r="U16" s="257">
        <f>ROUND(E16*T16,2)</f>
        <v>0</v>
      </c>
      <c r="V16" s="259"/>
      <c r="W16" s="259"/>
      <c r="X16" s="259"/>
      <c r="Y16" s="259"/>
      <c r="Z16" s="259"/>
      <c r="AA16" s="259"/>
      <c r="AB16" s="259"/>
      <c r="AC16" s="259"/>
      <c r="AD16" s="259"/>
      <c r="AE16" s="259" t="s">
        <v>803</v>
      </c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</row>
    <row r="17" spans="1:60" ht="12.75" outlineLevel="1">
      <c r="A17" s="253"/>
      <c r="B17" s="253"/>
      <c r="C17" s="260" t="s">
        <v>808</v>
      </c>
      <c r="D17" s="261"/>
      <c r="E17" s="262">
        <v>120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8"/>
      <c r="U17" s="257"/>
      <c r="V17" s="259"/>
      <c r="W17" s="259"/>
      <c r="X17" s="259"/>
      <c r="Y17" s="259"/>
      <c r="Z17" s="259"/>
      <c r="AA17" s="259"/>
      <c r="AB17" s="259"/>
      <c r="AC17" s="259"/>
      <c r="AD17" s="259"/>
      <c r="AE17" s="259" t="s">
        <v>805</v>
      </c>
      <c r="AF17" s="259">
        <v>0</v>
      </c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</row>
    <row r="18" spans="1:31" ht="12.75">
      <c r="A18" s="263" t="s">
        <v>97</v>
      </c>
      <c r="B18" s="263" t="s">
        <v>458</v>
      </c>
      <c r="C18" s="264" t="s">
        <v>459</v>
      </c>
      <c r="D18" s="265"/>
      <c r="E18" s="266"/>
      <c r="F18" s="267"/>
      <c r="G18" s="267">
        <f>SUMIF(AE19:AE23,"&lt;&gt;NOR",G19:G23)</f>
        <v>0</v>
      </c>
      <c r="H18" s="267"/>
      <c r="I18" s="267">
        <f>SUM(I19:I23)</f>
        <v>1829.7</v>
      </c>
      <c r="J18" s="267"/>
      <c r="K18" s="267">
        <f>SUM(K19:K23)</f>
        <v>4117.3</v>
      </c>
      <c r="L18" s="267"/>
      <c r="M18" s="267">
        <f>SUM(M19:M23)</f>
        <v>0</v>
      </c>
      <c r="N18" s="267"/>
      <c r="O18" s="267">
        <f>SUM(O19:O23)</f>
        <v>0.02</v>
      </c>
      <c r="P18" s="267"/>
      <c r="Q18" s="267">
        <f>SUM(Q19:Q23)</f>
        <v>0.1</v>
      </c>
      <c r="R18" s="267"/>
      <c r="S18" s="267"/>
      <c r="T18" s="268"/>
      <c r="U18" s="267">
        <f>SUM(U19:U23)</f>
        <v>13</v>
      </c>
      <c r="AE18" t="s">
        <v>799</v>
      </c>
    </row>
    <row r="19" spans="1:60" ht="12.75" outlineLevel="1">
      <c r="A19" s="253">
        <v>5</v>
      </c>
      <c r="B19" s="253" t="s">
        <v>813</v>
      </c>
      <c r="C19" s="254" t="s">
        <v>814</v>
      </c>
      <c r="D19" s="255" t="s">
        <v>102</v>
      </c>
      <c r="E19" s="256">
        <v>19</v>
      </c>
      <c r="F19" s="257"/>
      <c r="G19" s="257">
        <f>F19*E19</f>
        <v>0</v>
      </c>
      <c r="H19" s="257">
        <v>0</v>
      </c>
      <c r="I19" s="257">
        <f>ROUND(E19*H19,2)</f>
        <v>0</v>
      </c>
      <c r="J19" s="257">
        <v>109.5</v>
      </c>
      <c r="K19" s="257">
        <f>ROUND(E19*J19,2)</f>
        <v>2080.5</v>
      </c>
      <c r="L19" s="257">
        <v>21</v>
      </c>
      <c r="M19" s="257">
        <f>G19*(1+L19/100)</f>
        <v>0</v>
      </c>
      <c r="N19" s="257">
        <v>0</v>
      </c>
      <c r="O19" s="257">
        <f>ROUND(E19*N19,2)</f>
        <v>0</v>
      </c>
      <c r="P19" s="257">
        <v>0.0051</v>
      </c>
      <c r="Q19" s="257">
        <f>ROUND(E19*P19,2)</f>
        <v>0.1</v>
      </c>
      <c r="R19" s="257"/>
      <c r="S19" s="257"/>
      <c r="T19" s="258">
        <v>0.36</v>
      </c>
      <c r="U19" s="257">
        <f>ROUND(E19*T19,2)</f>
        <v>6.84</v>
      </c>
      <c r="V19" s="259"/>
      <c r="W19" s="259"/>
      <c r="X19" s="259"/>
      <c r="Y19" s="259"/>
      <c r="Z19" s="259"/>
      <c r="AA19" s="259"/>
      <c r="AB19" s="259"/>
      <c r="AC19" s="259"/>
      <c r="AD19" s="259"/>
      <c r="AE19" s="259" t="s">
        <v>803</v>
      </c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</row>
    <row r="20" spans="1:60" ht="12.75" outlineLevel="1">
      <c r="A20" s="253"/>
      <c r="B20" s="253"/>
      <c r="C20" s="260" t="s">
        <v>815</v>
      </c>
      <c r="D20" s="261"/>
      <c r="E20" s="262">
        <v>19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7"/>
      <c r="V20" s="259"/>
      <c r="W20" s="259"/>
      <c r="X20" s="259"/>
      <c r="Y20" s="259"/>
      <c r="Z20" s="259"/>
      <c r="AA20" s="259"/>
      <c r="AB20" s="259"/>
      <c r="AC20" s="259"/>
      <c r="AD20" s="259"/>
      <c r="AE20" s="259" t="s">
        <v>805</v>
      </c>
      <c r="AF20" s="259">
        <v>0</v>
      </c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</row>
    <row r="21" spans="1:60" ht="12.75" outlineLevel="1">
      <c r="A21" s="253">
        <v>6</v>
      </c>
      <c r="B21" s="253" t="s">
        <v>816</v>
      </c>
      <c r="C21" s="254" t="s">
        <v>817</v>
      </c>
      <c r="D21" s="255" t="s">
        <v>102</v>
      </c>
      <c r="E21" s="256">
        <v>19</v>
      </c>
      <c r="F21" s="257"/>
      <c r="G21" s="257">
        <f>F21*E21</f>
        <v>0</v>
      </c>
      <c r="H21" s="257">
        <v>96.3</v>
      </c>
      <c r="I21" s="257">
        <f>ROUND(E21*H21,2)</f>
        <v>1829.7</v>
      </c>
      <c r="J21" s="257">
        <v>107.2</v>
      </c>
      <c r="K21" s="257">
        <f>ROUND(E21*J21,2)</f>
        <v>2036.8</v>
      </c>
      <c r="L21" s="257">
        <v>21</v>
      </c>
      <c r="M21" s="257">
        <f>G21*(1+L21/100)</f>
        <v>0</v>
      </c>
      <c r="N21" s="257">
        <v>0.00112</v>
      </c>
      <c r="O21" s="257">
        <f>ROUND(E21*N21,2)</f>
        <v>0.02</v>
      </c>
      <c r="P21" s="257">
        <v>0</v>
      </c>
      <c r="Q21" s="257">
        <f>ROUND(E21*P21,2)</f>
        <v>0</v>
      </c>
      <c r="R21" s="257"/>
      <c r="S21" s="257"/>
      <c r="T21" s="258">
        <v>0.324</v>
      </c>
      <c r="U21" s="257">
        <f>ROUND(E21*T21,2)</f>
        <v>6.16</v>
      </c>
      <c r="V21" s="259"/>
      <c r="W21" s="259"/>
      <c r="X21" s="259"/>
      <c r="Y21" s="259"/>
      <c r="Z21" s="259"/>
      <c r="AA21" s="259"/>
      <c r="AB21" s="259"/>
      <c r="AC21" s="259"/>
      <c r="AD21" s="259"/>
      <c r="AE21" s="259" t="s">
        <v>803</v>
      </c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</row>
    <row r="22" spans="1:60" ht="12.75" outlineLevel="1">
      <c r="A22" s="253"/>
      <c r="B22" s="253"/>
      <c r="C22" s="260" t="s">
        <v>815</v>
      </c>
      <c r="D22" s="261"/>
      <c r="E22" s="262">
        <v>19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8"/>
      <c r="U22" s="257"/>
      <c r="V22" s="259"/>
      <c r="W22" s="259"/>
      <c r="X22" s="259"/>
      <c r="Y22" s="259"/>
      <c r="Z22" s="259"/>
      <c r="AA22" s="259"/>
      <c r="AB22" s="259"/>
      <c r="AC22" s="259"/>
      <c r="AD22" s="259"/>
      <c r="AE22" s="259" t="s">
        <v>805</v>
      </c>
      <c r="AF22" s="259">
        <v>0</v>
      </c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</row>
    <row r="23" spans="1:60" ht="12.75" outlineLevel="1">
      <c r="A23" s="253"/>
      <c r="B23" s="253"/>
      <c r="C23" s="260"/>
      <c r="D23" s="261"/>
      <c r="E23" s="262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257"/>
      <c r="V23" s="259"/>
      <c r="W23" s="259"/>
      <c r="X23" s="259"/>
      <c r="Y23" s="259"/>
      <c r="Z23" s="259"/>
      <c r="AA23" s="259"/>
      <c r="AB23" s="259"/>
      <c r="AC23" s="259"/>
      <c r="AD23" s="259"/>
      <c r="AE23" s="259" t="s">
        <v>805</v>
      </c>
      <c r="AF23" s="259">
        <v>0</v>
      </c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</row>
    <row r="24" spans="1:31" ht="12.75">
      <c r="A24" s="263" t="s">
        <v>97</v>
      </c>
      <c r="B24" s="263" t="s">
        <v>818</v>
      </c>
      <c r="C24" s="264" t="s">
        <v>819</v>
      </c>
      <c r="D24" s="265"/>
      <c r="E24" s="266"/>
      <c r="F24" s="267"/>
      <c r="G24" s="267">
        <f>SUMIF(AE25:AE68,"&lt;&gt;NOR",G25:G68)</f>
        <v>0</v>
      </c>
      <c r="H24" s="267"/>
      <c r="I24" s="267">
        <f>SUM(I25:I68)</f>
        <v>35699.9</v>
      </c>
      <c r="J24" s="267"/>
      <c r="K24" s="267">
        <f>SUM(K25:K68)</f>
        <v>29756.04</v>
      </c>
      <c r="L24" s="267"/>
      <c r="M24" s="267">
        <f>SUM(M25:M68)</f>
        <v>0</v>
      </c>
      <c r="N24" s="267"/>
      <c r="O24" s="267">
        <f>SUM(O25:O68)</f>
        <v>0.5700000000000001</v>
      </c>
      <c r="P24" s="267"/>
      <c r="Q24" s="267">
        <f>SUM(Q25:Q68)</f>
        <v>0.47000000000000003</v>
      </c>
      <c r="R24" s="267"/>
      <c r="S24" s="267"/>
      <c r="T24" s="268"/>
      <c r="U24" s="267">
        <f>SUM(U25:U68)</f>
        <v>83.54</v>
      </c>
      <c r="AE24" t="s">
        <v>799</v>
      </c>
    </row>
    <row r="25" spans="1:60" ht="12.75" outlineLevel="1">
      <c r="A25" s="253">
        <v>7</v>
      </c>
      <c r="B25" s="253" t="s">
        <v>820</v>
      </c>
      <c r="C25" s="254" t="s">
        <v>821</v>
      </c>
      <c r="D25" s="255" t="s">
        <v>183</v>
      </c>
      <c r="E25" s="256">
        <v>24</v>
      </c>
      <c r="F25" s="257"/>
      <c r="G25" s="257">
        <f>F25*E25</f>
        <v>0</v>
      </c>
      <c r="H25" s="257">
        <v>14.16</v>
      </c>
      <c r="I25" s="257">
        <f>ROUND(E25*H25,2)</f>
        <v>339.84</v>
      </c>
      <c r="J25" s="257">
        <v>54.04</v>
      </c>
      <c r="K25" s="257">
        <f>ROUND(E25*J25,2)</f>
        <v>1296.96</v>
      </c>
      <c r="L25" s="257">
        <v>21</v>
      </c>
      <c r="M25" s="257">
        <f>G25*(1+L25/100)</f>
        <v>0</v>
      </c>
      <c r="N25" s="257">
        <v>6E-05</v>
      </c>
      <c r="O25" s="257">
        <f>ROUND(E25*N25,2)</f>
        <v>0</v>
      </c>
      <c r="P25" s="257">
        <v>0.00841</v>
      </c>
      <c r="Q25" s="257">
        <f>ROUND(E25*P25,2)</f>
        <v>0.2</v>
      </c>
      <c r="R25" s="257"/>
      <c r="S25" s="257"/>
      <c r="T25" s="258">
        <v>0.187</v>
      </c>
      <c r="U25" s="257">
        <f>ROUND(E25*T25,2)</f>
        <v>4.49</v>
      </c>
      <c r="V25" s="259"/>
      <c r="W25" s="259"/>
      <c r="X25" s="259"/>
      <c r="Y25" s="259"/>
      <c r="Z25" s="259"/>
      <c r="AA25" s="259"/>
      <c r="AB25" s="259"/>
      <c r="AC25" s="259"/>
      <c r="AD25" s="259"/>
      <c r="AE25" s="259" t="s">
        <v>803</v>
      </c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</row>
    <row r="26" spans="1:60" ht="12.75" outlineLevel="1">
      <c r="A26" s="253"/>
      <c r="B26" s="253"/>
      <c r="C26" s="260" t="s">
        <v>822</v>
      </c>
      <c r="D26" s="261"/>
      <c r="E26" s="262">
        <v>24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8"/>
      <c r="U26" s="257"/>
      <c r="V26" s="259"/>
      <c r="W26" s="259"/>
      <c r="X26" s="259"/>
      <c r="Y26" s="259"/>
      <c r="Z26" s="259"/>
      <c r="AA26" s="259"/>
      <c r="AB26" s="259"/>
      <c r="AC26" s="259"/>
      <c r="AD26" s="259"/>
      <c r="AE26" s="259" t="s">
        <v>805</v>
      </c>
      <c r="AF26" s="259">
        <v>0</v>
      </c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</row>
    <row r="27" spans="1:60" ht="12.75" outlineLevel="1">
      <c r="A27" s="253">
        <v>8</v>
      </c>
      <c r="B27" s="253" t="s">
        <v>823</v>
      </c>
      <c r="C27" s="254" t="s">
        <v>824</v>
      </c>
      <c r="D27" s="255" t="s">
        <v>183</v>
      </c>
      <c r="E27" s="256">
        <v>10</v>
      </c>
      <c r="F27" s="257"/>
      <c r="G27" s="257">
        <f>F27*E27</f>
        <v>0</v>
      </c>
      <c r="H27" s="257">
        <v>21.82</v>
      </c>
      <c r="I27" s="257">
        <f>ROUND(E27*H27,2)</f>
        <v>218.2</v>
      </c>
      <c r="J27" s="257">
        <v>57.28</v>
      </c>
      <c r="K27" s="257">
        <f>ROUND(E27*J27,2)</f>
        <v>572.8</v>
      </c>
      <c r="L27" s="257">
        <v>21</v>
      </c>
      <c r="M27" s="257">
        <f>G27*(1+L27/100)</f>
        <v>0</v>
      </c>
      <c r="N27" s="257">
        <v>0.0001</v>
      </c>
      <c r="O27" s="257">
        <f>ROUND(E27*N27,2)</f>
        <v>0</v>
      </c>
      <c r="P27" s="257">
        <v>0.01384</v>
      </c>
      <c r="Q27" s="257">
        <f>ROUND(E27*P27,2)</f>
        <v>0.14</v>
      </c>
      <c r="R27" s="257"/>
      <c r="S27" s="257"/>
      <c r="T27" s="258">
        <v>0.198</v>
      </c>
      <c r="U27" s="257">
        <f>ROUND(E27*T27,2)</f>
        <v>1.98</v>
      </c>
      <c r="V27" s="259"/>
      <c r="W27" s="259"/>
      <c r="X27" s="259"/>
      <c r="Y27" s="259"/>
      <c r="Z27" s="259"/>
      <c r="AA27" s="259"/>
      <c r="AB27" s="259"/>
      <c r="AC27" s="259"/>
      <c r="AD27" s="259"/>
      <c r="AE27" s="259" t="s">
        <v>803</v>
      </c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</row>
    <row r="28" spans="1:60" ht="12.75" outlineLevel="1">
      <c r="A28" s="253"/>
      <c r="B28" s="253"/>
      <c r="C28" s="260" t="s">
        <v>825</v>
      </c>
      <c r="D28" s="261"/>
      <c r="E28" s="262">
        <v>10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8"/>
      <c r="U28" s="257"/>
      <c r="V28" s="259"/>
      <c r="W28" s="259"/>
      <c r="X28" s="259"/>
      <c r="Y28" s="259"/>
      <c r="Z28" s="259"/>
      <c r="AA28" s="259"/>
      <c r="AB28" s="259"/>
      <c r="AC28" s="259"/>
      <c r="AD28" s="259"/>
      <c r="AE28" s="259" t="s">
        <v>805</v>
      </c>
      <c r="AF28" s="259">
        <v>0</v>
      </c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</row>
    <row r="29" spans="1:60" ht="12.75" outlineLevel="1">
      <c r="A29" s="253">
        <v>9</v>
      </c>
      <c r="B29" s="253" t="s">
        <v>826</v>
      </c>
      <c r="C29" s="254" t="s">
        <v>827</v>
      </c>
      <c r="D29" s="255" t="s">
        <v>215</v>
      </c>
      <c r="E29" s="256">
        <v>16</v>
      </c>
      <c r="F29" s="257"/>
      <c r="G29" s="257">
        <f>F29*E29</f>
        <v>0</v>
      </c>
      <c r="H29" s="257">
        <v>0.31</v>
      </c>
      <c r="I29" s="257">
        <f>ROUND(E29*H29,2)</f>
        <v>4.96</v>
      </c>
      <c r="J29" s="257">
        <v>1.44</v>
      </c>
      <c r="K29" s="257">
        <f>ROUND(E29*J29,2)</f>
        <v>23.04</v>
      </c>
      <c r="L29" s="257">
        <v>21</v>
      </c>
      <c r="M29" s="257">
        <f>G29*(1+L29/100)</f>
        <v>0</v>
      </c>
      <c r="N29" s="257">
        <v>0</v>
      </c>
      <c r="O29" s="257">
        <f>ROUND(E29*N29,2)</f>
        <v>0</v>
      </c>
      <c r="P29" s="257">
        <v>0.00031</v>
      </c>
      <c r="Q29" s="257">
        <f>ROUND(E29*P29,2)</f>
        <v>0</v>
      </c>
      <c r="R29" s="257"/>
      <c r="S29" s="257"/>
      <c r="T29" s="258">
        <v>0.005</v>
      </c>
      <c r="U29" s="257">
        <f>ROUND(E29*T29,2)</f>
        <v>0.08</v>
      </c>
      <c r="V29" s="259"/>
      <c r="W29" s="259"/>
      <c r="X29" s="259"/>
      <c r="Y29" s="259"/>
      <c r="Z29" s="259"/>
      <c r="AA29" s="259"/>
      <c r="AB29" s="259"/>
      <c r="AC29" s="259"/>
      <c r="AD29" s="259"/>
      <c r="AE29" s="259" t="s">
        <v>803</v>
      </c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</row>
    <row r="30" spans="1:60" ht="12.75" outlineLevel="1">
      <c r="A30" s="253"/>
      <c r="B30" s="253"/>
      <c r="C30" s="260" t="s">
        <v>828</v>
      </c>
      <c r="D30" s="261"/>
      <c r="E30" s="262">
        <v>16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8"/>
      <c r="U30" s="257"/>
      <c r="V30" s="259"/>
      <c r="W30" s="259"/>
      <c r="X30" s="259"/>
      <c r="Y30" s="259"/>
      <c r="Z30" s="259"/>
      <c r="AA30" s="259"/>
      <c r="AB30" s="259"/>
      <c r="AC30" s="259"/>
      <c r="AD30" s="259"/>
      <c r="AE30" s="259" t="s">
        <v>805</v>
      </c>
      <c r="AF30" s="259">
        <v>0</v>
      </c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</row>
    <row r="31" spans="1:60" ht="12.75" outlineLevel="1">
      <c r="A31" s="253">
        <v>10</v>
      </c>
      <c r="B31" s="253" t="s">
        <v>829</v>
      </c>
      <c r="C31" s="254" t="s">
        <v>830</v>
      </c>
      <c r="D31" s="255" t="s">
        <v>215</v>
      </c>
      <c r="E31" s="256">
        <v>16</v>
      </c>
      <c r="F31" s="257"/>
      <c r="G31" s="257">
        <f>F31*E31</f>
        <v>0</v>
      </c>
      <c r="H31" s="257">
        <v>1</v>
      </c>
      <c r="I31" s="257">
        <f>ROUND(E31*H31,2)</f>
        <v>16</v>
      </c>
      <c r="J31" s="257">
        <v>4.6</v>
      </c>
      <c r="K31" s="257">
        <f>ROUND(E31*J31,2)</f>
        <v>73.6</v>
      </c>
      <c r="L31" s="257">
        <v>21</v>
      </c>
      <c r="M31" s="257">
        <f>G31*(1+L31/100)</f>
        <v>0</v>
      </c>
      <c r="N31" s="257">
        <v>0</v>
      </c>
      <c r="O31" s="257">
        <f>ROUND(E31*N31,2)</f>
        <v>0</v>
      </c>
      <c r="P31" s="257">
        <v>0.0009</v>
      </c>
      <c r="Q31" s="257">
        <f>ROUND(E31*P31,2)</f>
        <v>0.01</v>
      </c>
      <c r="R31" s="257"/>
      <c r="S31" s="257"/>
      <c r="T31" s="258">
        <v>0.016</v>
      </c>
      <c r="U31" s="257">
        <f>ROUND(E31*T31,2)</f>
        <v>0.26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 t="s">
        <v>803</v>
      </c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</row>
    <row r="32" spans="1:60" ht="12.75" outlineLevel="1">
      <c r="A32" s="253"/>
      <c r="B32" s="253"/>
      <c r="C32" s="260" t="s">
        <v>828</v>
      </c>
      <c r="D32" s="261"/>
      <c r="E32" s="262">
        <v>16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8"/>
      <c r="U32" s="257"/>
      <c r="V32" s="259"/>
      <c r="W32" s="259"/>
      <c r="X32" s="259"/>
      <c r="Y32" s="259"/>
      <c r="Z32" s="259"/>
      <c r="AA32" s="259"/>
      <c r="AB32" s="259"/>
      <c r="AC32" s="259"/>
      <c r="AD32" s="259"/>
      <c r="AE32" s="259" t="s">
        <v>805</v>
      </c>
      <c r="AF32" s="259">
        <v>0</v>
      </c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</row>
    <row r="33" spans="1:60" ht="12.75" outlineLevel="1">
      <c r="A33" s="253">
        <v>11</v>
      </c>
      <c r="B33" s="253" t="s">
        <v>831</v>
      </c>
      <c r="C33" s="254" t="s">
        <v>832</v>
      </c>
      <c r="D33" s="255" t="s">
        <v>215</v>
      </c>
      <c r="E33" s="256">
        <v>22</v>
      </c>
      <c r="F33" s="257"/>
      <c r="G33" s="257">
        <f>F33*E33</f>
        <v>0</v>
      </c>
      <c r="H33" s="257">
        <v>5.53</v>
      </c>
      <c r="I33" s="257">
        <f>ROUND(E33*H33,2)</f>
        <v>121.66</v>
      </c>
      <c r="J33" s="257">
        <v>6.07</v>
      </c>
      <c r="K33" s="257">
        <f>ROUND(E33*J33,2)</f>
        <v>133.54</v>
      </c>
      <c r="L33" s="257">
        <v>21</v>
      </c>
      <c r="M33" s="257">
        <f>G33*(1+L33/100)</f>
        <v>0</v>
      </c>
      <c r="N33" s="257">
        <v>3E-05</v>
      </c>
      <c r="O33" s="257">
        <f>ROUND(E33*N33,2)</f>
        <v>0</v>
      </c>
      <c r="P33" s="257">
        <v>0.00567</v>
      </c>
      <c r="Q33" s="257">
        <f>ROUND(E33*P33,2)</f>
        <v>0.12</v>
      </c>
      <c r="R33" s="257"/>
      <c r="S33" s="257"/>
      <c r="T33" s="258">
        <v>0.021</v>
      </c>
      <c r="U33" s="257">
        <f>ROUND(E33*T33,2)</f>
        <v>0.46</v>
      </c>
      <c r="V33" s="259"/>
      <c r="W33" s="259"/>
      <c r="X33" s="259"/>
      <c r="Y33" s="259"/>
      <c r="Z33" s="259"/>
      <c r="AA33" s="259"/>
      <c r="AB33" s="259"/>
      <c r="AC33" s="259"/>
      <c r="AD33" s="259"/>
      <c r="AE33" s="259" t="s">
        <v>803</v>
      </c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</row>
    <row r="34" spans="1:60" ht="12.75" outlineLevel="1">
      <c r="A34" s="253"/>
      <c r="B34" s="253"/>
      <c r="C34" s="260" t="s">
        <v>833</v>
      </c>
      <c r="D34" s="261"/>
      <c r="E34" s="262">
        <v>22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8"/>
      <c r="U34" s="257"/>
      <c r="V34" s="259"/>
      <c r="W34" s="259"/>
      <c r="X34" s="259"/>
      <c r="Y34" s="259"/>
      <c r="Z34" s="259"/>
      <c r="AA34" s="259"/>
      <c r="AB34" s="259"/>
      <c r="AC34" s="259"/>
      <c r="AD34" s="259"/>
      <c r="AE34" s="259" t="s">
        <v>805</v>
      </c>
      <c r="AF34" s="259">
        <v>0</v>
      </c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</row>
    <row r="35" spans="1:60" ht="12.75" outlineLevel="1">
      <c r="A35" s="253">
        <v>12</v>
      </c>
      <c r="B35" s="253" t="s">
        <v>834</v>
      </c>
      <c r="C35" s="254" t="s">
        <v>835</v>
      </c>
      <c r="D35" s="255" t="s">
        <v>252</v>
      </c>
      <c r="E35" s="256">
        <v>0.2</v>
      </c>
      <c r="F35" s="257"/>
      <c r="G35" s="257">
        <f>F35*E35</f>
        <v>0</v>
      </c>
      <c r="H35" s="257">
        <v>0</v>
      </c>
      <c r="I35" s="257">
        <f>ROUND(E35*H35,2)</f>
        <v>0</v>
      </c>
      <c r="J35" s="257">
        <v>948</v>
      </c>
      <c r="K35" s="257">
        <f>ROUND(E35*J35,2)</f>
        <v>189.6</v>
      </c>
      <c r="L35" s="257">
        <v>21</v>
      </c>
      <c r="M35" s="257">
        <f>G35*(1+L35/100)</f>
        <v>0</v>
      </c>
      <c r="N35" s="257">
        <v>0</v>
      </c>
      <c r="O35" s="257">
        <f>ROUND(E35*N35,2)</f>
        <v>0</v>
      </c>
      <c r="P35" s="257">
        <v>0</v>
      </c>
      <c r="Q35" s="257">
        <f>ROUND(E35*P35,2)</f>
        <v>0</v>
      </c>
      <c r="R35" s="257"/>
      <c r="S35" s="257"/>
      <c r="T35" s="258">
        <v>3.563</v>
      </c>
      <c r="U35" s="257">
        <f>ROUND(E35*T35,2)</f>
        <v>0.71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 t="s">
        <v>803</v>
      </c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</row>
    <row r="36" spans="1:60" ht="12.75" outlineLevel="1">
      <c r="A36" s="253"/>
      <c r="B36" s="253"/>
      <c r="C36" s="260" t="s">
        <v>836</v>
      </c>
      <c r="D36" s="261"/>
      <c r="E36" s="262">
        <v>0.2</v>
      </c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8"/>
      <c r="U36" s="257"/>
      <c r="V36" s="259"/>
      <c r="W36" s="259"/>
      <c r="X36" s="259"/>
      <c r="Y36" s="259"/>
      <c r="Z36" s="259"/>
      <c r="AA36" s="259"/>
      <c r="AB36" s="259"/>
      <c r="AC36" s="259"/>
      <c r="AD36" s="259"/>
      <c r="AE36" s="259" t="s">
        <v>805</v>
      </c>
      <c r="AF36" s="259">
        <v>0</v>
      </c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</row>
    <row r="37" spans="1:60" ht="12.75" outlineLevel="1">
      <c r="A37" s="253">
        <v>13</v>
      </c>
      <c r="B37" s="253" t="s">
        <v>837</v>
      </c>
      <c r="C37" s="254" t="s">
        <v>838</v>
      </c>
      <c r="D37" s="255" t="s">
        <v>183</v>
      </c>
      <c r="E37" s="256">
        <v>24</v>
      </c>
      <c r="F37" s="257"/>
      <c r="G37" s="257">
        <f>F37*E37</f>
        <v>0</v>
      </c>
      <c r="H37" s="257">
        <v>474.69</v>
      </c>
      <c r="I37" s="257">
        <f>ROUND(E37*H37,2)</f>
        <v>11392.56</v>
      </c>
      <c r="J37" s="257">
        <v>193.31</v>
      </c>
      <c r="K37" s="257">
        <f>ROUND(E37*J37,2)</f>
        <v>4639.44</v>
      </c>
      <c r="L37" s="257">
        <v>21</v>
      </c>
      <c r="M37" s="257">
        <f>G37*(1+L37/100)</f>
        <v>0</v>
      </c>
      <c r="N37" s="257">
        <v>0.00992</v>
      </c>
      <c r="O37" s="257">
        <f>ROUND(E37*N37,2)</f>
        <v>0.24</v>
      </c>
      <c r="P37" s="257">
        <v>0</v>
      </c>
      <c r="Q37" s="257">
        <f>ROUND(E37*P37,2)</f>
        <v>0</v>
      </c>
      <c r="R37" s="257"/>
      <c r="S37" s="257"/>
      <c r="T37" s="258">
        <v>0.55</v>
      </c>
      <c r="U37" s="257">
        <f>ROUND(E37*T37,2)</f>
        <v>13.2</v>
      </c>
      <c r="V37" s="259"/>
      <c r="W37" s="259"/>
      <c r="X37" s="259"/>
      <c r="Y37" s="259"/>
      <c r="Z37" s="259"/>
      <c r="AA37" s="259"/>
      <c r="AB37" s="259"/>
      <c r="AC37" s="259"/>
      <c r="AD37" s="259"/>
      <c r="AE37" s="259" t="s">
        <v>803</v>
      </c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</row>
    <row r="38" spans="1:60" ht="12.75" outlineLevel="1">
      <c r="A38" s="253"/>
      <c r="B38" s="253"/>
      <c r="C38" s="260" t="s">
        <v>822</v>
      </c>
      <c r="D38" s="261"/>
      <c r="E38" s="262">
        <v>24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8"/>
      <c r="U38" s="257"/>
      <c r="V38" s="259"/>
      <c r="W38" s="259"/>
      <c r="X38" s="259"/>
      <c r="Y38" s="259"/>
      <c r="Z38" s="259"/>
      <c r="AA38" s="259"/>
      <c r="AB38" s="259"/>
      <c r="AC38" s="259"/>
      <c r="AD38" s="259"/>
      <c r="AE38" s="259" t="s">
        <v>805</v>
      </c>
      <c r="AF38" s="259">
        <v>0</v>
      </c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</row>
    <row r="39" spans="1:60" ht="12.75" outlineLevel="1">
      <c r="A39" s="253">
        <v>14</v>
      </c>
      <c r="B39" s="253" t="s">
        <v>839</v>
      </c>
      <c r="C39" s="254" t="s">
        <v>840</v>
      </c>
      <c r="D39" s="255" t="s">
        <v>183</v>
      </c>
      <c r="E39" s="256">
        <v>10</v>
      </c>
      <c r="F39" s="257"/>
      <c r="G39" s="257">
        <f>F39*E39</f>
        <v>0</v>
      </c>
      <c r="H39" s="257">
        <v>855.8</v>
      </c>
      <c r="I39" s="257">
        <f>ROUND(E39*H39,2)</f>
        <v>8558</v>
      </c>
      <c r="J39" s="257">
        <v>302.2</v>
      </c>
      <c r="K39" s="257">
        <f>ROUND(E39*J39,2)</f>
        <v>3022</v>
      </c>
      <c r="L39" s="257">
        <v>21</v>
      </c>
      <c r="M39" s="257">
        <f>G39*(1+L39/100)</f>
        <v>0</v>
      </c>
      <c r="N39" s="257">
        <v>0.01951</v>
      </c>
      <c r="O39" s="257">
        <f>ROUND(E39*N39,2)</f>
        <v>0.2</v>
      </c>
      <c r="P39" s="257">
        <v>0</v>
      </c>
      <c r="Q39" s="257">
        <f>ROUND(E39*P39,2)</f>
        <v>0</v>
      </c>
      <c r="R39" s="257"/>
      <c r="S39" s="257"/>
      <c r="T39" s="258">
        <v>0.845</v>
      </c>
      <c r="U39" s="257">
        <f>ROUND(E39*T39,2)</f>
        <v>8.45</v>
      </c>
      <c r="V39" s="259"/>
      <c r="W39" s="259"/>
      <c r="X39" s="259"/>
      <c r="Y39" s="259"/>
      <c r="Z39" s="259"/>
      <c r="AA39" s="259"/>
      <c r="AB39" s="259"/>
      <c r="AC39" s="259"/>
      <c r="AD39" s="259"/>
      <c r="AE39" s="259" t="s">
        <v>803</v>
      </c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</row>
    <row r="40" spans="1:60" ht="12.75" outlineLevel="1">
      <c r="A40" s="253"/>
      <c r="B40" s="253"/>
      <c r="C40" s="260" t="s">
        <v>825</v>
      </c>
      <c r="D40" s="261"/>
      <c r="E40" s="262">
        <v>10</v>
      </c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8"/>
      <c r="U40" s="257"/>
      <c r="V40" s="259"/>
      <c r="W40" s="259"/>
      <c r="X40" s="259"/>
      <c r="Y40" s="259"/>
      <c r="Z40" s="259"/>
      <c r="AA40" s="259"/>
      <c r="AB40" s="259"/>
      <c r="AC40" s="259"/>
      <c r="AD40" s="259"/>
      <c r="AE40" s="259" t="s">
        <v>805</v>
      </c>
      <c r="AF40" s="259">
        <v>0</v>
      </c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</row>
    <row r="41" spans="1:60" ht="12.75" outlineLevel="1">
      <c r="A41" s="253">
        <v>15</v>
      </c>
      <c r="B41" s="253" t="s">
        <v>841</v>
      </c>
      <c r="C41" s="254" t="s">
        <v>842</v>
      </c>
      <c r="D41" s="255" t="s">
        <v>215</v>
      </c>
      <c r="E41" s="256">
        <v>4</v>
      </c>
      <c r="F41" s="257"/>
      <c r="G41" s="257">
        <f>F41*E41</f>
        <v>0</v>
      </c>
      <c r="H41" s="257">
        <v>137.74</v>
      </c>
      <c r="I41" s="257">
        <f>ROUND(E41*H41,2)</f>
        <v>550.96</v>
      </c>
      <c r="J41" s="257">
        <v>365.26</v>
      </c>
      <c r="K41" s="257">
        <f>ROUND(E41*J41,2)</f>
        <v>1461.04</v>
      </c>
      <c r="L41" s="257">
        <v>21</v>
      </c>
      <c r="M41" s="257">
        <f>G41*(1+L41/100)</f>
        <v>0</v>
      </c>
      <c r="N41" s="257">
        <v>0.00114</v>
      </c>
      <c r="O41" s="257">
        <f>ROUND(E41*N41,2)</f>
        <v>0</v>
      </c>
      <c r="P41" s="257">
        <v>0</v>
      </c>
      <c r="Q41" s="257">
        <f>ROUND(E41*P41,2)</f>
        <v>0</v>
      </c>
      <c r="R41" s="257"/>
      <c r="S41" s="257"/>
      <c r="T41" s="258">
        <v>1.102</v>
      </c>
      <c r="U41" s="257">
        <f>ROUND(E41*T41,2)</f>
        <v>4.41</v>
      </c>
      <c r="V41" s="259"/>
      <c r="W41" s="259"/>
      <c r="X41" s="259"/>
      <c r="Y41" s="259"/>
      <c r="Z41" s="259"/>
      <c r="AA41" s="259"/>
      <c r="AB41" s="259"/>
      <c r="AC41" s="259"/>
      <c r="AD41" s="259"/>
      <c r="AE41" s="259" t="s">
        <v>803</v>
      </c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</row>
    <row r="42" spans="1:60" ht="12.75" outlineLevel="1">
      <c r="A42" s="253"/>
      <c r="B42" s="253"/>
      <c r="C42" s="260" t="s">
        <v>843</v>
      </c>
      <c r="D42" s="261"/>
      <c r="E42" s="262">
        <v>4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8"/>
      <c r="U42" s="257"/>
      <c r="V42" s="259"/>
      <c r="W42" s="259"/>
      <c r="X42" s="259"/>
      <c r="Y42" s="259"/>
      <c r="Z42" s="259"/>
      <c r="AA42" s="259"/>
      <c r="AB42" s="259"/>
      <c r="AC42" s="259"/>
      <c r="AD42" s="259"/>
      <c r="AE42" s="259" t="s">
        <v>805</v>
      </c>
      <c r="AF42" s="259">
        <v>0</v>
      </c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</row>
    <row r="43" spans="1:60" ht="12.75" outlineLevel="1">
      <c r="A43" s="253">
        <v>16</v>
      </c>
      <c r="B43" s="253" t="s">
        <v>844</v>
      </c>
      <c r="C43" s="254" t="s">
        <v>845</v>
      </c>
      <c r="D43" s="255" t="s">
        <v>183</v>
      </c>
      <c r="E43" s="256">
        <v>56</v>
      </c>
      <c r="F43" s="257"/>
      <c r="G43" s="257">
        <f>F43*E43</f>
        <v>0</v>
      </c>
      <c r="H43" s="257">
        <v>2.02</v>
      </c>
      <c r="I43" s="257">
        <f>ROUND(E43*H43,2)</f>
        <v>113.12</v>
      </c>
      <c r="J43" s="257">
        <v>19.88</v>
      </c>
      <c r="K43" s="257">
        <f>ROUND(E43*J43,2)</f>
        <v>1113.28</v>
      </c>
      <c r="L43" s="257">
        <v>21</v>
      </c>
      <c r="M43" s="257">
        <f>G43*(1+L43/100)</f>
        <v>0</v>
      </c>
      <c r="N43" s="257">
        <v>0</v>
      </c>
      <c r="O43" s="257">
        <f>ROUND(E43*N43,2)</f>
        <v>0</v>
      </c>
      <c r="P43" s="257">
        <v>0</v>
      </c>
      <c r="Q43" s="257">
        <f>ROUND(E43*P43,2)</f>
        <v>0</v>
      </c>
      <c r="R43" s="257"/>
      <c r="S43" s="257"/>
      <c r="T43" s="258">
        <v>0.053</v>
      </c>
      <c r="U43" s="257">
        <f>ROUND(E43*T43,2)</f>
        <v>2.97</v>
      </c>
      <c r="V43" s="259"/>
      <c r="W43" s="259"/>
      <c r="X43" s="259"/>
      <c r="Y43" s="259"/>
      <c r="Z43" s="259"/>
      <c r="AA43" s="259"/>
      <c r="AB43" s="259"/>
      <c r="AC43" s="259"/>
      <c r="AD43" s="259"/>
      <c r="AE43" s="259" t="s">
        <v>803</v>
      </c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</row>
    <row r="44" spans="1:60" ht="12.75" outlineLevel="1">
      <c r="A44" s="253"/>
      <c r="B44" s="253"/>
      <c r="C44" s="260" t="s">
        <v>846</v>
      </c>
      <c r="D44" s="261"/>
      <c r="E44" s="262">
        <v>56</v>
      </c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8"/>
      <c r="U44" s="257"/>
      <c r="V44" s="259"/>
      <c r="W44" s="259"/>
      <c r="X44" s="259"/>
      <c r="Y44" s="259"/>
      <c r="Z44" s="259"/>
      <c r="AA44" s="259"/>
      <c r="AB44" s="259"/>
      <c r="AC44" s="259"/>
      <c r="AD44" s="259"/>
      <c r="AE44" s="259" t="s">
        <v>805</v>
      </c>
      <c r="AF44" s="259">
        <v>0</v>
      </c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</row>
    <row r="45" spans="1:60" ht="12.75" outlineLevel="1">
      <c r="A45" s="253">
        <v>17</v>
      </c>
      <c r="B45" s="253" t="s">
        <v>847</v>
      </c>
      <c r="C45" s="254" t="s">
        <v>848</v>
      </c>
      <c r="D45" s="255" t="s">
        <v>183</v>
      </c>
      <c r="E45" s="256">
        <v>56</v>
      </c>
      <c r="F45" s="257"/>
      <c r="G45" s="257">
        <f>F45*E45</f>
        <v>0</v>
      </c>
      <c r="H45" s="257">
        <v>0.84</v>
      </c>
      <c r="I45" s="257">
        <f>ROUND(E45*H45,2)</f>
        <v>47.04</v>
      </c>
      <c r="J45" s="257">
        <v>15.76</v>
      </c>
      <c r="K45" s="257">
        <f>ROUND(E45*J45,2)</f>
        <v>882.56</v>
      </c>
      <c r="L45" s="257">
        <v>21</v>
      </c>
      <c r="M45" s="257">
        <f>G45*(1+L45/100)</f>
        <v>0</v>
      </c>
      <c r="N45" s="257">
        <v>0</v>
      </c>
      <c r="O45" s="257">
        <f>ROUND(E45*N45,2)</f>
        <v>0</v>
      </c>
      <c r="P45" s="257">
        <v>0</v>
      </c>
      <c r="Q45" s="257">
        <f>ROUND(E45*P45,2)</f>
        <v>0</v>
      </c>
      <c r="R45" s="257"/>
      <c r="S45" s="257"/>
      <c r="T45" s="258">
        <v>0.042</v>
      </c>
      <c r="U45" s="257">
        <f>ROUND(E45*T45,2)</f>
        <v>2.35</v>
      </c>
      <c r="V45" s="259"/>
      <c r="W45" s="259"/>
      <c r="X45" s="259"/>
      <c r="Y45" s="259"/>
      <c r="Z45" s="259"/>
      <c r="AA45" s="259"/>
      <c r="AB45" s="259"/>
      <c r="AC45" s="259"/>
      <c r="AD45" s="259"/>
      <c r="AE45" s="259" t="s">
        <v>803</v>
      </c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</row>
    <row r="46" spans="1:60" ht="12.75" outlineLevel="1">
      <c r="A46" s="253"/>
      <c r="B46" s="253"/>
      <c r="C46" s="260" t="s">
        <v>846</v>
      </c>
      <c r="D46" s="261"/>
      <c r="E46" s="262">
        <v>56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8"/>
      <c r="U46" s="257"/>
      <c r="V46" s="259"/>
      <c r="W46" s="259"/>
      <c r="X46" s="259"/>
      <c r="Y46" s="259"/>
      <c r="Z46" s="259"/>
      <c r="AA46" s="259"/>
      <c r="AB46" s="259"/>
      <c r="AC46" s="259"/>
      <c r="AD46" s="259"/>
      <c r="AE46" s="259" t="s">
        <v>805</v>
      </c>
      <c r="AF46" s="259">
        <v>0</v>
      </c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</row>
    <row r="47" spans="1:60" ht="12.75" outlineLevel="1">
      <c r="A47" s="253">
        <v>18</v>
      </c>
      <c r="B47" s="253" t="s">
        <v>849</v>
      </c>
      <c r="C47" s="254" t="s">
        <v>850</v>
      </c>
      <c r="D47" s="255" t="s">
        <v>215</v>
      </c>
      <c r="E47" s="256">
        <v>24</v>
      </c>
      <c r="F47" s="257"/>
      <c r="G47" s="257">
        <f>F47*E47</f>
        <v>0</v>
      </c>
      <c r="H47" s="257">
        <v>23</v>
      </c>
      <c r="I47" s="257">
        <f>ROUND(E47*H47,2)</f>
        <v>552</v>
      </c>
      <c r="J47" s="257">
        <v>0</v>
      </c>
      <c r="K47" s="257">
        <f>ROUND(E47*J47,2)</f>
        <v>0</v>
      </c>
      <c r="L47" s="257">
        <v>21</v>
      </c>
      <c r="M47" s="257">
        <f>G47*(1+L47/100)</f>
        <v>0</v>
      </c>
      <c r="N47" s="257">
        <v>7E-05</v>
      </c>
      <c r="O47" s="257">
        <f>ROUND(E47*N47,2)</f>
        <v>0</v>
      </c>
      <c r="P47" s="257">
        <v>0</v>
      </c>
      <c r="Q47" s="257">
        <f>ROUND(E47*P47,2)</f>
        <v>0</v>
      </c>
      <c r="R47" s="257"/>
      <c r="S47" s="257"/>
      <c r="T47" s="258">
        <v>0</v>
      </c>
      <c r="U47" s="257">
        <f>ROUND(E47*T47,2)</f>
        <v>0</v>
      </c>
      <c r="V47" s="259"/>
      <c r="W47" s="259"/>
      <c r="X47" s="259"/>
      <c r="Y47" s="259"/>
      <c r="Z47" s="259"/>
      <c r="AA47" s="259"/>
      <c r="AB47" s="259"/>
      <c r="AC47" s="259"/>
      <c r="AD47" s="259"/>
      <c r="AE47" s="259" t="s">
        <v>851</v>
      </c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</row>
    <row r="48" spans="1:60" ht="12.75" outlineLevel="1">
      <c r="A48" s="253"/>
      <c r="B48" s="253"/>
      <c r="C48" s="260" t="s">
        <v>608</v>
      </c>
      <c r="D48" s="261"/>
      <c r="E48" s="262">
        <v>24</v>
      </c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8"/>
      <c r="U48" s="257"/>
      <c r="V48" s="259"/>
      <c r="W48" s="259"/>
      <c r="X48" s="259"/>
      <c r="Y48" s="259"/>
      <c r="Z48" s="259"/>
      <c r="AA48" s="259"/>
      <c r="AB48" s="259"/>
      <c r="AC48" s="259"/>
      <c r="AD48" s="259"/>
      <c r="AE48" s="259" t="s">
        <v>805</v>
      </c>
      <c r="AF48" s="259">
        <v>0</v>
      </c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</row>
    <row r="49" spans="1:60" ht="12.75" outlineLevel="1">
      <c r="A49" s="253">
        <v>19</v>
      </c>
      <c r="B49" s="253" t="s">
        <v>852</v>
      </c>
      <c r="C49" s="254" t="s">
        <v>853</v>
      </c>
      <c r="D49" s="255" t="s">
        <v>215</v>
      </c>
      <c r="E49" s="256">
        <v>24</v>
      </c>
      <c r="F49" s="257"/>
      <c r="G49" s="257">
        <f>F49*E49</f>
        <v>0</v>
      </c>
      <c r="H49" s="257">
        <v>69.3</v>
      </c>
      <c r="I49" s="257">
        <f>ROUND(E49*H49,2)</f>
        <v>1663.2</v>
      </c>
      <c r="J49" s="257">
        <v>0</v>
      </c>
      <c r="K49" s="257">
        <f>ROUND(E49*J49,2)</f>
        <v>0</v>
      </c>
      <c r="L49" s="257">
        <v>21</v>
      </c>
      <c r="M49" s="257">
        <f>G49*(1+L49/100)</f>
        <v>0</v>
      </c>
      <c r="N49" s="257">
        <v>0.00035</v>
      </c>
      <c r="O49" s="257">
        <f>ROUND(E49*N49,2)</f>
        <v>0.01</v>
      </c>
      <c r="P49" s="257">
        <v>0</v>
      </c>
      <c r="Q49" s="257">
        <f>ROUND(E49*P49,2)</f>
        <v>0</v>
      </c>
      <c r="R49" s="257"/>
      <c r="S49" s="257"/>
      <c r="T49" s="258">
        <v>0</v>
      </c>
      <c r="U49" s="257">
        <f>ROUND(E49*T49,2)</f>
        <v>0</v>
      </c>
      <c r="V49" s="259"/>
      <c r="W49" s="259"/>
      <c r="X49" s="259"/>
      <c r="Y49" s="259"/>
      <c r="Z49" s="259"/>
      <c r="AA49" s="259"/>
      <c r="AB49" s="259"/>
      <c r="AC49" s="259"/>
      <c r="AD49" s="259"/>
      <c r="AE49" s="259" t="s">
        <v>851</v>
      </c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</row>
    <row r="50" spans="1:60" ht="12.75" outlineLevel="1">
      <c r="A50" s="253"/>
      <c r="B50" s="253"/>
      <c r="C50" s="260" t="s">
        <v>608</v>
      </c>
      <c r="D50" s="261"/>
      <c r="E50" s="262">
        <v>24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8"/>
      <c r="U50" s="257"/>
      <c r="V50" s="259"/>
      <c r="W50" s="259"/>
      <c r="X50" s="259"/>
      <c r="Y50" s="259"/>
      <c r="Z50" s="259"/>
      <c r="AA50" s="259"/>
      <c r="AB50" s="259"/>
      <c r="AC50" s="259"/>
      <c r="AD50" s="259"/>
      <c r="AE50" s="259" t="s">
        <v>805</v>
      </c>
      <c r="AF50" s="259">
        <v>0</v>
      </c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</row>
    <row r="51" spans="1:60" ht="12.75" outlineLevel="1">
      <c r="A51" s="253">
        <v>20</v>
      </c>
      <c r="B51" s="253" t="s">
        <v>854</v>
      </c>
      <c r="C51" s="254" t="s">
        <v>855</v>
      </c>
      <c r="D51" s="255" t="s">
        <v>215</v>
      </c>
      <c r="E51" s="256">
        <v>8</v>
      </c>
      <c r="F51" s="257"/>
      <c r="G51" s="257">
        <f>F51*E51</f>
        <v>0</v>
      </c>
      <c r="H51" s="257">
        <v>155.5</v>
      </c>
      <c r="I51" s="257">
        <f>ROUND(E51*H51,2)</f>
        <v>1244</v>
      </c>
      <c r="J51" s="257">
        <v>0</v>
      </c>
      <c r="K51" s="257">
        <f>ROUND(E51*J51,2)</f>
        <v>0</v>
      </c>
      <c r="L51" s="257">
        <v>21</v>
      </c>
      <c r="M51" s="257">
        <f>G51*(1+L51/100)</f>
        <v>0</v>
      </c>
      <c r="N51" s="257">
        <v>0.00172</v>
      </c>
      <c r="O51" s="257">
        <f>ROUND(E51*N51,2)</f>
        <v>0.01</v>
      </c>
      <c r="P51" s="257">
        <v>0</v>
      </c>
      <c r="Q51" s="257">
        <f>ROUND(E51*P51,2)</f>
        <v>0</v>
      </c>
      <c r="R51" s="257"/>
      <c r="S51" s="257"/>
      <c r="T51" s="258">
        <v>0</v>
      </c>
      <c r="U51" s="257">
        <f>ROUND(E51*T51,2)</f>
        <v>0</v>
      </c>
      <c r="V51" s="259"/>
      <c r="W51" s="259"/>
      <c r="X51" s="259"/>
      <c r="Y51" s="259"/>
      <c r="Z51" s="259"/>
      <c r="AA51" s="259"/>
      <c r="AB51" s="259"/>
      <c r="AC51" s="259"/>
      <c r="AD51" s="259"/>
      <c r="AE51" s="259" t="s">
        <v>851</v>
      </c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</row>
    <row r="52" spans="1:60" ht="12.75" outlineLevel="1">
      <c r="A52" s="253"/>
      <c r="B52" s="253"/>
      <c r="C52" s="260" t="s">
        <v>856</v>
      </c>
      <c r="D52" s="261"/>
      <c r="E52" s="262">
        <v>8</v>
      </c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8"/>
      <c r="U52" s="257"/>
      <c r="V52" s="259"/>
      <c r="W52" s="259"/>
      <c r="X52" s="259"/>
      <c r="Y52" s="259"/>
      <c r="Z52" s="259"/>
      <c r="AA52" s="259"/>
      <c r="AB52" s="259"/>
      <c r="AC52" s="259"/>
      <c r="AD52" s="259"/>
      <c r="AE52" s="259" t="s">
        <v>805</v>
      </c>
      <c r="AF52" s="259">
        <v>0</v>
      </c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</row>
    <row r="53" spans="1:60" ht="12.75" outlineLevel="1">
      <c r="A53" s="253">
        <v>21</v>
      </c>
      <c r="B53" s="253" t="s">
        <v>857</v>
      </c>
      <c r="C53" s="254" t="s">
        <v>858</v>
      </c>
      <c r="D53" s="255" t="s">
        <v>215</v>
      </c>
      <c r="E53" s="256">
        <v>8</v>
      </c>
      <c r="F53" s="257"/>
      <c r="G53" s="257">
        <f>F53*E53</f>
        <v>0</v>
      </c>
      <c r="H53" s="257">
        <v>255.5</v>
      </c>
      <c r="I53" s="257">
        <f>ROUND(E53*H53,2)</f>
        <v>2044</v>
      </c>
      <c r="J53" s="257">
        <v>0</v>
      </c>
      <c r="K53" s="257">
        <f>ROUND(E53*J53,2)</f>
        <v>0</v>
      </c>
      <c r="L53" s="257">
        <v>21</v>
      </c>
      <c r="M53" s="257">
        <f>G53*(1+L53/100)</f>
        <v>0</v>
      </c>
      <c r="N53" s="257">
        <v>0.0033</v>
      </c>
      <c r="O53" s="257">
        <f>ROUND(E53*N53,2)</f>
        <v>0.03</v>
      </c>
      <c r="P53" s="257">
        <v>0</v>
      </c>
      <c r="Q53" s="257">
        <f>ROUND(E53*P53,2)</f>
        <v>0</v>
      </c>
      <c r="R53" s="257"/>
      <c r="S53" s="257"/>
      <c r="T53" s="258">
        <v>0</v>
      </c>
      <c r="U53" s="257">
        <f>ROUND(E53*T53,2)</f>
        <v>0</v>
      </c>
      <c r="V53" s="259"/>
      <c r="W53" s="259"/>
      <c r="X53" s="259"/>
      <c r="Y53" s="259"/>
      <c r="Z53" s="259"/>
      <c r="AA53" s="259"/>
      <c r="AB53" s="259"/>
      <c r="AC53" s="259"/>
      <c r="AD53" s="259"/>
      <c r="AE53" s="259" t="s">
        <v>851</v>
      </c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</row>
    <row r="54" spans="1:60" ht="12.75" outlineLevel="1">
      <c r="A54" s="253"/>
      <c r="B54" s="253"/>
      <c r="C54" s="260" t="s">
        <v>856</v>
      </c>
      <c r="D54" s="261"/>
      <c r="E54" s="262">
        <v>8</v>
      </c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8"/>
      <c r="U54" s="257"/>
      <c r="V54" s="259"/>
      <c r="W54" s="259"/>
      <c r="X54" s="259"/>
      <c r="Y54" s="259"/>
      <c r="Z54" s="259"/>
      <c r="AA54" s="259"/>
      <c r="AB54" s="259"/>
      <c r="AC54" s="259"/>
      <c r="AD54" s="259"/>
      <c r="AE54" s="259" t="s">
        <v>805</v>
      </c>
      <c r="AF54" s="259">
        <v>0</v>
      </c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</row>
    <row r="55" spans="1:60" ht="12.75" outlineLevel="1">
      <c r="A55" s="253">
        <v>22</v>
      </c>
      <c r="B55" s="253" t="s">
        <v>859</v>
      </c>
      <c r="C55" s="254" t="s">
        <v>860</v>
      </c>
      <c r="D55" s="255" t="s">
        <v>215</v>
      </c>
      <c r="E55" s="256">
        <v>20</v>
      </c>
      <c r="F55" s="257"/>
      <c r="G55" s="257">
        <f>F55*E55</f>
        <v>0</v>
      </c>
      <c r="H55" s="257">
        <v>169.93</v>
      </c>
      <c r="I55" s="257">
        <f>ROUND(E55*H55,2)</f>
        <v>3398.6</v>
      </c>
      <c r="J55" s="257">
        <v>156.57</v>
      </c>
      <c r="K55" s="257">
        <f>ROUND(E55*J55,2)</f>
        <v>3131.4</v>
      </c>
      <c r="L55" s="257">
        <v>21</v>
      </c>
      <c r="M55" s="257">
        <f>G55*(1+L55/100)</f>
        <v>0</v>
      </c>
      <c r="N55" s="257">
        <v>0.00081</v>
      </c>
      <c r="O55" s="257">
        <f>ROUND(E55*N55,2)</f>
        <v>0.02</v>
      </c>
      <c r="P55" s="257">
        <v>0</v>
      </c>
      <c r="Q55" s="257">
        <f>ROUND(E55*P55,2)</f>
        <v>0</v>
      </c>
      <c r="R55" s="257"/>
      <c r="S55" s="257"/>
      <c r="T55" s="258">
        <v>0.4176</v>
      </c>
      <c r="U55" s="257">
        <f>ROUND(E55*T55,2)</f>
        <v>8.35</v>
      </c>
      <c r="V55" s="259"/>
      <c r="W55" s="259"/>
      <c r="X55" s="259"/>
      <c r="Y55" s="259"/>
      <c r="Z55" s="259"/>
      <c r="AA55" s="259"/>
      <c r="AB55" s="259"/>
      <c r="AC55" s="259"/>
      <c r="AD55" s="259"/>
      <c r="AE55" s="259" t="s">
        <v>803</v>
      </c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</row>
    <row r="56" spans="1:60" ht="12.75" outlineLevel="1">
      <c r="A56" s="253"/>
      <c r="B56" s="253"/>
      <c r="C56" s="260" t="s">
        <v>861</v>
      </c>
      <c r="D56" s="261"/>
      <c r="E56" s="262">
        <v>20</v>
      </c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8"/>
      <c r="U56" s="257"/>
      <c r="V56" s="259"/>
      <c r="W56" s="259"/>
      <c r="X56" s="259"/>
      <c r="Y56" s="259"/>
      <c r="Z56" s="259"/>
      <c r="AA56" s="259"/>
      <c r="AB56" s="259"/>
      <c r="AC56" s="259"/>
      <c r="AD56" s="259"/>
      <c r="AE56" s="259" t="s">
        <v>805</v>
      </c>
      <c r="AF56" s="259">
        <v>0</v>
      </c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</row>
    <row r="57" spans="1:60" ht="22.5" outlineLevel="1">
      <c r="A57" s="253">
        <v>23</v>
      </c>
      <c r="B57" s="253" t="s">
        <v>862</v>
      </c>
      <c r="C57" s="254" t="s">
        <v>863</v>
      </c>
      <c r="D57" s="255" t="s">
        <v>215</v>
      </c>
      <c r="E57" s="256">
        <v>12</v>
      </c>
      <c r="F57" s="257"/>
      <c r="G57" s="257">
        <f>F57*E57</f>
        <v>0</v>
      </c>
      <c r="H57" s="257">
        <v>297.03</v>
      </c>
      <c r="I57" s="257">
        <f>ROUND(E57*H57,2)</f>
        <v>3564.36</v>
      </c>
      <c r="J57" s="257">
        <v>273.97</v>
      </c>
      <c r="K57" s="257">
        <f>ROUND(E57*J57,2)</f>
        <v>3287.64</v>
      </c>
      <c r="L57" s="257">
        <v>21</v>
      </c>
      <c r="M57" s="257">
        <f>G57*(1+L57/100)</f>
        <v>0</v>
      </c>
      <c r="N57" s="257">
        <v>0.00142</v>
      </c>
      <c r="O57" s="257">
        <f>ROUND(E57*N57,2)</f>
        <v>0.02</v>
      </c>
      <c r="P57" s="257">
        <v>0</v>
      </c>
      <c r="Q57" s="257">
        <f>ROUND(E57*P57,2)</f>
        <v>0</v>
      </c>
      <c r="R57" s="257"/>
      <c r="S57" s="257"/>
      <c r="T57" s="258">
        <v>0.7308</v>
      </c>
      <c r="U57" s="257">
        <f>ROUND(E57*T57,2)</f>
        <v>8.77</v>
      </c>
      <c r="V57" s="259"/>
      <c r="W57" s="259"/>
      <c r="X57" s="259"/>
      <c r="Y57" s="259"/>
      <c r="Z57" s="259"/>
      <c r="AA57" s="259"/>
      <c r="AB57" s="259"/>
      <c r="AC57" s="259"/>
      <c r="AD57" s="259"/>
      <c r="AE57" s="259" t="s">
        <v>803</v>
      </c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</row>
    <row r="58" spans="1:60" ht="12.75" outlineLevel="1">
      <c r="A58" s="253"/>
      <c r="B58" s="253"/>
      <c r="C58" s="260" t="s">
        <v>864</v>
      </c>
      <c r="D58" s="261"/>
      <c r="E58" s="262">
        <v>12</v>
      </c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8"/>
      <c r="U58" s="257"/>
      <c r="V58" s="259"/>
      <c r="W58" s="259"/>
      <c r="X58" s="259"/>
      <c r="Y58" s="259"/>
      <c r="Z58" s="259"/>
      <c r="AA58" s="259"/>
      <c r="AB58" s="259"/>
      <c r="AC58" s="259"/>
      <c r="AD58" s="259"/>
      <c r="AE58" s="259" t="s">
        <v>805</v>
      </c>
      <c r="AF58" s="259">
        <v>0</v>
      </c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</row>
    <row r="59" spans="1:60" ht="12.75" outlineLevel="1">
      <c r="A59" s="253">
        <v>24</v>
      </c>
      <c r="B59" s="253" t="s">
        <v>865</v>
      </c>
      <c r="C59" s="254" t="s">
        <v>866</v>
      </c>
      <c r="D59" s="255" t="s">
        <v>215</v>
      </c>
      <c r="E59" s="256">
        <v>14</v>
      </c>
      <c r="F59" s="257"/>
      <c r="G59" s="257">
        <f>F59*E59</f>
        <v>0</v>
      </c>
      <c r="H59" s="257">
        <v>37.1</v>
      </c>
      <c r="I59" s="257">
        <f>ROUND(E59*H59,2)</f>
        <v>519.4</v>
      </c>
      <c r="J59" s="257">
        <v>0</v>
      </c>
      <c r="K59" s="257">
        <f>ROUND(E59*J59,2)</f>
        <v>0</v>
      </c>
      <c r="L59" s="257">
        <v>21</v>
      </c>
      <c r="M59" s="257">
        <f>G59*(1+L59/100)</f>
        <v>0</v>
      </c>
      <c r="N59" s="257">
        <v>0.00084</v>
      </c>
      <c r="O59" s="257">
        <f>ROUND(E59*N59,2)</f>
        <v>0.01</v>
      </c>
      <c r="P59" s="257">
        <v>0</v>
      </c>
      <c r="Q59" s="257">
        <f>ROUND(E59*P59,2)</f>
        <v>0</v>
      </c>
      <c r="R59" s="257"/>
      <c r="S59" s="257"/>
      <c r="T59" s="258">
        <v>0</v>
      </c>
      <c r="U59" s="257">
        <f>ROUND(E59*T59,2)</f>
        <v>0</v>
      </c>
      <c r="V59" s="259"/>
      <c r="W59" s="259"/>
      <c r="X59" s="259"/>
      <c r="Y59" s="259"/>
      <c r="Z59" s="259"/>
      <c r="AA59" s="259"/>
      <c r="AB59" s="259"/>
      <c r="AC59" s="259"/>
      <c r="AD59" s="259"/>
      <c r="AE59" s="259" t="s">
        <v>851</v>
      </c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</row>
    <row r="60" spans="1:60" ht="12.75" outlineLevel="1">
      <c r="A60" s="253"/>
      <c r="B60" s="253"/>
      <c r="C60" s="260" t="s">
        <v>867</v>
      </c>
      <c r="D60" s="261"/>
      <c r="E60" s="262">
        <v>14</v>
      </c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8"/>
      <c r="U60" s="257"/>
      <c r="V60" s="259"/>
      <c r="W60" s="259"/>
      <c r="X60" s="259"/>
      <c r="Y60" s="259"/>
      <c r="Z60" s="259"/>
      <c r="AA60" s="259"/>
      <c r="AB60" s="259"/>
      <c r="AC60" s="259"/>
      <c r="AD60" s="259"/>
      <c r="AE60" s="259" t="s">
        <v>805</v>
      </c>
      <c r="AF60" s="259">
        <v>0</v>
      </c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</row>
    <row r="61" spans="1:60" ht="12.75" outlineLevel="1">
      <c r="A61" s="253">
        <v>25</v>
      </c>
      <c r="B61" s="253" t="s">
        <v>868</v>
      </c>
      <c r="C61" s="254" t="s">
        <v>869</v>
      </c>
      <c r="D61" s="255" t="s">
        <v>215</v>
      </c>
      <c r="E61" s="256">
        <v>8</v>
      </c>
      <c r="F61" s="257"/>
      <c r="G61" s="257">
        <f>F61*E61</f>
        <v>0</v>
      </c>
      <c r="H61" s="257">
        <v>169</v>
      </c>
      <c r="I61" s="257">
        <f>ROUND(E61*H61,2)</f>
        <v>1352</v>
      </c>
      <c r="J61" s="257">
        <v>0</v>
      </c>
      <c r="K61" s="257">
        <f>ROUND(E61*J61,2)</f>
        <v>0</v>
      </c>
      <c r="L61" s="257">
        <v>21</v>
      </c>
      <c r="M61" s="257">
        <f>G61*(1+L61/100)</f>
        <v>0</v>
      </c>
      <c r="N61" s="257">
        <v>0.00388</v>
      </c>
      <c r="O61" s="257">
        <f>ROUND(E61*N61,2)</f>
        <v>0.03</v>
      </c>
      <c r="P61" s="257">
        <v>0</v>
      </c>
      <c r="Q61" s="257">
        <f>ROUND(E61*P61,2)</f>
        <v>0</v>
      </c>
      <c r="R61" s="257"/>
      <c r="S61" s="257"/>
      <c r="T61" s="258">
        <v>0</v>
      </c>
      <c r="U61" s="257">
        <f>ROUND(E61*T61,2)</f>
        <v>0</v>
      </c>
      <c r="V61" s="259"/>
      <c r="W61" s="259"/>
      <c r="X61" s="259"/>
      <c r="Y61" s="259"/>
      <c r="Z61" s="259"/>
      <c r="AA61" s="259"/>
      <c r="AB61" s="259"/>
      <c r="AC61" s="259"/>
      <c r="AD61" s="259"/>
      <c r="AE61" s="259" t="s">
        <v>851</v>
      </c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</row>
    <row r="62" spans="1:60" ht="12.75" outlineLevel="1">
      <c r="A62" s="253"/>
      <c r="B62" s="253"/>
      <c r="C62" s="260" t="s">
        <v>870</v>
      </c>
      <c r="D62" s="261"/>
      <c r="E62" s="262">
        <v>8</v>
      </c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8"/>
      <c r="U62" s="257"/>
      <c r="V62" s="259"/>
      <c r="W62" s="259"/>
      <c r="X62" s="259"/>
      <c r="Y62" s="259"/>
      <c r="Z62" s="259"/>
      <c r="AA62" s="259"/>
      <c r="AB62" s="259"/>
      <c r="AC62" s="259"/>
      <c r="AD62" s="259"/>
      <c r="AE62" s="259" t="s">
        <v>805</v>
      </c>
      <c r="AF62" s="259">
        <v>0</v>
      </c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</row>
    <row r="63" spans="1:60" ht="12.75" outlineLevel="1">
      <c r="A63" s="253">
        <v>26</v>
      </c>
      <c r="B63" s="253" t="s">
        <v>871</v>
      </c>
      <c r="C63" s="254" t="s">
        <v>872</v>
      </c>
      <c r="D63" s="255" t="s">
        <v>215</v>
      </c>
      <c r="E63" s="256">
        <v>8</v>
      </c>
      <c r="F63" s="257"/>
      <c r="G63" s="257">
        <f>F63*E63</f>
        <v>0</v>
      </c>
      <c r="H63" s="257">
        <v>0</v>
      </c>
      <c r="I63" s="257">
        <f>ROUND(E63*H63,2)</f>
        <v>0</v>
      </c>
      <c r="J63" s="257">
        <v>515</v>
      </c>
      <c r="K63" s="257">
        <f>ROUND(E63*J63,2)</f>
        <v>4120</v>
      </c>
      <c r="L63" s="257">
        <v>21</v>
      </c>
      <c r="M63" s="257">
        <f>G63*(1+L63/100)</f>
        <v>0</v>
      </c>
      <c r="N63" s="257">
        <v>0</v>
      </c>
      <c r="O63" s="257">
        <f>ROUND(E63*N63,2)</f>
        <v>0</v>
      </c>
      <c r="P63" s="257">
        <v>0</v>
      </c>
      <c r="Q63" s="257">
        <f>ROUND(E63*P63,2)</f>
        <v>0</v>
      </c>
      <c r="R63" s="257"/>
      <c r="S63" s="257"/>
      <c r="T63" s="258">
        <v>1.373</v>
      </c>
      <c r="U63" s="257">
        <f>ROUND(E63*T63,2)</f>
        <v>10.98</v>
      </c>
      <c r="V63" s="259"/>
      <c r="W63" s="259"/>
      <c r="X63" s="259"/>
      <c r="Y63" s="259"/>
      <c r="Z63" s="259"/>
      <c r="AA63" s="259"/>
      <c r="AB63" s="259"/>
      <c r="AC63" s="259"/>
      <c r="AD63" s="259"/>
      <c r="AE63" s="259" t="s">
        <v>803</v>
      </c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</row>
    <row r="64" spans="1:60" ht="12.75" outlineLevel="1">
      <c r="A64" s="253"/>
      <c r="B64" s="253"/>
      <c r="C64" s="260" t="s">
        <v>870</v>
      </c>
      <c r="D64" s="261"/>
      <c r="E64" s="262">
        <v>8</v>
      </c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8"/>
      <c r="U64" s="257"/>
      <c r="V64" s="259"/>
      <c r="W64" s="259"/>
      <c r="X64" s="259"/>
      <c r="Y64" s="259"/>
      <c r="Z64" s="259"/>
      <c r="AA64" s="259"/>
      <c r="AB64" s="259"/>
      <c r="AC64" s="259"/>
      <c r="AD64" s="259"/>
      <c r="AE64" s="259" t="s">
        <v>805</v>
      </c>
      <c r="AF64" s="259">
        <v>0</v>
      </c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</row>
    <row r="65" spans="1:60" ht="12.75" outlineLevel="1">
      <c r="A65" s="253">
        <v>27</v>
      </c>
      <c r="B65" s="253" t="s">
        <v>873</v>
      </c>
      <c r="C65" s="254" t="s">
        <v>874</v>
      </c>
      <c r="D65" s="255" t="s">
        <v>215</v>
      </c>
      <c r="E65" s="256">
        <v>4</v>
      </c>
      <c r="F65" s="257"/>
      <c r="G65" s="257">
        <f>F65*E65</f>
        <v>0</v>
      </c>
      <c r="H65" s="257">
        <v>0</v>
      </c>
      <c r="I65" s="257">
        <f>ROUND(E65*H65,2)</f>
        <v>0</v>
      </c>
      <c r="J65" s="257">
        <v>1318</v>
      </c>
      <c r="K65" s="257">
        <f>ROUND(E65*J65,2)</f>
        <v>5272</v>
      </c>
      <c r="L65" s="257">
        <v>21</v>
      </c>
      <c r="M65" s="257">
        <f>G65*(1+L65/100)</f>
        <v>0</v>
      </c>
      <c r="N65" s="257">
        <v>0</v>
      </c>
      <c r="O65" s="257">
        <f>ROUND(E65*N65,2)</f>
        <v>0</v>
      </c>
      <c r="P65" s="257">
        <v>0</v>
      </c>
      <c r="Q65" s="257">
        <f>ROUND(E65*P65,2)</f>
        <v>0</v>
      </c>
      <c r="R65" s="257"/>
      <c r="S65" s="257"/>
      <c r="T65" s="258">
        <v>3.515</v>
      </c>
      <c r="U65" s="257">
        <f>ROUND(E65*T65,2)</f>
        <v>14.06</v>
      </c>
      <c r="V65" s="259"/>
      <c r="W65" s="259"/>
      <c r="X65" s="259"/>
      <c r="Y65" s="259"/>
      <c r="Z65" s="259"/>
      <c r="AA65" s="259"/>
      <c r="AB65" s="259"/>
      <c r="AC65" s="259"/>
      <c r="AD65" s="259"/>
      <c r="AE65" s="259" t="s">
        <v>803</v>
      </c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</row>
    <row r="66" spans="1:60" ht="12.75" outlineLevel="1">
      <c r="A66" s="253"/>
      <c r="B66" s="253"/>
      <c r="C66" s="260" t="s">
        <v>875</v>
      </c>
      <c r="D66" s="261"/>
      <c r="E66" s="262">
        <v>4</v>
      </c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8"/>
      <c r="U66" s="257"/>
      <c r="V66" s="259"/>
      <c r="W66" s="259"/>
      <c r="X66" s="259"/>
      <c r="Y66" s="259"/>
      <c r="Z66" s="259"/>
      <c r="AA66" s="259"/>
      <c r="AB66" s="259"/>
      <c r="AC66" s="259"/>
      <c r="AD66" s="259"/>
      <c r="AE66" s="259" t="s">
        <v>805</v>
      </c>
      <c r="AF66" s="259">
        <v>0</v>
      </c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</row>
    <row r="67" spans="1:60" ht="12.75" outlineLevel="1">
      <c r="A67" s="253">
        <v>28</v>
      </c>
      <c r="B67" s="253" t="s">
        <v>876</v>
      </c>
      <c r="C67" s="254" t="s">
        <v>877</v>
      </c>
      <c r="D67" s="255" t="s">
        <v>252</v>
      </c>
      <c r="E67" s="256">
        <v>0.5666</v>
      </c>
      <c r="F67" s="257"/>
      <c r="G67" s="257">
        <f>F67*E67</f>
        <v>0</v>
      </c>
      <c r="H67" s="257">
        <v>0</v>
      </c>
      <c r="I67" s="257">
        <f>ROUND(E67*H67,2)</f>
        <v>0</v>
      </c>
      <c r="J67" s="257">
        <v>948</v>
      </c>
      <c r="K67" s="257">
        <f>ROUND(E67*J67,2)</f>
        <v>537.14</v>
      </c>
      <c r="L67" s="257">
        <v>21</v>
      </c>
      <c r="M67" s="257">
        <f>G67*(1+L67/100)</f>
        <v>0</v>
      </c>
      <c r="N67" s="257">
        <v>0</v>
      </c>
      <c r="O67" s="257">
        <f>ROUND(E67*N67,2)</f>
        <v>0</v>
      </c>
      <c r="P67" s="257">
        <v>0</v>
      </c>
      <c r="Q67" s="257">
        <f>ROUND(E67*P67,2)</f>
        <v>0</v>
      </c>
      <c r="R67" s="257"/>
      <c r="S67" s="257"/>
      <c r="T67" s="258">
        <v>3.563</v>
      </c>
      <c r="U67" s="257">
        <f>ROUND(E67*T67,2)</f>
        <v>2.02</v>
      </c>
      <c r="V67" s="259"/>
      <c r="W67" s="259"/>
      <c r="X67" s="259"/>
      <c r="Y67" s="259"/>
      <c r="Z67" s="259"/>
      <c r="AA67" s="259"/>
      <c r="AB67" s="259"/>
      <c r="AC67" s="259"/>
      <c r="AD67" s="259"/>
      <c r="AE67" s="259" t="s">
        <v>803</v>
      </c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</row>
    <row r="68" spans="1:60" ht="12.75" outlineLevel="1">
      <c r="A68" s="253"/>
      <c r="B68" s="253"/>
      <c r="C68" s="260" t="s">
        <v>878</v>
      </c>
      <c r="D68" s="261"/>
      <c r="E68" s="262">
        <v>0.5666</v>
      </c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8"/>
      <c r="U68" s="257"/>
      <c r="V68" s="259"/>
      <c r="W68" s="259"/>
      <c r="X68" s="259"/>
      <c r="Y68" s="259"/>
      <c r="Z68" s="259"/>
      <c r="AA68" s="259"/>
      <c r="AB68" s="259"/>
      <c r="AC68" s="259"/>
      <c r="AD68" s="259"/>
      <c r="AE68" s="259" t="s">
        <v>805</v>
      </c>
      <c r="AF68" s="259">
        <v>0</v>
      </c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</row>
    <row r="69" spans="1:31" ht="12.75">
      <c r="A69" s="263" t="s">
        <v>97</v>
      </c>
      <c r="B69" s="263" t="s">
        <v>622</v>
      </c>
      <c r="C69" s="264" t="s">
        <v>623</v>
      </c>
      <c r="D69" s="265"/>
      <c r="E69" s="266"/>
      <c r="F69" s="267"/>
      <c r="G69" s="267">
        <f>SUMIF(AE70:AE75,"&lt;&gt;NOR",G70:G75)</f>
        <v>0</v>
      </c>
      <c r="H69" s="267"/>
      <c r="I69" s="267">
        <f>SUM(I70:I75)</f>
        <v>664.6</v>
      </c>
      <c r="J69" s="267"/>
      <c r="K69" s="267">
        <f>SUM(K70:K75)</f>
        <v>4832.400000000001</v>
      </c>
      <c r="L69" s="267"/>
      <c r="M69" s="267">
        <f>SUM(M70:M75)</f>
        <v>0</v>
      </c>
      <c r="N69" s="267"/>
      <c r="O69" s="267">
        <f>SUM(O70:O75)</f>
        <v>0</v>
      </c>
      <c r="P69" s="267"/>
      <c r="Q69" s="267">
        <f>SUM(Q70:Q75)</f>
        <v>0</v>
      </c>
      <c r="R69" s="267"/>
      <c r="S69" s="267"/>
      <c r="T69" s="268"/>
      <c r="U69" s="267">
        <f>SUM(U70:U75)</f>
        <v>15.59</v>
      </c>
      <c r="AE69" t="s">
        <v>799</v>
      </c>
    </row>
    <row r="70" spans="1:60" ht="12.75" outlineLevel="1">
      <c r="A70" s="253">
        <v>29</v>
      </c>
      <c r="B70" s="253" t="s">
        <v>879</v>
      </c>
      <c r="C70" s="254" t="s">
        <v>880</v>
      </c>
      <c r="D70" s="255" t="s">
        <v>313</v>
      </c>
      <c r="E70" s="256">
        <v>60</v>
      </c>
      <c r="F70" s="257"/>
      <c r="G70" s="257">
        <f>F70*E70</f>
        <v>0</v>
      </c>
      <c r="H70" s="257">
        <v>9.92</v>
      </c>
      <c r="I70" s="257">
        <f>ROUND(E70*H70,2)</f>
        <v>595.2</v>
      </c>
      <c r="J70" s="257">
        <v>69.28</v>
      </c>
      <c r="K70" s="257">
        <f>ROUND(E70*J70,2)</f>
        <v>4156.8</v>
      </c>
      <c r="L70" s="257">
        <v>21</v>
      </c>
      <c r="M70" s="257">
        <f>G70*(1+L70/100)</f>
        <v>0</v>
      </c>
      <c r="N70" s="257">
        <v>6E-05</v>
      </c>
      <c r="O70" s="257">
        <f>ROUND(E70*N70,2)</f>
        <v>0</v>
      </c>
      <c r="P70" s="257">
        <v>0</v>
      </c>
      <c r="Q70" s="257">
        <f>ROUND(E70*P70,2)</f>
        <v>0</v>
      </c>
      <c r="R70" s="257"/>
      <c r="S70" s="257"/>
      <c r="T70" s="258">
        <v>0.221</v>
      </c>
      <c r="U70" s="257">
        <f>ROUND(E70*T70,2)</f>
        <v>13.26</v>
      </c>
      <c r="V70" s="259"/>
      <c r="W70" s="259"/>
      <c r="X70" s="259"/>
      <c r="Y70" s="259"/>
      <c r="Z70" s="259"/>
      <c r="AA70" s="259"/>
      <c r="AB70" s="259"/>
      <c r="AC70" s="259"/>
      <c r="AD70" s="259"/>
      <c r="AE70" s="259" t="s">
        <v>803</v>
      </c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</row>
    <row r="71" spans="1:60" ht="12.75" outlineLevel="1">
      <c r="A71" s="253"/>
      <c r="B71" s="253"/>
      <c r="C71" s="260" t="s">
        <v>881</v>
      </c>
      <c r="D71" s="261"/>
      <c r="E71" s="262">
        <v>60</v>
      </c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8"/>
      <c r="U71" s="257"/>
      <c r="V71" s="259"/>
      <c r="W71" s="259"/>
      <c r="X71" s="259"/>
      <c r="Y71" s="259"/>
      <c r="Z71" s="259"/>
      <c r="AA71" s="259"/>
      <c r="AB71" s="259"/>
      <c r="AC71" s="259"/>
      <c r="AD71" s="259"/>
      <c r="AE71" s="259" t="s">
        <v>805</v>
      </c>
      <c r="AF71" s="259">
        <v>0</v>
      </c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</row>
    <row r="72" spans="1:60" ht="12.75" outlineLevel="1">
      <c r="A72" s="253">
        <v>30</v>
      </c>
      <c r="B72" s="253" t="s">
        <v>882</v>
      </c>
      <c r="C72" s="254" t="s">
        <v>883</v>
      </c>
      <c r="D72" s="255" t="s">
        <v>313</v>
      </c>
      <c r="E72" s="256">
        <v>10</v>
      </c>
      <c r="F72" s="257"/>
      <c r="G72" s="257">
        <f>F72*E72</f>
        <v>0</v>
      </c>
      <c r="H72" s="257">
        <v>6.94</v>
      </c>
      <c r="I72" s="257">
        <f>ROUND(E72*H72,2)</f>
        <v>69.4</v>
      </c>
      <c r="J72" s="257">
        <v>31.76</v>
      </c>
      <c r="K72" s="257">
        <f>ROUND(E72*J72,2)</f>
        <v>317.6</v>
      </c>
      <c r="L72" s="257">
        <v>21</v>
      </c>
      <c r="M72" s="257">
        <f>G72*(1+L72/100)</f>
        <v>0</v>
      </c>
      <c r="N72" s="257">
        <v>5E-05</v>
      </c>
      <c r="O72" s="257">
        <f>ROUND(E72*N72,2)</f>
        <v>0</v>
      </c>
      <c r="P72" s="257">
        <v>0</v>
      </c>
      <c r="Q72" s="257">
        <f>ROUND(E72*P72,2)</f>
        <v>0</v>
      </c>
      <c r="R72" s="257"/>
      <c r="S72" s="257"/>
      <c r="T72" s="258">
        <v>0.1</v>
      </c>
      <c r="U72" s="257">
        <f>ROUND(E72*T72,2)</f>
        <v>1</v>
      </c>
      <c r="V72" s="259"/>
      <c r="W72" s="259"/>
      <c r="X72" s="259"/>
      <c r="Y72" s="259"/>
      <c r="Z72" s="259"/>
      <c r="AA72" s="259"/>
      <c r="AB72" s="259"/>
      <c r="AC72" s="259"/>
      <c r="AD72" s="259"/>
      <c r="AE72" s="259" t="s">
        <v>803</v>
      </c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</row>
    <row r="73" spans="1:60" ht="12.75" outlineLevel="1">
      <c r="A73" s="253"/>
      <c r="B73" s="253"/>
      <c r="C73" s="260" t="s">
        <v>884</v>
      </c>
      <c r="D73" s="261"/>
      <c r="E73" s="262">
        <v>10</v>
      </c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8"/>
      <c r="U73" s="257"/>
      <c r="V73" s="259"/>
      <c r="W73" s="259"/>
      <c r="X73" s="259"/>
      <c r="Y73" s="259"/>
      <c r="Z73" s="259"/>
      <c r="AA73" s="259"/>
      <c r="AB73" s="259"/>
      <c r="AC73" s="259"/>
      <c r="AD73" s="259"/>
      <c r="AE73" s="259" t="s">
        <v>805</v>
      </c>
      <c r="AF73" s="259">
        <v>0</v>
      </c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</row>
    <row r="74" spans="1:60" ht="12.75" outlineLevel="1">
      <c r="A74" s="253">
        <v>31</v>
      </c>
      <c r="B74" s="253" t="s">
        <v>885</v>
      </c>
      <c r="C74" s="254" t="s">
        <v>886</v>
      </c>
      <c r="D74" s="255" t="s">
        <v>252</v>
      </c>
      <c r="E74" s="256">
        <v>0.4</v>
      </c>
      <c r="F74" s="257"/>
      <c r="G74" s="257">
        <f>F74*E74</f>
        <v>0</v>
      </c>
      <c r="H74" s="257">
        <v>0</v>
      </c>
      <c r="I74" s="257">
        <f>ROUND(E74*H74,2)</f>
        <v>0</v>
      </c>
      <c r="J74" s="257">
        <v>895</v>
      </c>
      <c r="K74" s="257">
        <f>ROUND(E74*J74,2)</f>
        <v>358</v>
      </c>
      <c r="L74" s="257">
        <v>21</v>
      </c>
      <c r="M74" s="257">
        <f>G74*(1+L74/100)</f>
        <v>0</v>
      </c>
      <c r="N74" s="257">
        <v>0</v>
      </c>
      <c r="O74" s="257">
        <f>ROUND(E74*N74,2)</f>
        <v>0</v>
      </c>
      <c r="P74" s="257">
        <v>0</v>
      </c>
      <c r="Q74" s="257">
        <f>ROUND(E74*P74,2)</f>
        <v>0</v>
      </c>
      <c r="R74" s="257"/>
      <c r="S74" s="257"/>
      <c r="T74" s="258">
        <v>3.327</v>
      </c>
      <c r="U74" s="257">
        <f>ROUND(E74*T74,2)</f>
        <v>1.33</v>
      </c>
      <c r="V74" s="259"/>
      <c r="W74" s="259"/>
      <c r="X74" s="259"/>
      <c r="Y74" s="259"/>
      <c r="Z74" s="259"/>
      <c r="AA74" s="259"/>
      <c r="AB74" s="259"/>
      <c r="AC74" s="259"/>
      <c r="AD74" s="259"/>
      <c r="AE74" s="259" t="s">
        <v>803</v>
      </c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</row>
    <row r="75" spans="1:60" ht="12.75" outlineLevel="1">
      <c r="A75" s="253"/>
      <c r="B75" s="253"/>
      <c r="C75" s="260" t="s">
        <v>887</v>
      </c>
      <c r="D75" s="261"/>
      <c r="E75" s="262">
        <v>0.4</v>
      </c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8"/>
      <c r="U75" s="257"/>
      <c r="V75" s="259"/>
      <c r="W75" s="259"/>
      <c r="X75" s="259"/>
      <c r="Y75" s="259"/>
      <c r="Z75" s="259"/>
      <c r="AA75" s="259"/>
      <c r="AB75" s="259"/>
      <c r="AC75" s="259"/>
      <c r="AD75" s="259"/>
      <c r="AE75" s="259" t="s">
        <v>805</v>
      </c>
      <c r="AF75" s="259">
        <v>0</v>
      </c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</row>
    <row r="76" spans="1:31" ht="12.75">
      <c r="A76" s="263" t="s">
        <v>97</v>
      </c>
      <c r="B76" s="263" t="s">
        <v>888</v>
      </c>
      <c r="C76" s="264" t="s">
        <v>889</v>
      </c>
      <c r="D76" s="265"/>
      <c r="E76" s="266"/>
      <c r="F76" s="267"/>
      <c r="G76" s="267">
        <f>SUMIF(AE77:AE78,"&lt;&gt;NOR",G77:G78)</f>
        <v>0</v>
      </c>
      <c r="H76" s="267"/>
      <c r="I76" s="267">
        <f>SUM(I77:I78)</f>
        <v>534.48</v>
      </c>
      <c r="J76" s="267"/>
      <c r="K76" s="267">
        <f>SUM(K77:K78)</f>
        <v>1335.52</v>
      </c>
      <c r="L76" s="267"/>
      <c r="M76" s="267">
        <f>SUM(M77:M78)</f>
        <v>0</v>
      </c>
      <c r="N76" s="267"/>
      <c r="O76" s="267">
        <f>SUM(O77:O78)</f>
        <v>0</v>
      </c>
      <c r="P76" s="267"/>
      <c r="Q76" s="267">
        <f>SUM(Q77:Q78)</f>
        <v>0</v>
      </c>
      <c r="R76" s="267"/>
      <c r="S76" s="267"/>
      <c r="T76" s="268"/>
      <c r="U76" s="267">
        <f>SUM(U77:U78)</f>
        <v>4.25</v>
      </c>
      <c r="AE76" t="s">
        <v>799</v>
      </c>
    </row>
    <row r="77" spans="1:60" ht="12.75" outlineLevel="1">
      <c r="A77" s="253">
        <v>32</v>
      </c>
      <c r="B77" s="253" t="s">
        <v>890</v>
      </c>
      <c r="C77" s="254" t="s">
        <v>891</v>
      </c>
      <c r="D77" s="255" t="s">
        <v>183</v>
      </c>
      <c r="E77" s="256">
        <v>34</v>
      </c>
      <c r="F77" s="257"/>
      <c r="G77" s="257">
        <f>F77*E77</f>
        <v>0</v>
      </c>
      <c r="H77" s="257">
        <v>15.72</v>
      </c>
      <c r="I77" s="257">
        <f>ROUND(E77*H77,2)</f>
        <v>534.48</v>
      </c>
      <c r="J77" s="257">
        <v>39.28</v>
      </c>
      <c r="K77" s="257">
        <f>ROUND(E77*J77,2)</f>
        <v>1335.52</v>
      </c>
      <c r="L77" s="257">
        <v>21</v>
      </c>
      <c r="M77" s="257">
        <f>G77*(1+L77/100)</f>
        <v>0</v>
      </c>
      <c r="N77" s="257">
        <v>0.00014</v>
      </c>
      <c r="O77" s="257">
        <f>ROUND(E77*N77,2)</f>
        <v>0</v>
      </c>
      <c r="P77" s="257">
        <v>0</v>
      </c>
      <c r="Q77" s="257">
        <f>ROUND(E77*P77,2)</f>
        <v>0</v>
      </c>
      <c r="R77" s="257"/>
      <c r="S77" s="257"/>
      <c r="T77" s="258">
        <v>0.125</v>
      </c>
      <c r="U77" s="257">
        <f>ROUND(E77*T77,2)</f>
        <v>4.25</v>
      </c>
      <c r="V77" s="259"/>
      <c r="W77" s="259"/>
      <c r="X77" s="259"/>
      <c r="Y77" s="259"/>
      <c r="Z77" s="259"/>
      <c r="AA77" s="259"/>
      <c r="AB77" s="259"/>
      <c r="AC77" s="259"/>
      <c r="AD77" s="259"/>
      <c r="AE77" s="259" t="s">
        <v>803</v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</row>
    <row r="78" spans="1:60" ht="12.75" outlineLevel="1">
      <c r="A78" s="269"/>
      <c r="B78" s="269"/>
      <c r="C78" s="270" t="s">
        <v>892</v>
      </c>
      <c r="D78" s="271"/>
      <c r="E78" s="272">
        <v>34</v>
      </c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4"/>
      <c r="U78" s="273"/>
      <c r="V78" s="259"/>
      <c r="W78" s="259"/>
      <c r="X78" s="259"/>
      <c r="Y78" s="259"/>
      <c r="Z78" s="259"/>
      <c r="AA78" s="259"/>
      <c r="AB78" s="259"/>
      <c r="AC78" s="259"/>
      <c r="AD78" s="259"/>
      <c r="AE78" s="259" t="s">
        <v>805</v>
      </c>
      <c r="AF78" s="259">
        <v>0</v>
      </c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</row>
    <row r="79" spans="1:30" ht="12.75">
      <c r="A79" s="275"/>
      <c r="B79" s="276"/>
      <c r="C79" s="277"/>
      <c r="D79" s="278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AC79">
        <v>15</v>
      </c>
      <c r="AD79">
        <v>21</v>
      </c>
    </row>
    <row r="80" spans="3:31" ht="12.75">
      <c r="C80" s="279"/>
      <c r="D80" s="240"/>
      <c r="AE80" t="s">
        <v>893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7">
      <selection activeCell="I16" sqref="I16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27</v>
      </c>
      <c r="D2" s="75" t="s">
        <v>28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27</v>
      </c>
      <c r="B5" s="88"/>
      <c r="C5" s="89" t="s">
        <v>28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'05 05 Rek'!E8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'05 05 Rek'!F8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'05 05 Rek'!H8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'05 05 Rek'!G8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'05 05 Rek'!I8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C22+G23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C23-F32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29">
        <v>0</v>
      </c>
      <c r="G32" s="329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29">
        <f>ROUND(PRODUCT(F32,C33/100),0)</f>
        <v>0</v>
      </c>
      <c r="G33" s="329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G15" sqref="G15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6.125" style="1" customWidth="1"/>
    <col min="5" max="5" width="11.25390625" style="1" customWidth="1"/>
    <col min="6" max="7" width="11.00390625" style="1" customWidth="1"/>
    <col min="8" max="8" width="11.25390625" style="1" customWidth="1"/>
    <col min="9" max="9" width="9.7539062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27</v>
      </c>
      <c r="I1" s="156"/>
    </row>
    <row r="2" spans="1:9" ht="12.75">
      <c r="A2" s="336" t="s">
        <v>75</v>
      </c>
      <c r="B2" s="336"/>
      <c r="C2" s="157" t="s">
        <v>894</v>
      </c>
      <c r="D2" s="158"/>
      <c r="E2" s="159"/>
      <c r="F2" s="158"/>
      <c r="G2" s="337" t="s">
        <v>28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">
        <v>895</v>
      </c>
      <c r="B7" s="62" t="s">
        <v>896</v>
      </c>
      <c r="D7" s="166"/>
      <c r="E7" s="167">
        <v>0</v>
      </c>
      <c r="F7" s="168">
        <v>0</v>
      </c>
      <c r="G7" s="168">
        <v>0</v>
      </c>
      <c r="H7" s="168">
        <f>'05 05 Pol'!J43</f>
        <v>0</v>
      </c>
      <c r="I7" s="169">
        <v>0</v>
      </c>
    </row>
    <row r="8" spans="1:9" s="14" customFormat="1" ht="12.75">
      <c r="A8" s="170"/>
      <c r="B8" s="171" t="s">
        <v>83</v>
      </c>
      <c r="C8" s="171"/>
      <c r="D8" s="172"/>
      <c r="E8" s="173">
        <v>0</v>
      </c>
      <c r="F8" s="174">
        <v>0</v>
      </c>
      <c r="G8" s="174">
        <v>0</v>
      </c>
      <c r="H8" s="174">
        <f>H7</f>
        <v>0</v>
      </c>
      <c r="I8" s="175"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workbookViewId="0" topLeftCell="A1">
      <selection activeCell="G41" sqref="G41:G42"/>
    </sheetView>
  </sheetViews>
  <sheetFormatPr defaultColWidth="9.00390625" defaultRowHeight="12.75"/>
  <cols>
    <col min="1" max="1" width="3.625" style="0" customWidth="1"/>
    <col min="2" max="2" width="6.875" style="0" customWidth="1"/>
    <col min="3" max="3" width="13.375" style="0" customWidth="1"/>
    <col min="4" max="4" width="49.75390625" style="0" customWidth="1"/>
    <col min="5" max="5" width="4.25390625" style="0" customWidth="1"/>
    <col min="6" max="6" width="13.125" style="0" customWidth="1"/>
    <col min="7" max="7" width="12.25390625" style="0" customWidth="1"/>
    <col min="8" max="10" width="14.375" style="0" customWidth="1"/>
    <col min="11" max="13" width="11.875" style="0" customWidth="1"/>
    <col min="14" max="47" width="11.625" style="0" hidden="1" customWidth="1"/>
    <col min="257" max="257" width="3.625" style="0" customWidth="1"/>
    <col min="258" max="258" width="6.875" style="0" customWidth="1"/>
    <col min="259" max="259" width="13.375" style="0" customWidth="1"/>
    <col min="260" max="260" width="49.75390625" style="0" customWidth="1"/>
    <col min="261" max="261" width="4.25390625" style="0" customWidth="1"/>
    <col min="262" max="262" width="13.125" style="0" customWidth="1"/>
    <col min="263" max="263" width="12.25390625" style="0" customWidth="1"/>
    <col min="264" max="266" width="14.375" style="0" customWidth="1"/>
    <col min="267" max="269" width="11.875" style="0" customWidth="1"/>
    <col min="270" max="303" width="11.625" style="0" hidden="1" customWidth="1"/>
    <col min="513" max="513" width="3.625" style="0" customWidth="1"/>
    <col min="514" max="514" width="6.875" style="0" customWidth="1"/>
    <col min="515" max="515" width="13.375" style="0" customWidth="1"/>
    <col min="516" max="516" width="49.75390625" style="0" customWidth="1"/>
    <col min="517" max="517" width="4.25390625" style="0" customWidth="1"/>
    <col min="518" max="518" width="13.125" style="0" customWidth="1"/>
    <col min="519" max="519" width="12.25390625" style="0" customWidth="1"/>
    <col min="520" max="522" width="14.375" style="0" customWidth="1"/>
    <col min="523" max="525" width="11.875" style="0" customWidth="1"/>
    <col min="526" max="559" width="11.625" style="0" hidden="1" customWidth="1"/>
    <col min="769" max="769" width="3.625" style="0" customWidth="1"/>
    <col min="770" max="770" width="6.875" style="0" customWidth="1"/>
    <col min="771" max="771" width="13.375" style="0" customWidth="1"/>
    <col min="772" max="772" width="49.75390625" style="0" customWidth="1"/>
    <col min="773" max="773" width="4.25390625" style="0" customWidth="1"/>
    <col min="774" max="774" width="13.125" style="0" customWidth="1"/>
    <col min="775" max="775" width="12.25390625" style="0" customWidth="1"/>
    <col min="776" max="778" width="14.375" style="0" customWidth="1"/>
    <col min="779" max="781" width="11.875" style="0" customWidth="1"/>
    <col min="782" max="815" width="11.625" style="0" hidden="1" customWidth="1"/>
  </cols>
  <sheetData>
    <row r="1" spans="1:13" ht="72.95" customHeight="1">
      <c r="A1" s="349" t="s">
        <v>897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4" ht="12.75" customHeight="1">
      <c r="A2" s="350" t="s">
        <v>898</v>
      </c>
      <c r="B2" s="350"/>
      <c r="C2" s="350"/>
      <c r="D2" s="351" t="s">
        <v>899</v>
      </c>
      <c r="E2" s="352" t="s">
        <v>900</v>
      </c>
      <c r="F2" s="352"/>
      <c r="G2" s="352"/>
      <c r="H2" s="352"/>
      <c r="I2" s="353" t="s">
        <v>901</v>
      </c>
      <c r="J2" s="354"/>
      <c r="K2" s="354"/>
      <c r="L2" s="354"/>
      <c r="M2" s="354"/>
      <c r="N2" s="280"/>
    </row>
    <row r="3" spans="1:14" ht="12.75">
      <c r="A3" s="350"/>
      <c r="B3" s="350"/>
      <c r="C3" s="350"/>
      <c r="D3" s="351"/>
      <c r="E3" s="352"/>
      <c r="F3" s="352"/>
      <c r="G3" s="352"/>
      <c r="H3" s="352"/>
      <c r="I3" s="353"/>
      <c r="J3" s="353"/>
      <c r="K3" s="354"/>
      <c r="L3" s="354"/>
      <c r="M3" s="354"/>
      <c r="N3" s="280"/>
    </row>
    <row r="4" spans="1:14" ht="12.75" customHeight="1">
      <c r="A4" s="357" t="s">
        <v>902</v>
      </c>
      <c r="B4" s="357"/>
      <c r="C4" s="357"/>
      <c r="D4" s="356" t="s">
        <v>28</v>
      </c>
      <c r="E4" s="358" t="s">
        <v>903</v>
      </c>
      <c r="F4" s="358"/>
      <c r="G4" s="360">
        <v>43159</v>
      </c>
      <c r="H4" s="360"/>
      <c r="I4" s="356" t="s">
        <v>904</v>
      </c>
      <c r="J4" s="355" t="s">
        <v>905</v>
      </c>
      <c r="K4" s="355"/>
      <c r="L4" s="355"/>
      <c r="M4" s="355"/>
      <c r="N4" s="280"/>
    </row>
    <row r="5" spans="1:14" ht="12.75">
      <c r="A5" s="357"/>
      <c r="B5" s="357"/>
      <c r="C5" s="357"/>
      <c r="D5" s="356"/>
      <c r="E5" s="356"/>
      <c r="F5" s="358"/>
      <c r="G5" s="360"/>
      <c r="H5" s="360"/>
      <c r="I5" s="356"/>
      <c r="J5" s="356"/>
      <c r="K5" s="355"/>
      <c r="L5" s="355"/>
      <c r="M5" s="355"/>
      <c r="N5" s="280"/>
    </row>
    <row r="6" spans="1:14" ht="12.75" customHeight="1">
      <c r="A6" s="357" t="s">
        <v>906</v>
      </c>
      <c r="B6" s="357"/>
      <c r="C6" s="357"/>
      <c r="D6" s="356" t="s">
        <v>907</v>
      </c>
      <c r="E6" s="358" t="s">
        <v>908</v>
      </c>
      <c r="F6" s="358"/>
      <c r="G6" s="359"/>
      <c r="H6" s="359"/>
      <c r="I6" s="356" t="s">
        <v>909</v>
      </c>
      <c r="J6" s="355"/>
      <c r="K6" s="355"/>
      <c r="L6" s="355"/>
      <c r="M6" s="355"/>
      <c r="N6" s="280"/>
    </row>
    <row r="7" spans="1:14" ht="12.75">
      <c r="A7" s="357"/>
      <c r="B7" s="357"/>
      <c r="C7" s="357"/>
      <c r="D7" s="356"/>
      <c r="E7" s="356"/>
      <c r="F7" s="358"/>
      <c r="G7" s="359"/>
      <c r="H7" s="359"/>
      <c r="I7" s="356"/>
      <c r="J7" s="356"/>
      <c r="K7" s="355"/>
      <c r="L7" s="355"/>
      <c r="M7" s="355"/>
      <c r="N7" s="280"/>
    </row>
    <row r="8" spans="1:14" ht="12.75" customHeight="1">
      <c r="A8" s="361" t="s">
        <v>910</v>
      </c>
      <c r="B8" s="361"/>
      <c r="C8" s="361"/>
      <c r="D8" s="362"/>
      <c r="E8" s="363" t="s">
        <v>911</v>
      </c>
      <c r="F8" s="363"/>
      <c r="G8" s="364">
        <v>43159</v>
      </c>
      <c r="H8" s="364"/>
      <c r="I8" s="362" t="s">
        <v>912</v>
      </c>
      <c r="J8" s="367" t="s">
        <v>913</v>
      </c>
      <c r="K8" s="367"/>
      <c r="L8" s="367"/>
      <c r="M8" s="367"/>
      <c r="N8" s="280"/>
    </row>
    <row r="9" spans="1:14" ht="12.75">
      <c r="A9" s="361"/>
      <c r="B9" s="361"/>
      <c r="C9" s="361"/>
      <c r="D9" s="362"/>
      <c r="E9" s="362"/>
      <c r="F9" s="363"/>
      <c r="G9" s="364"/>
      <c r="H9" s="364"/>
      <c r="I9" s="362"/>
      <c r="J9" s="362"/>
      <c r="K9" s="367"/>
      <c r="L9" s="367"/>
      <c r="M9" s="367"/>
      <c r="N9" s="280"/>
    </row>
    <row r="10" spans="1:14" ht="12.75">
      <c r="A10" s="282" t="s">
        <v>914</v>
      </c>
      <c r="B10" s="283" t="s">
        <v>35</v>
      </c>
      <c r="C10" s="283" t="s">
        <v>915</v>
      </c>
      <c r="D10" s="283" t="s">
        <v>916</v>
      </c>
      <c r="E10" s="283" t="s">
        <v>917</v>
      </c>
      <c r="F10" s="284" t="s">
        <v>918</v>
      </c>
      <c r="G10" s="285" t="s">
        <v>919</v>
      </c>
      <c r="H10" s="368" t="s">
        <v>920</v>
      </c>
      <c r="I10" s="368"/>
      <c r="J10" s="368"/>
      <c r="K10" s="368" t="s">
        <v>921</v>
      </c>
      <c r="L10" s="368"/>
      <c r="M10" s="286" t="s">
        <v>922</v>
      </c>
      <c r="N10" s="287"/>
    </row>
    <row r="11" spans="1:24" ht="12.75">
      <c r="A11" s="288"/>
      <c r="B11" s="289"/>
      <c r="C11" s="289"/>
      <c r="D11" s="290" t="s">
        <v>923</v>
      </c>
      <c r="E11" s="289"/>
      <c r="F11" s="289"/>
      <c r="G11" s="291" t="s">
        <v>924</v>
      </c>
      <c r="H11" s="292" t="s">
        <v>81</v>
      </c>
      <c r="I11" s="293" t="s">
        <v>82</v>
      </c>
      <c r="J11" s="294" t="s">
        <v>785</v>
      </c>
      <c r="K11" s="292" t="s">
        <v>919</v>
      </c>
      <c r="L11" s="294" t="s">
        <v>785</v>
      </c>
      <c r="M11" s="295" t="s">
        <v>925</v>
      </c>
      <c r="N11" s="287"/>
      <c r="P11" s="296" t="s">
        <v>926</v>
      </c>
      <c r="Q11" s="296" t="s">
        <v>927</v>
      </c>
      <c r="R11" s="296" t="s">
        <v>928</v>
      </c>
      <c r="S11" s="296" t="s">
        <v>929</v>
      </c>
      <c r="T11" s="296" t="s">
        <v>930</v>
      </c>
      <c r="U11" s="296" t="s">
        <v>931</v>
      </c>
      <c r="V11" s="296" t="s">
        <v>932</v>
      </c>
      <c r="W11" s="296" t="s">
        <v>933</v>
      </c>
      <c r="X11" s="296" t="s">
        <v>934</v>
      </c>
    </row>
    <row r="12" spans="1:37" ht="12.75">
      <c r="A12" s="297"/>
      <c r="B12" s="298"/>
      <c r="C12" s="298" t="s">
        <v>935</v>
      </c>
      <c r="D12" s="369" t="s">
        <v>936</v>
      </c>
      <c r="E12" s="369"/>
      <c r="F12" s="369"/>
      <c r="G12" s="369"/>
      <c r="H12" s="299">
        <f>SUM(H13:H13)</f>
        <v>0</v>
      </c>
      <c r="I12" s="299">
        <f>SUM(I13:I13)</f>
        <v>0</v>
      </c>
      <c r="J12" s="299">
        <f>H12+I12</f>
        <v>0</v>
      </c>
      <c r="K12" s="300"/>
      <c r="L12" s="299">
        <f>SUM(L13:L13)</f>
        <v>0</v>
      </c>
      <c r="M12" s="300"/>
      <c r="P12" s="301">
        <f>IF(Q12="PR",J12,SUM(O13:O13))</f>
        <v>0</v>
      </c>
      <c r="Q12" s="296" t="s">
        <v>937</v>
      </c>
      <c r="R12" s="301">
        <f>IF(Q12="HS",H12,0)</f>
        <v>0</v>
      </c>
      <c r="S12" s="301">
        <f>IF(Q12="HS",I12-P12,0)</f>
        <v>0</v>
      </c>
      <c r="T12" s="301">
        <f>IF(Q12="PS",H12,0)</f>
        <v>0</v>
      </c>
      <c r="U12" s="301">
        <f>IF(Q12="PS",I12-P12,0)</f>
        <v>0</v>
      </c>
      <c r="V12" s="301">
        <f>IF(Q12="MP",H12,0)</f>
        <v>0</v>
      </c>
      <c r="W12" s="301">
        <f>IF(Q12="MP",I12-P12,0)</f>
        <v>0</v>
      </c>
      <c r="X12" s="301">
        <f>IF(Q12="OM",H12,0)</f>
        <v>0</v>
      </c>
      <c r="Y12" s="296"/>
      <c r="AI12" s="301">
        <f>SUM(Z13:Z13)</f>
        <v>0</v>
      </c>
      <c r="AJ12" s="301">
        <f>SUM(AA13:AA13)</f>
        <v>0</v>
      </c>
      <c r="AK12" s="301">
        <f>SUM(AB13:AB13)</f>
        <v>0</v>
      </c>
    </row>
    <row r="13" spans="1:43" ht="12.75">
      <c r="A13" s="281" t="s">
        <v>98</v>
      </c>
      <c r="B13" s="281"/>
      <c r="C13" s="281" t="s">
        <v>935</v>
      </c>
      <c r="D13" s="281" t="s">
        <v>938</v>
      </c>
      <c r="E13" s="281" t="s">
        <v>769</v>
      </c>
      <c r="F13" s="302">
        <v>2</v>
      </c>
      <c r="G13" s="302"/>
      <c r="H13" s="302">
        <f>ROUND(F13*AE13,2)</f>
        <v>0</v>
      </c>
      <c r="I13" s="302">
        <f>J13-H13</f>
        <v>0</v>
      </c>
      <c r="J13" s="302">
        <f>ROUND(F13*G13,2)</f>
        <v>0</v>
      </c>
      <c r="K13" s="302">
        <v>0</v>
      </c>
      <c r="L13" s="302">
        <f>F13*K13</f>
        <v>0</v>
      </c>
      <c r="M13" s="303"/>
      <c r="N13" s="303" t="s">
        <v>98</v>
      </c>
      <c r="O13" s="302">
        <f>IF(N13="5",I13,0)</f>
        <v>0</v>
      </c>
      <c r="Z13" s="302">
        <f>IF(AD13=0,J13,0)</f>
        <v>0</v>
      </c>
      <c r="AA13" s="302">
        <f>IF(AD13=15,J13,0)</f>
        <v>0</v>
      </c>
      <c r="AB13" s="302">
        <f>IF(AD13=21,J13,0)</f>
        <v>0</v>
      </c>
      <c r="AD13" s="302">
        <v>21</v>
      </c>
      <c r="AE13" s="302">
        <f>G13*0</f>
        <v>0</v>
      </c>
      <c r="AF13" s="302">
        <f>G13*(1-0)</f>
        <v>0</v>
      </c>
      <c r="AM13" s="302">
        <f>F13*AE13</f>
        <v>0</v>
      </c>
      <c r="AN13" s="302">
        <f>F13*AF13</f>
        <v>0</v>
      </c>
      <c r="AO13" s="303" t="s">
        <v>939</v>
      </c>
      <c r="AP13" s="303" t="s">
        <v>940</v>
      </c>
      <c r="AQ13" s="296" t="s">
        <v>941</v>
      </c>
    </row>
    <row r="14" spans="1:37" ht="12.75">
      <c r="A14" s="304"/>
      <c r="B14" s="305"/>
      <c r="C14" s="305" t="s">
        <v>942</v>
      </c>
      <c r="D14" s="365" t="s">
        <v>943</v>
      </c>
      <c r="E14" s="365"/>
      <c r="F14" s="365"/>
      <c r="G14" s="365"/>
      <c r="H14" s="301">
        <f>SUM(H15:H18)</f>
        <v>0</v>
      </c>
      <c r="I14" s="301">
        <f>SUM(I15:I18)</f>
        <v>0</v>
      </c>
      <c r="J14" s="301">
        <f>H14+I14</f>
        <v>0</v>
      </c>
      <c r="K14" s="296"/>
      <c r="L14" s="301">
        <f>SUM(L15:L18)</f>
        <v>0</v>
      </c>
      <c r="M14" s="296"/>
      <c r="P14" s="301">
        <f>IF(Q14="PR",J14,SUM(O15:O18))</f>
        <v>0</v>
      </c>
      <c r="Q14" s="296" t="s">
        <v>944</v>
      </c>
      <c r="R14" s="301">
        <f>IF(Q14="HS",H14,0)</f>
        <v>0</v>
      </c>
      <c r="S14" s="301">
        <f>IF(Q14="HS",I14-P14,0)</f>
        <v>0</v>
      </c>
      <c r="T14" s="301">
        <f>IF(Q14="PS",H14,0)</f>
        <v>0</v>
      </c>
      <c r="U14" s="301">
        <f>IF(Q14="PS",I14-P14,0)</f>
        <v>0</v>
      </c>
      <c r="V14" s="301">
        <f>IF(Q14="MP",H14,0)</f>
        <v>0</v>
      </c>
      <c r="W14" s="301">
        <f>IF(Q14="MP",I14-P14,0)</f>
        <v>0</v>
      </c>
      <c r="X14" s="301">
        <f>IF(Q14="OM",H14,0)</f>
        <v>0</v>
      </c>
      <c r="Y14" s="296"/>
      <c r="AI14" s="301">
        <f>SUM(Z15:Z18)</f>
        <v>0</v>
      </c>
      <c r="AJ14" s="301">
        <f>SUM(AA15:AA18)</f>
        <v>0</v>
      </c>
      <c r="AK14" s="301">
        <f>SUM(AB15:AB18)</f>
        <v>0</v>
      </c>
    </row>
    <row r="15" spans="1:43" ht="12.75">
      <c r="A15" s="281" t="s">
        <v>663</v>
      </c>
      <c r="B15" s="281"/>
      <c r="C15" s="281" t="s">
        <v>945</v>
      </c>
      <c r="D15" s="281" t="s">
        <v>946</v>
      </c>
      <c r="E15" s="281" t="s">
        <v>947</v>
      </c>
      <c r="F15" s="302">
        <v>21</v>
      </c>
      <c r="G15" s="302"/>
      <c r="H15" s="302">
        <f>ROUND(F15*AE15,2)</f>
        <v>0</v>
      </c>
      <c r="I15" s="302">
        <f>J15-H15</f>
        <v>0</v>
      </c>
      <c r="J15" s="302">
        <f>ROUND(F15*G15,2)</f>
        <v>0</v>
      </c>
      <c r="K15" s="302">
        <v>0</v>
      </c>
      <c r="L15" s="302">
        <f>F15*K15</f>
        <v>0</v>
      </c>
      <c r="M15" s="303"/>
      <c r="N15" s="303" t="s">
        <v>663</v>
      </c>
      <c r="O15" s="302">
        <f>IF(N15="5",I15,0)</f>
        <v>0</v>
      </c>
      <c r="Z15" s="302">
        <f>IF(AD15=0,J15,0)</f>
        <v>0</v>
      </c>
      <c r="AA15" s="302">
        <f>IF(AD15=15,J15,0)</f>
        <v>0</v>
      </c>
      <c r="AB15" s="302">
        <f>IF(AD15=21,J15,0)</f>
        <v>0</v>
      </c>
      <c r="AD15" s="302">
        <v>21</v>
      </c>
      <c r="AE15" s="302">
        <f>G15*0</f>
        <v>0</v>
      </c>
      <c r="AF15" s="302">
        <f>G15*(1-0)</f>
        <v>0</v>
      </c>
      <c r="AM15" s="302">
        <f>F15*AE15</f>
        <v>0</v>
      </c>
      <c r="AN15" s="302">
        <f>F15*AF15</f>
        <v>0</v>
      </c>
      <c r="AO15" s="303" t="s">
        <v>948</v>
      </c>
      <c r="AP15" s="303" t="s">
        <v>949</v>
      </c>
      <c r="AQ15" s="296" t="s">
        <v>941</v>
      </c>
    </row>
    <row r="16" spans="1:43" ht="12.75">
      <c r="A16" s="281" t="s">
        <v>315</v>
      </c>
      <c r="B16" s="281"/>
      <c r="C16" s="281" t="s">
        <v>950</v>
      </c>
      <c r="D16" s="281" t="s">
        <v>951</v>
      </c>
      <c r="E16" s="281" t="s">
        <v>183</v>
      </c>
      <c r="F16" s="302">
        <v>250</v>
      </c>
      <c r="G16" s="302"/>
      <c r="H16" s="302">
        <f>ROUND(F16*AE16,2)</f>
        <v>0</v>
      </c>
      <c r="I16" s="302">
        <f>J16-H16</f>
        <v>0</v>
      </c>
      <c r="J16" s="302">
        <f>ROUND(F16*G16,2)</f>
        <v>0</v>
      </c>
      <c r="K16" s="302">
        <v>0</v>
      </c>
      <c r="L16" s="302">
        <f>F16*K16</f>
        <v>0</v>
      </c>
      <c r="M16" s="303"/>
      <c r="N16" s="303" t="s">
        <v>663</v>
      </c>
      <c r="O16" s="302">
        <f>IF(N16="5",I16,0)</f>
        <v>0</v>
      </c>
      <c r="Z16" s="302">
        <f>IF(AD16=0,J16,0)</f>
        <v>0</v>
      </c>
      <c r="AA16" s="302">
        <f>IF(AD16=15,J16,0)</f>
        <v>0</v>
      </c>
      <c r="AB16" s="302">
        <f>IF(AD16=21,J16,0)</f>
        <v>0</v>
      </c>
      <c r="AD16" s="302">
        <v>21</v>
      </c>
      <c r="AE16" s="302">
        <f>G16*0</f>
        <v>0</v>
      </c>
      <c r="AF16" s="302">
        <f>G16*(1-0)</f>
        <v>0</v>
      </c>
      <c r="AM16" s="302">
        <f>F16*AE16</f>
        <v>0</v>
      </c>
      <c r="AN16" s="302">
        <f>F16*AF16</f>
        <v>0</v>
      </c>
      <c r="AO16" s="303" t="s">
        <v>948</v>
      </c>
      <c r="AP16" s="303" t="s">
        <v>949</v>
      </c>
      <c r="AQ16" s="296" t="s">
        <v>941</v>
      </c>
    </row>
    <row r="17" spans="1:43" ht="12.75">
      <c r="A17" s="281" t="s">
        <v>353</v>
      </c>
      <c r="B17" s="281"/>
      <c r="C17" s="281" t="s">
        <v>952</v>
      </c>
      <c r="D17" s="281" t="s">
        <v>953</v>
      </c>
      <c r="E17" s="281" t="s">
        <v>947</v>
      </c>
      <c r="F17" s="302">
        <v>15</v>
      </c>
      <c r="G17" s="302"/>
      <c r="H17" s="302">
        <f>ROUND(F17*AE17,2)</f>
        <v>0</v>
      </c>
      <c r="I17" s="302">
        <f>J17-H17</f>
        <v>0</v>
      </c>
      <c r="J17" s="302">
        <f>ROUND(F17*G17,2)</f>
        <v>0</v>
      </c>
      <c r="K17" s="302">
        <v>0</v>
      </c>
      <c r="L17" s="302">
        <f>F17*K17</f>
        <v>0</v>
      </c>
      <c r="M17" s="303"/>
      <c r="N17" s="303" t="s">
        <v>663</v>
      </c>
      <c r="O17" s="302">
        <f>IF(N17="5",I17,0)</f>
        <v>0</v>
      </c>
      <c r="Z17" s="302">
        <f>IF(AD17=0,J17,0)</f>
        <v>0</v>
      </c>
      <c r="AA17" s="302">
        <f>IF(AD17=15,J17,0)</f>
        <v>0</v>
      </c>
      <c r="AB17" s="302">
        <f>IF(AD17=21,J17,0)</f>
        <v>0</v>
      </c>
      <c r="AD17" s="302">
        <v>21</v>
      </c>
      <c r="AE17" s="302">
        <f>G17*0</f>
        <v>0</v>
      </c>
      <c r="AF17" s="302">
        <f>G17*(1-0)</f>
        <v>0</v>
      </c>
      <c r="AM17" s="302">
        <f>F17*AE17</f>
        <v>0</v>
      </c>
      <c r="AN17" s="302">
        <f>F17*AF17</f>
        <v>0</v>
      </c>
      <c r="AO17" s="303" t="s">
        <v>948</v>
      </c>
      <c r="AP17" s="303" t="s">
        <v>949</v>
      </c>
      <c r="AQ17" s="296" t="s">
        <v>941</v>
      </c>
    </row>
    <row r="18" spans="1:43" ht="12.75">
      <c r="A18" s="281" t="s">
        <v>370</v>
      </c>
      <c r="B18" s="281"/>
      <c r="C18" s="281" t="s">
        <v>954</v>
      </c>
      <c r="D18" s="281" t="s">
        <v>955</v>
      </c>
      <c r="E18" s="281" t="s">
        <v>183</v>
      </c>
      <c r="F18" s="302">
        <v>90</v>
      </c>
      <c r="G18" s="302"/>
      <c r="H18" s="302">
        <f>ROUND(F18*AE18,2)</f>
        <v>0</v>
      </c>
      <c r="I18" s="302">
        <f>J18-H18</f>
        <v>0</v>
      </c>
      <c r="J18" s="302">
        <f>ROUND(F18*G18,2)</f>
        <v>0</v>
      </c>
      <c r="K18" s="302">
        <v>0</v>
      </c>
      <c r="L18" s="302">
        <f>F18*K18</f>
        <v>0</v>
      </c>
      <c r="M18" s="303"/>
      <c r="N18" s="303" t="s">
        <v>663</v>
      </c>
      <c r="O18" s="302">
        <f>IF(N18="5",I18,0)</f>
        <v>0</v>
      </c>
      <c r="Z18" s="302">
        <f>IF(AD18=0,J18,0)</f>
        <v>0</v>
      </c>
      <c r="AA18" s="302">
        <f>IF(AD18=15,J18,0)</f>
        <v>0</v>
      </c>
      <c r="AB18" s="302">
        <f>IF(AD18=21,J18,0)</f>
        <v>0</v>
      </c>
      <c r="AD18" s="302">
        <v>21</v>
      </c>
      <c r="AE18" s="302">
        <f>G18*0</f>
        <v>0</v>
      </c>
      <c r="AF18" s="302">
        <f>G18*(1-0)</f>
        <v>0</v>
      </c>
      <c r="AM18" s="302">
        <f>F18*AE18</f>
        <v>0</v>
      </c>
      <c r="AN18" s="302">
        <f>F18*AF18</f>
        <v>0</v>
      </c>
      <c r="AO18" s="303" t="s">
        <v>948</v>
      </c>
      <c r="AP18" s="303" t="s">
        <v>949</v>
      </c>
      <c r="AQ18" s="296" t="s">
        <v>941</v>
      </c>
    </row>
    <row r="19" spans="1:37" ht="12.75">
      <c r="A19" s="304"/>
      <c r="B19" s="305"/>
      <c r="C19" s="305" t="s">
        <v>956</v>
      </c>
      <c r="D19" s="365" t="s">
        <v>957</v>
      </c>
      <c r="E19" s="365"/>
      <c r="F19" s="365"/>
      <c r="G19" s="365"/>
      <c r="H19" s="301">
        <f>SUM(H20:H20)</f>
        <v>0</v>
      </c>
      <c r="I19" s="301">
        <f>SUM(I20:I20)</f>
        <v>0</v>
      </c>
      <c r="J19" s="301">
        <f>H19+I19</f>
        <v>0</v>
      </c>
      <c r="K19" s="296"/>
      <c r="L19" s="301">
        <f>SUM(L20:L20)</f>
        <v>0</v>
      </c>
      <c r="M19" s="296"/>
      <c r="P19" s="301">
        <f>IF(Q19="PR",J19,SUM(O20:O20))</f>
        <v>0</v>
      </c>
      <c r="Q19" s="296" t="s">
        <v>944</v>
      </c>
      <c r="R19" s="301">
        <f>IF(Q19="HS",H19,0)</f>
        <v>0</v>
      </c>
      <c r="S19" s="301">
        <f>IF(Q19="HS",I19-P19,0)</f>
        <v>0</v>
      </c>
      <c r="T19" s="301">
        <f>IF(Q19="PS",H19,0)</f>
        <v>0</v>
      </c>
      <c r="U19" s="301">
        <f>IF(Q19="PS",I19-P19,0)</f>
        <v>0</v>
      </c>
      <c r="V19" s="301">
        <f>IF(Q19="MP",H19,0)</f>
        <v>0</v>
      </c>
      <c r="W19" s="301">
        <f>IF(Q19="MP",I19-P19,0)</f>
        <v>0</v>
      </c>
      <c r="X19" s="301">
        <f>IF(Q19="OM",H19,0)</f>
        <v>0</v>
      </c>
      <c r="Y19" s="296"/>
      <c r="AI19" s="301">
        <f>SUM(Z20:Z20)</f>
        <v>0</v>
      </c>
      <c r="AJ19" s="301">
        <f>SUM(AA20:AA20)</f>
        <v>0</v>
      </c>
      <c r="AK19" s="301">
        <f>SUM(AB20:AB20)</f>
        <v>0</v>
      </c>
    </row>
    <row r="20" spans="1:43" ht="12.75">
      <c r="A20" s="281" t="s">
        <v>958</v>
      </c>
      <c r="B20" s="281"/>
      <c r="C20" s="281" t="s">
        <v>959</v>
      </c>
      <c r="D20" s="281" t="s">
        <v>957</v>
      </c>
      <c r="E20" s="281" t="s">
        <v>769</v>
      </c>
      <c r="F20" s="302">
        <v>1</v>
      </c>
      <c r="G20" s="302"/>
      <c r="H20" s="302">
        <f>ROUND(F20*AE20,2)</f>
        <v>0</v>
      </c>
      <c r="I20" s="302">
        <f>J20-H20</f>
        <v>0</v>
      </c>
      <c r="J20" s="302">
        <f>ROUND(F20*G20,2)</f>
        <v>0</v>
      </c>
      <c r="K20" s="302">
        <v>0</v>
      </c>
      <c r="L20" s="302">
        <f>F20*K20</f>
        <v>0</v>
      </c>
      <c r="M20" s="303"/>
      <c r="N20" s="303" t="s">
        <v>663</v>
      </c>
      <c r="O20" s="302">
        <f>IF(N20="5",I20,0)</f>
        <v>0</v>
      </c>
      <c r="Z20" s="302">
        <f>IF(AD20=0,J20,0)</f>
        <v>0</v>
      </c>
      <c r="AA20" s="302">
        <f>IF(AD20=15,J20,0)</f>
        <v>0</v>
      </c>
      <c r="AB20" s="302">
        <f>IF(AD20=21,J20,0)</f>
        <v>0</v>
      </c>
      <c r="AD20" s="302">
        <v>21</v>
      </c>
      <c r="AE20" s="302">
        <f>G20*0</f>
        <v>0</v>
      </c>
      <c r="AF20" s="302">
        <f>G20*(1-0)</f>
        <v>0</v>
      </c>
      <c r="AM20" s="302">
        <f>F20*AE20</f>
        <v>0</v>
      </c>
      <c r="AN20" s="302">
        <f>F20*AF20</f>
        <v>0</v>
      </c>
      <c r="AO20" s="303" t="s">
        <v>960</v>
      </c>
      <c r="AP20" s="303" t="s">
        <v>949</v>
      </c>
      <c r="AQ20" s="296" t="s">
        <v>941</v>
      </c>
    </row>
    <row r="21" spans="1:37" ht="12.75">
      <c r="A21" s="304"/>
      <c r="B21" s="305"/>
      <c r="C21" s="305" t="s">
        <v>895</v>
      </c>
      <c r="D21" s="365" t="s">
        <v>896</v>
      </c>
      <c r="E21" s="365"/>
      <c r="F21" s="365"/>
      <c r="G21" s="365"/>
      <c r="H21" s="301">
        <f>SUM(H22:H39)</f>
        <v>0</v>
      </c>
      <c r="I21" s="301">
        <f>SUM(I22:I39)</f>
        <v>0</v>
      </c>
      <c r="J21" s="301">
        <f>H21+I21</f>
        <v>0</v>
      </c>
      <c r="K21" s="296"/>
      <c r="L21" s="301">
        <f>SUM(L22:L39)</f>
        <v>0.12165000000000001</v>
      </c>
      <c r="M21" s="296"/>
      <c r="P21" s="301">
        <f>IF(Q21="PR",J21,SUM(O22:O39))</f>
        <v>0</v>
      </c>
      <c r="Q21" s="296" t="s">
        <v>944</v>
      </c>
      <c r="R21" s="301">
        <f>IF(Q21="HS",H21,0)</f>
        <v>0</v>
      </c>
      <c r="S21" s="301">
        <f>IF(Q21="HS",I21-P21,0)</f>
        <v>0</v>
      </c>
      <c r="T21" s="301">
        <f>IF(Q21="PS",H21,0)</f>
        <v>0</v>
      </c>
      <c r="U21" s="301">
        <f>IF(Q21="PS",I21-P21,0)</f>
        <v>0</v>
      </c>
      <c r="V21" s="301">
        <f>IF(Q21="MP",H21,0)</f>
        <v>0</v>
      </c>
      <c r="W21" s="301">
        <f>IF(Q21="MP",I21-P21,0)</f>
        <v>0</v>
      </c>
      <c r="X21" s="301">
        <f>IF(Q21="OM",H21,0)</f>
        <v>0</v>
      </c>
      <c r="Y21" s="296"/>
      <c r="AI21" s="301">
        <f>SUM(Z22:Z39)</f>
        <v>0</v>
      </c>
      <c r="AJ21" s="301">
        <f>SUM(AA22:AA39)</f>
        <v>0</v>
      </c>
      <c r="AK21" s="301">
        <f>SUM(AB22:AB39)</f>
        <v>0</v>
      </c>
    </row>
    <row r="22" spans="1:43" ht="12.75">
      <c r="A22" s="281" t="s">
        <v>961</v>
      </c>
      <c r="B22" s="281"/>
      <c r="C22" s="281" t="s">
        <v>962</v>
      </c>
      <c r="D22" s="281" t="s">
        <v>963</v>
      </c>
      <c r="E22" s="281" t="s">
        <v>183</v>
      </c>
      <c r="F22" s="302">
        <v>80</v>
      </c>
      <c r="G22" s="302"/>
      <c r="H22" s="302">
        <f aca="true" t="shared" si="0" ref="H22:H39">ROUND(F22*AE22,2)</f>
        <v>0</v>
      </c>
      <c r="I22" s="302">
        <f aca="true" t="shared" si="1" ref="I22:I39">J22-H22</f>
        <v>0</v>
      </c>
      <c r="J22" s="302">
        <f aca="true" t="shared" si="2" ref="J22:J39">ROUND(F22*G22,2)</f>
        <v>0</v>
      </c>
      <c r="K22" s="302">
        <v>4E-05</v>
      </c>
      <c r="L22" s="302">
        <f aca="true" t="shared" si="3" ref="L22:L39">F22*K22</f>
        <v>0.0032</v>
      </c>
      <c r="M22" s="303" t="s">
        <v>964</v>
      </c>
      <c r="N22" s="303" t="s">
        <v>663</v>
      </c>
      <c r="O22" s="302">
        <f aca="true" t="shared" si="4" ref="O22:O39">IF(N22="5",I22,0)</f>
        <v>0</v>
      </c>
      <c r="Z22" s="302">
        <f aca="true" t="shared" si="5" ref="Z22:Z39">IF(AD22=0,J22,0)</f>
        <v>0</v>
      </c>
      <c r="AA22" s="302">
        <f aca="true" t="shared" si="6" ref="AA22:AA39">IF(AD22=15,J22,0)</f>
        <v>0</v>
      </c>
      <c r="AB22" s="302">
        <f aca="true" t="shared" si="7" ref="AB22:AB39">IF(AD22=21,J22,0)</f>
        <v>0</v>
      </c>
      <c r="AD22" s="302">
        <v>21</v>
      </c>
      <c r="AE22" s="302">
        <f>G22*0.195685202066241</f>
        <v>0</v>
      </c>
      <c r="AF22" s="302">
        <f>G22*(1-0.195685202066241)</f>
        <v>0</v>
      </c>
      <c r="AM22" s="302">
        <f aca="true" t="shared" si="8" ref="AM22:AM39">F22*AE22</f>
        <v>0</v>
      </c>
      <c r="AN22" s="302">
        <f aca="true" t="shared" si="9" ref="AN22:AN39">F22*AF22</f>
        <v>0</v>
      </c>
      <c r="AO22" s="303" t="s">
        <v>965</v>
      </c>
      <c r="AP22" s="303" t="s">
        <v>949</v>
      </c>
      <c r="AQ22" s="296" t="s">
        <v>941</v>
      </c>
    </row>
    <row r="23" spans="1:43" ht="12.75">
      <c r="A23" s="281" t="s">
        <v>422</v>
      </c>
      <c r="B23" s="281"/>
      <c r="C23" s="281" t="s">
        <v>966</v>
      </c>
      <c r="D23" s="281" t="s">
        <v>967</v>
      </c>
      <c r="E23" s="281" t="s">
        <v>215</v>
      </c>
      <c r="F23" s="302">
        <v>12</v>
      </c>
      <c r="G23" s="302"/>
      <c r="H23" s="302">
        <f t="shared" si="0"/>
        <v>0</v>
      </c>
      <c r="I23" s="302">
        <f t="shared" si="1"/>
        <v>0</v>
      </c>
      <c r="J23" s="302">
        <f t="shared" si="2"/>
        <v>0</v>
      </c>
      <c r="K23" s="302">
        <v>4E-05</v>
      </c>
      <c r="L23" s="302">
        <f t="shared" si="3"/>
        <v>0.00048000000000000007</v>
      </c>
      <c r="M23" s="303" t="s">
        <v>964</v>
      </c>
      <c r="N23" s="303" t="s">
        <v>663</v>
      </c>
      <c r="O23" s="302">
        <f t="shared" si="4"/>
        <v>0</v>
      </c>
      <c r="Z23" s="302">
        <f t="shared" si="5"/>
        <v>0</v>
      </c>
      <c r="AA23" s="302">
        <f t="shared" si="6"/>
        <v>0</v>
      </c>
      <c r="AB23" s="302">
        <f t="shared" si="7"/>
        <v>0</v>
      </c>
      <c r="AD23" s="302">
        <v>21</v>
      </c>
      <c r="AE23" s="302">
        <f>G23*0.216753926701571</f>
        <v>0</v>
      </c>
      <c r="AF23" s="302">
        <f>G23*(1-0.216753926701571)</f>
        <v>0</v>
      </c>
      <c r="AM23" s="302">
        <f t="shared" si="8"/>
        <v>0</v>
      </c>
      <c r="AN23" s="302">
        <f t="shared" si="9"/>
        <v>0</v>
      </c>
      <c r="AO23" s="303" t="s">
        <v>965</v>
      </c>
      <c r="AP23" s="303" t="s">
        <v>949</v>
      </c>
      <c r="AQ23" s="296" t="s">
        <v>941</v>
      </c>
    </row>
    <row r="24" spans="1:43" ht="12.75">
      <c r="A24" s="281" t="s">
        <v>968</v>
      </c>
      <c r="B24" s="281"/>
      <c r="C24" s="281" t="s">
        <v>969</v>
      </c>
      <c r="D24" s="281" t="s">
        <v>970</v>
      </c>
      <c r="E24" s="281" t="s">
        <v>215</v>
      </c>
      <c r="F24" s="302">
        <v>45</v>
      </c>
      <c r="G24" s="302"/>
      <c r="H24" s="302">
        <f t="shared" si="0"/>
        <v>0</v>
      </c>
      <c r="I24" s="302">
        <f t="shared" si="1"/>
        <v>0</v>
      </c>
      <c r="J24" s="302">
        <f t="shared" si="2"/>
        <v>0</v>
      </c>
      <c r="K24" s="302">
        <v>0</v>
      </c>
      <c r="L24" s="302">
        <f t="shared" si="3"/>
        <v>0</v>
      </c>
      <c r="M24" s="303" t="s">
        <v>964</v>
      </c>
      <c r="N24" s="303" t="s">
        <v>663</v>
      </c>
      <c r="O24" s="302">
        <f t="shared" si="4"/>
        <v>0</v>
      </c>
      <c r="Z24" s="302">
        <f t="shared" si="5"/>
        <v>0</v>
      </c>
      <c r="AA24" s="302">
        <f t="shared" si="6"/>
        <v>0</v>
      </c>
      <c r="AB24" s="302">
        <f t="shared" si="7"/>
        <v>0</v>
      </c>
      <c r="AD24" s="302">
        <v>21</v>
      </c>
      <c r="AE24" s="302">
        <f>G24*0</f>
        <v>0</v>
      </c>
      <c r="AF24" s="302">
        <f>G24*(1-0)</f>
        <v>0</v>
      </c>
      <c r="AM24" s="302">
        <f t="shared" si="8"/>
        <v>0</v>
      </c>
      <c r="AN24" s="302">
        <f t="shared" si="9"/>
        <v>0</v>
      </c>
      <c r="AO24" s="303" t="s">
        <v>965</v>
      </c>
      <c r="AP24" s="303" t="s">
        <v>949</v>
      </c>
      <c r="AQ24" s="296" t="s">
        <v>941</v>
      </c>
    </row>
    <row r="25" spans="1:43" ht="12.75">
      <c r="A25" s="281" t="s">
        <v>971</v>
      </c>
      <c r="B25" s="281"/>
      <c r="C25" s="281" t="s">
        <v>972</v>
      </c>
      <c r="D25" s="281" t="s">
        <v>973</v>
      </c>
      <c r="E25" s="281" t="s">
        <v>215</v>
      </c>
      <c r="F25" s="302">
        <v>10</v>
      </c>
      <c r="G25" s="302"/>
      <c r="H25" s="302">
        <f t="shared" si="0"/>
        <v>0</v>
      </c>
      <c r="I25" s="302">
        <f t="shared" si="1"/>
        <v>0</v>
      </c>
      <c r="J25" s="302">
        <f t="shared" si="2"/>
        <v>0</v>
      </c>
      <c r="K25" s="302">
        <v>0</v>
      </c>
      <c r="L25" s="302">
        <f t="shared" si="3"/>
        <v>0</v>
      </c>
      <c r="M25" s="303" t="s">
        <v>964</v>
      </c>
      <c r="N25" s="303" t="s">
        <v>663</v>
      </c>
      <c r="O25" s="302">
        <f t="shared" si="4"/>
        <v>0</v>
      </c>
      <c r="Z25" s="302">
        <f t="shared" si="5"/>
        <v>0</v>
      </c>
      <c r="AA25" s="302">
        <f t="shared" si="6"/>
        <v>0</v>
      </c>
      <c r="AB25" s="302">
        <f t="shared" si="7"/>
        <v>0</v>
      </c>
      <c r="AD25" s="302">
        <v>21</v>
      </c>
      <c r="AE25" s="302">
        <f>G25*0</f>
        <v>0</v>
      </c>
      <c r="AF25" s="302">
        <f>G25*(1-0)</f>
        <v>0</v>
      </c>
      <c r="AM25" s="302">
        <f t="shared" si="8"/>
        <v>0</v>
      </c>
      <c r="AN25" s="302">
        <f t="shared" si="9"/>
        <v>0</v>
      </c>
      <c r="AO25" s="303" t="s">
        <v>965</v>
      </c>
      <c r="AP25" s="303" t="s">
        <v>949</v>
      </c>
      <c r="AQ25" s="296" t="s">
        <v>941</v>
      </c>
    </row>
    <row r="26" spans="1:43" ht="12.75">
      <c r="A26" s="281" t="s">
        <v>974</v>
      </c>
      <c r="B26" s="281"/>
      <c r="C26" s="281" t="s">
        <v>975</v>
      </c>
      <c r="D26" s="281" t="s">
        <v>976</v>
      </c>
      <c r="E26" s="281" t="s">
        <v>215</v>
      </c>
      <c r="F26" s="302">
        <v>3</v>
      </c>
      <c r="G26" s="302"/>
      <c r="H26" s="302">
        <f t="shared" si="0"/>
        <v>0</v>
      </c>
      <c r="I26" s="302">
        <f t="shared" si="1"/>
        <v>0</v>
      </c>
      <c r="J26" s="302">
        <f t="shared" si="2"/>
        <v>0</v>
      </c>
      <c r="K26" s="302">
        <v>0.00011</v>
      </c>
      <c r="L26" s="302">
        <f t="shared" si="3"/>
        <v>0.00033</v>
      </c>
      <c r="M26" s="303" t="s">
        <v>964</v>
      </c>
      <c r="N26" s="303" t="s">
        <v>663</v>
      </c>
      <c r="O26" s="302">
        <f t="shared" si="4"/>
        <v>0</v>
      </c>
      <c r="Z26" s="302">
        <f t="shared" si="5"/>
        <v>0</v>
      </c>
      <c r="AA26" s="302">
        <f t="shared" si="6"/>
        <v>0</v>
      </c>
      <c r="AB26" s="302">
        <f t="shared" si="7"/>
        <v>0</v>
      </c>
      <c r="AD26" s="302">
        <v>21</v>
      </c>
      <c r="AE26" s="302">
        <f>G26*0.72573327369161</f>
        <v>0</v>
      </c>
      <c r="AF26" s="302">
        <f>G26*(1-0.72573327369161)</f>
        <v>0</v>
      </c>
      <c r="AM26" s="302">
        <f t="shared" si="8"/>
        <v>0</v>
      </c>
      <c r="AN26" s="302">
        <f t="shared" si="9"/>
        <v>0</v>
      </c>
      <c r="AO26" s="303" t="s">
        <v>965</v>
      </c>
      <c r="AP26" s="303" t="s">
        <v>949</v>
      </c>
      <c r="AQ26" s="296" t="s">
        <v>941</v>
      </c>
    </row>
    <row r="27" spans="1:43" ht="12.75">
      <c r="A27" s="281" t="s">
        <v>977</v>
      </c>
      <c r="B27" s="281"/>
      <c r="C27" s="281" t="s">
        <v>978</v>
      </c>
      <c r="D27" s="281" t="s">
        <v>979</v>
      </c>
      <c r="E27" s="281" t="s">
        <v>215</v>
      </c>
      <c r="F27" s="302">
        <v>4</v>
      </c>
      <c r="G27" s="302"/>
      <c r="H27" s="302">
        <f t="shared" si="0"/>
        <v>0</v>
      </c>
      <c r="I27" s="302">
        <f t="shared" si="1"/>
        <v>0</v>
      </c>
      <c r="J27" s="302">
        <f t="shared" si="2"/>
        <v>0</v>
      </c>
      <c r="K27" s="302">
        <v>0</v>
      </c>
      <c r="L27" s="302">
        <f t="shared" si="3"/>
        <v>0</v>
      </c>
      <c r="M27" s="303" t="s">
        <v>964</v>
      </c>
      <c r="N27" s="303" t="s">
        <v>663</v>
      </c>
      <c r="O27" s="302">
        <f t="shared" si="4"/>
        <v>0</v>
      </c>
      <c r="Z27" s="302">
        <f t="shared" si="5"/>
        <v>0</v>
      </c>
      <c r="AA27" s="302">
        <f t="shared" si="6"/>
        <v>0</v>
      </c>
      <c r="AB27" s="302">
        <f t="shared" si="7"/>
        <v>0</v>
      </c>
      <c r="AD27" s="302">
        <v>21</v>
      </c>
      <c r="AE27" s="302">
        <f>G27*0</f>
        <v>0</v>
      </c>
      <c r="AF27" s="302">
        <f>G27*(1-0)</f>
        <v>0</v>
      </c>
      <c r="AM27" s="302">
        <f t="shared" si="8"/>
        <v>0</v>
      </c>
      <c r="AN27" s="302">
        <f t="shared" si="9"/>
        <v>0</v>
      </c>
      <c r="AO27" s="303" t="s">
        <v>965</v>
      </c>
      <c r="AP27" s="303" t="s">
        <v>949</v>
      </c>
      <c r="AQ27" s="296" t="s">
        <v>941</v>
      </c>
    </row>
    <row r="28" spans="1:43" ht="12.75">
      <c r="A28" s="281" t="s">
        <v>980</v>
      </c>
      <c r="B28" s="281"/>
      <c r="C28" s="281" t="s">
        <v>981</v>
      </c>
      <c r="D28" s="281" t="s">
        <v>982</v>
      </c>
      <c r="E28" s="281" t="s">
        <v>215</v>
      </c>
      <c r="F28" s="302">
        <v>1</v>
      </c>
      <c r="G28" s="302"/>
      <c r="H28" s="302">
        <f t="shared" si="0"/>
        <v>0</v>
      </c>
      <c r="I28" s="302">
        <f t="shared" si="1"/>
        <v>0</v>
      </c>
      <c r="J28" s="302">
        <f t="shared" si="2"/>
        <v>0</v>
      </c>
      <c r="K28" s="302">
        <v>0</v>
      </c>
      <c r="L28" s="302">
        <f t="shared" si="3"/>
        <v>0</v>
      </c>
      <c r="M28" s="303" t="s">
        <v>964</v>
      </c>
      <c r="N28" s="303" t="s">
        <v>663</v>
      </c>
      <c r="O28" s="302">
        <f t="shared" si="4"/>
        <v>0</v>
      </c>
      <c r="Z28" s="302">
        <f t="shared" si="5"/>
        <v>0</v>
      </c>
      <c r="AA28" s="302">
        <f t="shared" si="6"/>
        <v>0</v>
      </c>
      <c r="AB28" s="302">
        <f t="shared" si="7"/>
        <v>0</v>
      </c>
      <c r="AD28" s="302">
        <v>21</v>
      </c>
      <c r="AE28" s="302">
        <f>G28*0</f>
        <v>0</v>
      </c>
      <c r="AF28" s="302">
        <f>G28*(1-0)</f>
        <v>0</v>
      </c>
      <c r="AM28" s="302">
        <f t="shared" si="8"/>
        <v>0</v>
      </c>
      <c r="AN28" s="302">
        <f t="shared" si="9"/>
        <v>0</v>
      </c>
      <c r="AO28" s="303" t="s">
        <v>965</v>
      </c>
      <c r="AP28" s="303" t="s">
        <v>949</v>
      </c>
      <c r="AQ28" s="296" t="s">
        <v>941</v>
      </c>
    </row>
    <row r="29" spans="1:43" ht="12.75">
      <c r="A29" s="281" t="s">
        <v>983</v>
      </c>
      <c r="B29" s="281"/>
      <c r="C29" s="281" t="s">
        <v>984</v>
      </c>
      <c r="D29" s="281" t="s">
        <v>985</v>
      </c>
      <c r="E29" s="281" t="s">
        <v>215</v>
      </c>
      <c r="F29" s="302">
        <v>10</v>
      </c>
      <c r="G29" s="302"/>
      <c r="H29" s="302">
        <f t="shared" si="0"/>
        <v>0</v>
      </c>
      <c r="I29" s="302">
        <f t="shared" si="1"/>
        <v>0</v>
      </c>
      <c r="J29" s="302">
        <f t="shared" si="2"/>
        <v>0</v>
      </c>
      <c r="K29" s="302">
        <v>0</v>
      </c>
      <c r="L29" s="302">
        <f t="shared" si="3"/>
        <v>0</v>
      </c>
      <c r="M29" s="303" t="s">
        <v>964</v>
      </c>
      <c r="N29" s="303" t="s">
        <v>663</v>
      </c>
      <c r="O29" s="302">
        <f t="shared" si="4"/>
        <v>0</v>
      </c>
      <c r="Z29" s="302">
        <f t="shared" si="5"/>
        <v>0</v>
      </c>
      <c r="AA29" s="302">
        <f t="shared" si="6"/>
        <v>0</v>
      </c>
      <c r="AB29" s="302">
        <f t="shared" si="7"/>
        <v>0</v>
      </c>
      <c r="AD29" s="302">
        <v>21</v>
      </c>
      <c r="AE29" s="302">
        <f>G29*0</f>
        <v>0</v>
      </c>
      <c r="AF29" s="302">
        <f>G29*(1-0)</f>
        <v>0</v>
      </c>
      <c r="AM29" s="302">
        <f t="shared" si="8"/>
        <v>0</v>
      </c>
      <c r="AN29" s="302">
        <f t="shared" si="9"/>
        <v>0</v>
      </c>
      <c r="AO29" s="303" t="s">
        <v>965</v>
      </c>
      <c r="AP29" s="303" t="s">
        <v>949</v>
      </c>
      <c r="AQ29" s="296" t="s">
        <v>941</v>
      </c>
    </row>
    <row r="30" spans="1:43" ht="12.75">
      <c r="A30" s="281" t="s">
        <v>986</v>
      </c>
      <c r="B30" s="281"/>
      <c r="C30" s="281" t="s">
        <v>987</v>
      </c>
      <c r="D30" s="281" t="s">
        <v>988</v>
      </c>
      <c r="E30" s="281" t="s">
        <v>183</v>
      </c>
      <c r="F30" s="302">
        <v>60</v>
      </c>
      <c r="G30" s="302"/>
      <c r="H30" s="302">
        <f t="shared" si="0"/>
        <v>0</v>
      </c>
      <c r="I30" s="302">
        <f t="shared" si="1"/>
        <v>0</v>
      </c>
      <c r="J30" s="302">
        <f t="shared" si="2"/>
        <v>0</v>
      </c>
      <c r="K30" s="302">
        <v>0.00014</v>
      </c>
      <c r="L30" s="302">
        <f t="shared" si="3"/>
        <v>0.0084</v>
      </c>
      <c r="M30" s="303" t="s">
        <v>964</v>
      </c>
      <c r="N30" s="303" t="s">
        <v>663</v>
      </c>
      <c r="O30" s="302">
        <f t="shared" si="4"/>
        <v>0</v>
      </c>
      <c r="Z30" s="302">
        <f t="shared" si="5"/>
        <v>0</v>
      </c>
      <c r="AA30" s="302">
        <f t="shared" si="6"/>
        <v>0</v>
      </c>
      <c r="AB30" s="302">
        <f t="shared" si="7"/>
        <v>0</v>
      </c>
      <c r="AD30" s="302">
        <v>21</v>
      </c>
      <c r="AE30" s="302">
        <f>G30*0.502933583665806</f>
        <v>0</v>
      </c>
      <c r="AF30" s="302">
        <f>G30*(1-0.502933583665806)</f>
        <v>0</v>
      </c>
      <c r="AM30" s="302">
        <f t="shared" si="8"/>
        <v>0</v>
      </c>
      <c r="AN30" s="302">
        <f t="shared" si="9"/>
        <v>0</v>
      </c>
      <c r="AO30" s="303" t="s">
        <v>965</v>
      </c>
      <c r="AP30" s="303" t="s">
        <v>949</v>
      </c>
      <c r="AQ30" s="296" t="s">
        <v>941</v>
      </c>
    </row>
    <row r="31" spans="1:43" ht="12.75">
      <c r="A31" s="281" t="s">
        <v>989</v>
      </c>
      <c r="B31" s="281"/>
      <c r="C31" s="281" t="s">
        <v>990</v>
      </c>
      <c r="D31" s="281" t="s">
        <v>991</v>
      </c>
      <c r="E31" s="281" t="s">
        <v>183</v>
      </c>
      <c r="F31" s="302">
        <v>350</v>
      </c>
      <c r="G31" s="302"/>
      <c r="H31" s="302">
        <f t="shared" si="0"/>
        <v>0</v>
      </c>
      <c r="I31" s="302">
        <f t="shared" si="1"/>
        <v>0</v>
      </c>
      <c r="J31" s="302">
        <f t="shared" si="2"/>
        <v>0</v>
      </c>
      <c r="K31" s="302">
        <v>0.00016</v>
      </c>
      <c r="L31" s="302">
        <f t="shared" si="3"/>
        <v>0.056</v>
      </c>
      <c r="M31" s="303" t="s">
        <v>964</v>
      </c>
      <c r="N31" s="303" t="s">
        <v>663</v>
      </c>
      <c r="O31" s="302">
        <f t="shared" si="4"/>
        <v>0</v>
      </c>
      <c r="Z31" s="302">
        <f t="shared" si="5"/>
        <v>0</v>
      </c>
      <c r="AA31" s="302">
        <f t="shared" si="6"/>
        <v>0</v>
      </c>
      <c r="AB31" s="302">
        <f t="shared" si="7"/>
        <v>0</v>
      </c>
      <c r="AD31" s="302">
        <v>21</v>
      </c>
      <c r="AE31" s="302">
        <f>G31*0.316069843148861</f>
        <v>0</v>
      </c>
      <c r="AF31" s="302">
        <f>G31*(1-0.316069843148861)</f>
        <v>0</v>
      </c>
      <c r="AM31" s="302">
        <f t="shared" si="8"/>
        <v>0</v>
      </c>
      <c r="AN31" s="302">
        <f t="shared" si="9"/>
        <v>0</v>
      </c>
      <c r="AO31" s="303" t="s">
        <v>965</v>
      </c>
      <c r="AP31" s="303" t="s">
        <v>949</v>
      </c>
      <c r="AQ31" s="296" t="s">
        <v>941</v>
      </c>
    </row>
    <row r="32" spans="1:43" ht="12.75">
      <c r="A32" s="281" t="s">
        <v>992</v>
      </c>
      <c r="B32" s="281"/>
      <c r="C32" s="281" t="s">
        <v>993</v>
      </c>
      <c r="D32" s="281" t="s">
        <v>994</v>
      </c>
      <c r="E32" s="281" t="s">
        <v>183</v>
      </c>
      <c r="F32" s="302">
        <v>95</v>
      </c>
      <c r="G32" s="302"/>
      <c r="H32" s="302">
        <f t="shared" si="0"/>
        <v>0</v>
      </c>
      <c r="I32" s="302">
        <f t="shared" si="1"/>
        <v>0</v>
      </c>
      <c r="J32" s="302">
        <f t="shared" si="2"/>
        <v>0</v>
      </c>
      <c r="K32" s="302">
        <v>0</v>
      </c>
      <c r="L32" s="302">
        <f t="shared" si="3"/>
        <v>0</v>
      </c>
      <c r="M32" s="303" t="s">
        <v>964</v>
      </c>
      <c r="N32" s="303" t="s">
        <v>663</v>
      </c>
      <c r="O32" s="302">
        <f t="shared" si="4"/>
        <v>0</v>
      </c>
      <c r="Z32" s="302">
        <f t="shared" si="5"/>
        <v>0</v>
      </c>
      <c r="AA32" s="302">
        <f t="shared" si="6"/>
        <v>0</v>
      </c>
      <c r="AB32" s="302">
        <f t="shared" si="7"/>
        <v>0</v>
      </c>
      <c r="AD32" s="302">
        <v>21</v>
      </c>
      <c r="AE32" s="302">
        <f>G32*0</f>
        <v>0</v>
      </c>
      <c r="AF32" s="302">
        <f>G32*(1-0)</f>
        <v>0</v>
      </c>
      <c r="AM32" s="302">
        <f t="shared" si="8"/>
        <v>0</v>
      </c>
      <c r="AN32" s="302">
        <f t="shared" si="9"/>
        <v>0</v>
      </c>
      <c r="AO32" s="303" t="s">
        <v>965</v>
      </c>
      <c r="AP32" s="303" t="s">
        <v>949</v>
      </c>
      <c r="AQ32" s="296" t="s">
        <v>941</v>
      </c>
    </row>
    <row r="33" spans="1:43" ht="12.75">
      <c r="A33" s="281" t="s">
        <v>995</v>
      </c>
      <c r="B33" s="281"/>
      <c r="C33" s="281" t="s">
        <v>996</v>
      </c>
      <c r="D33" s="281" t="s">
        <v>997</v>
      </c>
      <c r="E33" s="281" t="s">
        <v>215</v>
      </c>
      <c r="F33" s="302">
        <v>2</v>
      </c>
      <c r="G33" s="302"/>
      <c r="H33" s="302">
        <f t="shared" si="0"/>
        <v>0</v>
      </c>
      <c r="I33" s="302">
        <f t="shared" si="1"/>
        <v>0</v>
      </c>
      <c r="J33" s="302">
        <f t="shared" si="2"/>
        <v>0</v>
      </c>
      <c r="K33" s="302">
        <v>0.00594</v>
      </c>
      <c r="L33" s="302">
        <f t="shared" si="3"/>
        <v>0.01188</v>
      </c>
      <c r="M33" s="303" t="s">
        <v>964</v>
      </c>
      <c r="N33" s="303" t="s">
        <v>663</v>
      </c>
      <c r="O33" s="302">
        <f t="shared" si="4"/>
        <v>0</v>
      </c>
      <c r="Z33" s="302">
        <f t="shared" si="5"/>
        <v>0</v>
      </c>
      <c r="AA33" s="302">
        <f t="shared" si="6"/>
        <v>0</v>
      </c>
      <c r="AB33" s="302">
        <f t="shared" si="7"/>
        <v>0</v>
      </c>
      <c r="AD33" s="302">
        <v>21</v>
      </c>
      <c r="AE33" s="302">
        <f>G33*0.526359516616314</f>
        <v>0</v>
      </c>
      <c r="AF33" s="302">
        <f>G33*(1-0.526359516616314)</f>
        <v>0</v>
      </c>
      <c r="AM33" s="302">
        <f t="shared" si="8"/>
        <v>0</v>
      </c>
      <c r="AN33" s="302">
        <f t="shared" si="9"/>
        <v>0</v>
      </c>
      <c r="AO33" s="303" t="s">
        <v>965</v>
      </c>
      <c r="AP33" s="303" t="s">
        <v>949</v>
      </c>
      <c r="AQ33" s="296" t="s">
        <v>941</v>
      </c>
    </row>
    <row r="34" spans="1:43" ht="12.75">
      <c r="A34" s="281" t="s">
        <v>998</v>
      </c>
      <c r="B34" s="281"/>
      <c r="C34" s="281" t="s">
        <v>999</v>
      </c>
      <c r="D34" s="281" t="s">
        <v>1000</v>
      </c>
      <c r="E34" s="281" t="s">
        <v>215</v>
      </c>
      <c r="F34" s="302">
        <v>2</v>
      </c>
      <c r="G34" s="302"/>
      <c r="H34" s="302">
        <f t="shared" si="0"/>
        <v>0</v>
      </c>
      <c r="I34" s="302">
        <f t="shared" si="1"/>
        <v>0</v>
      </c>
      <c r="J34" s="302">
        <f t="shared" si="2"/>
        <v>0</v>
      </c>
      <c r="K34" s="302">
        <v>0.00502</v>
      </c>
      <c r="L34" s="302">
        <f t="shared" si="3"/>
        <v>0.01004</v>
      </c>
      <c r="M34" s="303" t="s">
        <v>964</v>
      </c>
      <c r="N34" s="303" t="s">
        <v>663</v>
      </c>
      <c r="O34" s="302">
        <f t="shared" si="4"/>
        <v>0</v>
      </c>
      <c r="Z34" s="302">
        <f t="shared" si="5"/>
        <v>0</v>
      </c>
      <c r="AA34" s="302">
        <f t="shared" si="6"/>
        <v>0</v>
      </c>
      <c r="AB34" s="302">
        <f t="shared" si="7"/>
        <v>0</v>
      </c>
      <c r="AD34" s="302">
        <v>21</v>
      </c>
      <c r="AE34" s="302">
        <f>G34*0.485983606557377</f>
        <v>0</v>
      </c>
      <c r="AF34" s="302">
        <f>G34*(1-0.485983606557377)</f>
        <v>0</v>
      </c>
      <c r="AM34" s="302">
        <f t="shared" si="8"/>
        <v>0</v>
      </c>
      <c r="AN34" s="302">
        <f t="shared" si="9"/>
        <v>0</v>
      </c>
      <c r="AO34" s="303" t="s">
        <v>965</v>
      </c>
      <c r="AP34" s="303" t="s">
        <v>949</v>
      </c>
      <c r="AQ34" s="296" t="s">
        <v>941</v>
      </c>
    </row>
    <row r="35" spans="1:43" ht="12.75">
      <c r="A35" s="281" t="s">
        <v>1001</v>
      </c>
      <c r="B35" s="281"/>
      <c r="C35" s="281" t="s">
        <v>1002</v>
      </c>
      <c r="D35" s="281" t="s">
        <v>1003</v>
      </c>
      <c r="E35" s="281" t="s">
        <v>215</v>
      </c>
      <c r="F35" s="302">
        <v>24</v>
      </c>
      <c r="G35" s="302"/>
      <c r="H35" s="302">
        <f t="shared" si="0"/>
        <v>0</v>
      </c>
      <c r="I35" s="302">
        <f t="shared" si="1"/>
        <v>0</v>
      </c>
      <c r="J35" s="302">
        <f t="shared" si="2"/>
        <v>0</v>
      </c>
      <c r="K35" s="302">
        <v>0.00028</v>
      </c>
      <c r="L35" s="302">
        <f t="shared" si="3"/>
        <v>0.006719999999999999</v>
      </c>
      <c r="M35" s="303" t="s">
        <v>964</v>
      </c>
      <c r="N35" s="303" t="s">
        <v>663</v>
      </c>
      <c r="O35" s="302">
        <f t="shared" si="4"/>
        <v>0</v>
      </c>
      <c r="Z35" s="302">
        <f t="shared" si="5"/>
        <v>0</v>
      </c>
      <c r="AA35" s="302">
        <f t="shared" si="6"/>
        <v>0</v>
      </c>
      <c r="AB35" s="302">
        <f t="shared" si="7"/>
        <v>0</v>
      </c>
      <c r="AD35" s="302">
        <v>21</v>
      </c>
      <c r="AE35" s="302">
        <f>G35*0.245352112676056</f>
        <v>0</v>
      </c>
      <c r="AF35" s="302">
        <f>G35*(1-0.245352112676056)</f>
        <v>0</v>
      </c>
      <c r="AM35" s="302">
        <f t="shared" si="8"/>
        <v>0</v>
      </c>
      <c r="AN35" s="302">
        <f t="shared" si="9"/>
        <v>0</v>
      </c>
      <c r="AO35" s="303" t="s">
        <v>965</v>
      </c>
      <c r="AP35" s="303" t="s">
        <v>949</v>
      </c>
      <c r="AQ35" s="296" t="s">
        <v>941</v>
      </c>
    </row>
    <row r="36" spans="1:43" ht="12.75">
      <c r="A36" s="281" t="s">
        <v>1004</v>
      </c>
      <c r="B36" s="281"/>
      <c r="C36" s="281" t="s">
        <v>1005</v>
      </c>
      <c r="D36" s="281" t="s">
        <v>1003</v>
      </c>
      <c r="E36" s="281" t="s">
        <v>215</v>
      </c>
      <c r="F36" s="302">
        <v>6</v>
      </c>
      <c r="G36" s="302"/>
      <c r="H36" s="302">
        <f t="shared" si="0"/>
        <v>0</v>
      </c>
      <c r="I36" s="302">
        <f t="shared" si="1"/>
        <v>0</v>
      </c>
      <c r="J36" s="302">
        <f t="shared" si="2"/>
        <v>0</v>
      </c>
      <c r="K36" s="302">
        <v>0.0002</v>
      </c>
      <c r="L36" s="302">
        <f t="shared" si="3"/>
        <v>0.0012000000000000001</v>
      </c>
      <c r="M36" s="303" t="s">
        <v>964</v>
      </c>
      <c r="N36" s="303" t="s">
        <v>663</v>
      </c>
      <c r="O36" s="302">
        <f t="shared" si="4"/>
        <v>0</v>
      </c>
      <c r="Z36" s="302">
        <f t="shared" si="5"/>
        <v>0</v>
      </c>
      <c r="AA36" s="302">
        <f t="shared" si="6"/>
        <v>0</v>
      </c>
      <c r="AB36" s="302">
        <f t="shared" si="7"/>
        <v>0</v>
      </c>
      <c r="AD36" s="302">
        <v>21</v>
      </c>
      <c r="AE36" s="302">
        <f>G36*0.328583333333333</f>
        <v>0</v>
      </c>
      <c r="AF36" s="302">
        <f>G36*(1-0.328583333333333)</f>
        <v>0</v>
      </c>
      <c r="AM36" s="302">
        <f t="shared" si="8"/>
        <v>0</v>
      </c>
      <c r="AN36" s="302">
        <f t="shared" si="9"/>
        <v>0</v>
      </c>
      <c r="AO36" s="303" t="s">
        <v>965</v>
      </c>
      <c r="AP36" s="303" t="s">
        <v>949</v>
      </c>
      <c r="AQ36" s="296" t="s">
        <v>941</v>
      </c>
    </row>
    <row r="37" spans="1:43" ht="12.75">
      <c r="A37" s="281" t="s">
        <v>1006</v>
      </c>
      <c r="B37" s="281"/>
      <c r="C37" s="281" t="s">
        <v>1007</v>
      </c>
      <c r="D37" s="281" t="s">
        <v>1008</v>
      </c>
      <c r="E37" s="281" t="s">
        <v>215</v>
      </c>
      <c r="F37" s="302">
        <v>4</v>
      </c>
      <c r="G37" s="302"/>
      <c r="H37" s="302">
        <f t="shared" si="0"/>
        <v>0</v>
      </c>
      <c r="I37" s="302">
        <f t="shared" si="1"/>
        <v>0</v>
      </c>
      <c r="J37" s="302">
        <f t="shared" si="2"/>
        <v>0</v>
      </c>
      <c r="K37" s="302">
        <v>0.00039</v>
      </c>
      <c r="L37" s="302">
        <f t="shared" si="3"/>
        <v>0.00156</v>
      </c>
      <c r="M37" s="303" t="s">
        <v>964</v>
      </c>
      <c r="N37" s="303" t="s">
        <v>663</v>
      </c>
      <c r="O37" s="302">
        <f t="shared" si="4"/>
        <v>0</v>
      </c>
      <c r="Z37" s="302">
        <f t="shared" si="5"/>
        <v>0</v>
      </c>
      <c r="AA37" s="302">
        <f t="shared" si="6"/>
        <v>0</v>
      </c>
      <c r="AB37" s="302">
        <f t="shared" si="7"/>
        <v>0</v>
      </c>
      <c r="AD37" s="302">
        <v>21</v>
      </c>
      <c r="AE37" s="302">
        <f>G37*0.217239057239057</f>
        <v>0</v>
      </c>
      <c r="AF37" s="302">
        <f>G37*(1-0.217239057239057)</f>
        <v>0</v>
      </c>
      <c r="AM37" s="302">
        <f t="shared" si="8"/>
        <v>0</v>
      </c>
      <c r="AN37" s="302">
        <f t="shared" si="9"/>
        <v>0</v>
      </c>
      <c r="AO37" s="303" t="s">
        <v>965</v>
      </c>
      <c r="AP37" s="303" t="s">
        <v>949</v>
      </c>
      <c r="AQ37" s="296" t="s">
        <v>941</v>
      </c>
    </row>
    <row r="38" spans="1:43" ht="12.75">
      <c r="A38" s="281" t="s">
        <v>1009</v>
      </c>
      <c r="B38" s="281"/>
      <c r="C38" s="281" t="s">
        <v>1010</v>
      </c>
      <c r="D38" s="281" t="s">
        <v>1011</v>
      </c>
      <c r="E38" s="281" t="s">
        <v>215</v>
      </c>
      <c r="F38" s="302">
        <v>6</v>
      </c>
      <c r="G38" s="302"/>
      <c r="H38" s="302">
        <f t="shared" si="0"/>
        <v>0</v>
      </c>
      <c r="I38" s="302">
        <f t="shared" si="1"/>
        <v>0</v>
      </c>
      <c r="J38" s="302">
        <f t="shared" si="2"/>
        <v>0</v>
      </c>
      <c r="K38" s="302">
        <v>0.00364</v>
      </c>
      <c r="L38" s="302">
        <f t="shared" si="3"/>
        <v>0.02184</v>
      </c>
      <c r="M38" s="303" t="s">
        <v>964</v>
      </c>
      <c r="N38" s="303" t="s">
        <v>663</v>
      </c>
      <c r="O38" s="302">
        <f t="shared" si="4"/>
        <v>0</v>
      </c>
      <c r="Z38" s="302">
        <f t="shared" si="5"/>
        <v>0</v>
      </c>
      <c r="AA38" s="302">
        <f t="shared" si="6"/>
        <v>0</v>
      </c>
      <c r="AB38" s="302">
        <f t="shared" si="7"/>
        <v>0</v>
      </c>
      <c r="AD38" s="302">
        <v>21</v>
      </c>
      <c r="AE38" s="302">
        <f>G38*0.440408560311284</f>
        <v>0</v>
      </c>
      <c r="AF38" s="302">
        <f>G38*(1-0.440408560311284)</f>
        <v>0</v>
      </c>
      <c r="AM38" s="302">
        <f t="shared" si="8"/>
        <v>0</v>
      </c>
      <c r="AN38" s="302">
        <f t="shared" si="9"/>
        <v>0</v>
      </c>
      <c r="AO38" s="303" t="s">
        <v>965</v>
      </c>
      <c r="AP38" s="303" t="s">
        <v>949</v>
      </c>
      <c r="AQ38" s="296" t="s">
        <v>941</v>
      </c>
    </row>
    <row r="39" spans="1:43" ht="12.75">
      <c r="A39" s="281" t="s">
        <v>1012</v>
      </c>
      <c r="B39" s="281"/>
      <c r="C39" s="281" t="s">
        <v>1013</v>
      </c>
      <c r="D39" s="281" t="s">
        <v>1014</v>
      </c>
      <c r="E39" s="281" t="s">
        <v>215</v>
      </c>
      <c r="F39" s="302">
        <v>12</v>
      </c>
      <c r="G39" s="302"/>
      <c r="H39" s="302">
        <f t="shared" si="0"/>
        <v>0</v>
      </c>
      <c r="I39" s="302">
        <f t="shared" si="1"/>
        <v>0</v>
      </c>
      <c r="J39" s="302">
        <f t="shared" si="2"/>
        <v>0</v>
      </c>
      <c r="K39" s="302">
        <v>0</v>
      </c>
      <c r="L39" s="302">
        <f t="shared" si="3"/>
        <v>0</v>
      </c>
      <c r="M39" s="303" t="s">
        <v>964</v>
      </c>
      <c r="N39" s="303" t="s">
        <v>663</v>
      </c>
      <c r="O39" s="302">
        <f t="shared" si="4"/>
        <v>0</v>
      </c>
      <c r="Z39" s="302">
        <f t="shared" si="5"/>
        <v>0</v>
      </c>
      <c r="AA39" s="302">
        <f t="shared" si="6"/>
        <v>0</v>
      </c>
      <c r="AB39" s="302">
        <f t="shared" si="7"/>
        <v>0</v>
      </c>
      <c r="AD39" s="302">
        <v>21</v>
      </c>
      <c r="AE39" s="302">
        <f>G39*0.121468244385414</f>
        <v>0</v>
      </c>
      <c r="AF39" s="302">
        <f>G39*(1-0.121468244385414)</f>
        <v>0</v>
      </c>
      <c r="AM39" s="302">
        <f t="shared" si="8"/>
        <v>0</v>
      </c>
      <c r="AN39" s="302">
        <f t="shared" si="9"/>
        <v>0</v>
      </c>
      <c r="AO39" s="303" t="s">
        <v>965</v>
      </c>
      <c r="AP39" s="303" t="s">
        <v>949</v>
      </c>
      <c r="AQ39" s="296" t="s">
        <v>941</v>
      </c>
    </row>
    <row r="40" spans="1:37" ht="12.75">
      <c r="A40" s="304"/>
      <c r="B40" s="305"/>
      <c r="C40" s="305"/>
      <c r="D40" s="365" t="s">
        <v>1015</v>
      </c>
      <c r="E40" s="365"/>
      <c r="F40" s="365"/>
      <c r="G40" s="365"/>
      <c r="H40" s="301">
        <f>SUM(H41:H42)</f>
        <v>0</v>
      </c>
      <c r="I40" s="301">
        <f>SUM(I41:I42)</f>
        <v>0</v>
      </c>
      <c r="J40" s="301">
        <f>H40+I40</f>
        <v>0</v>
      </c>
      <c r="K40" s="296"/>
      <c r="L40" s="301">
        <f>SUM(L41:L42)</f>
        <v>0</v>
      </c>
      <c r="M40" s="296"/>
      <c r="P40" s="301">
        <f>IF(Q40="PR",J40,SUM(O41:O42))</f>
        <v>0</v>
      </c>
      <c r="Q40" s="296" t="s">
        <v>1016</v>
      </c>
      <c r="R40" s="301">
        <f>IF(Q40="HS",H40,0)</f>
        <v>0</v>
      </c>
      <c r="S40" s="301">
        <f>IF(Q40="HS",I40-P40,0)</f>
        <v>0</v>
      </c>
      <c r="T40" s="301">
        <f>IF(Q40="PS",H40,0)</f>
        <v>0</v>
      </c>
      <c r="U40" s="301">
        <f>IF(Q40="PS",I40-P40,0)</f>
        <v>0</v>
      </c>
      <c r="V40" s="301">
        <f>IF(Q40="MP",H40,0)</f>
        <v>0</v>
      </c>
      <c r="W40" s="301">
        <f>IF(Q40="MP",I40-P40,0)</f>
        <v>0</v>
      </c>
      <c r="X40" s="301">
        <f>IF(Q40="OM",H40,0)</f>
        <v>0</v>
      </c>
      <c r="Y40" s="296"/>
      <c r="AI40" s="301">
        <f>SUM(Z41:Z42)</f>
        <v>0</v>
      </c>
      <c r="AJ40" s="301">
        <f>SUM(AA41:AA42)</f>
        <v>0</v>
      </c>
      <c r="AK40" s="301">
        <f>SUM(AB41:AB42)</f>
        <v>0</v>
      </c>
    </row>
    <row r="41" spans="1:43" ht="12.75">
      <c r="A41" s="281" t="s">
        <v>1017</v>
      </c>
      <c r="B41" s="281"/>
      <c r="C41" s="281" t="s">
        <v>1018</v>
      </c>
      <c r="D41" s="281" t="s">
        <v>1019</v>
      </c>
      <c r="E41" s="281" t="s">
        <v>947</v>
      </c>
      <c r="F41" s="302">
        <v>1</v>
      </c>
      <c r="G41" s="302"/>
      <c r="H41" s="302">
        <f>ROUND(F41*AE41,2)</f>
        <v>0</v>
      </c>
      <c r="I41" s="302">
        <f>J41-H41</f>
        <v>0</v>
      </c>
      <c r="J41" s="302">
        <f>ROUND(F41*G41,2)</f>
        <v>0</v>
      </c>
      <c r="K41" s="302">
        <v>0</v>
      </c>
      <c r="L41" s="302">
        <f>F41*K41</f>
        <v>0</v>
      </c>
      <c r="M41" s="303"/>
      <c r="N41" s="303" t="s">
        <v>719</v>
      </c>
      <c r="O41" s="302">
        <f>IF(N41="5",I41,0)</f>
        <v>0</v>
      </c>
      <c r="Z41" s="302">
        <f>IF(AD41=0,J41,0)</f>
        <v>0</v>
      </c>
      <c r="AA41" s="302">
        <f>IF(AD41=15,J41,0)</f>
        <v>0</v>
      </c>
      <c r="AB41" s="302">
        <f>IF(AD41=21,J41,0)</f>
        <v>0</v>
      </c>
      <c r="AD41" s="302">
        <v>21</v>
      </c>
      <c r="AE41" s="302">
        <f>G41*1</f>
        <v>0</v>
      </c>
      <c r="AF41" s="302">
        <f>G41*(1-1)</f>
        <v>0</v>
      </c>
      <c r="AM41" s="302">
        <f>F41*AE41</f>
        <v>0</v>
      </c>
      <c r="AN41" s="302">
        <f>F41*AF41</f>
        <v>0</v>
      </c>
      <c r="AO41" s="303" t="s">
        <v>1020</v>
      </c>
      <c r="AP41" s="303" t="s">
        <v>1021</v>
      </c>
      <c r="AQ41" s="296" t="s">
        <v>941</v>
      </c>
    </row>
    <row r="42" spans="1:43" ht="12.75">
      <c r="A42" s="306" t="s">
        <v>1022</v>
      </c>
      <c r="B42" s="306"/>
      <c r="C42" s="306" t="s">
        <v>1023</v>
      </c>
      <c r="D42" s="306" t="s">
        <v>1024</v>
      </c>
      <c r="E42" s="306" t="s">
        <v>947</v>
      </c>
      <c r="F42" s="307">
        <v>10</v>
      </c>
      <c r="G42" s="307"/>
      <c r="H42" s="307">
        <f>ROUND(F42*AE42,2)</f>
        <v>0</v>
      </c>
      <c r="I42" s="307">
        <f>J42-H42</f>
        <v>0</v>
      </c>
      <c r="J42" s="307">
        <f>ROUND(F42*G42,2)</f>
        <v>0</v>
      </c>
      <c r="K42" s="307">
        <v>0</v>
      </c>
      <c r="L42" s="307">
        <f>F42*K42</f>
        <v>0</v>
      </c>
      <c r="M42" s="308"/>
      <c r="N42" s="303" t="s">
        <v>719</v>
      </c>
      <c r="O42" s="302">
        <f>IF(N42="5",I42,0)</f>
        <v>0</v>
      </c>
      <c r="Z42" s="302">
        <f>IF(AD42=0,J42,0)</f>
        <v>0</v>
      </c>
      <c r="AA42" s="302">
        <f>IF(AD42=15,J42,0)</f>
        <v>0</v>
      </c>
      <c r="AB42" s="302">
        <f>IF(AD42=21,J42,0)</f>
        <v>0</v>
      </c>
      <c r="AD42" s="302">
        <v>21</v>
      </c>
      <c r="AE42" s="302">
        <f>G42*1</f>
        <v>0</v>
      </c>
      <c r="AF42" s="302">
        <f>G42*(1-1)</f>
        <v>0</v>
      </c>
      <c r="AM42" s="302">
        <f>F42*AE42</f>
        <v>0</v>
      </c>
      <c r="AN42" s="302">
        <f>F42*AF42</f>
        <v>0</v>
      </c>
      <c r="AO42" s="303" t="s">
        <v>1020</v>
      </c>
      <c r="AP42" s="303" t="s">
        <v>1021</v>
      </c>
      <c r="AQ42" s="296" t="s">
        <v>941</v>
      </c>
    </row>
    <row r="43" spans="1:28" ht="12.75">
      <c r="A43" s="309"/>
      <c r="B43" s="309"/>
      <c r="C43" s="309"/>
      <c r="D43" s="309"/>
      <c r="E43" s="309"/>
      <c r="F43" s="309"/>
      <c r="G43" s="309"/>
      <c r="H43" s="366" t="s">
        <v>1025</v>
      </c>
      <c r="I43" s="366"/>
      <c r="J43" s="310">
        <f>J12+J14+J19+J21+J40</f>
        <v>0</v>
      </c>
      <c r="K43" s="309"/>
      <c r="L43" s="309"/>
      <c r="M43" s="309"/>
      <c r="Z43" s="311">
        <f>SUM(Z13:Z42)</f>
        <v>0</v>
      </c>
      <c r="AA43" s="311">
        <f>SUM(AA13:AA42)</f>
        <v>0</v>
      </c>
      <c r="AB43" s="311">
        <f>SUM(AB13:AB42)</f>
        <v>0</v>
      </c>
    </row>
    <row r="44" ht="11.25" customHeight="1">
      <c r="A44" s="312" t="s">
        <v>1026</v>
      </c>
    </row>
    <row r="45" ht="27.4" customHeight="1"/>
  </sheetData>
  <mergeCells count="33">
    <mergeCell ref="D19:G19"/>
    <mergeCell ref="D21:G21"/>
    <mergeCell ref="D40:G40"/>
    <mergeCell ref="H43:I43"/>
    <mergeCell ref="J8:M9"/>
    <mergeCell ref="H10:J10"/>
    <mergeCell ref="K10:L10"/>
    <mergeCell ref="D12:G12"/>
    <mergeCell ref="D14:G14"/>
    <mergeCell ref="A8:C9"/>
    <mergeCell ref="D8:D9"/>
    <mergeCell ref="E8:F9"/>
    <mergeCell ref="G8:H9"/>
    <mergeCell ref="I8:I9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A1:M1"/>
    <mergeCell ref="A2:C3"/>
    <mergeCell ref="D2:D3"/>
    <mergeCell ref="E2:F3"/>
    <mergeCell ref="G2:H3"/>
    <mergeCell ref="I2:I3"/>
    <mergeCell ref="J2:M3"/>
  </mergeCells>
  <printOptions/>
  <pageMargins left="0.39375" right="0.39375" top="0.590972222222222" bottom="0.590972222222222" header="0.511805555555555" footer="0.511805555555555"/>
  <pageSetup fitToHeight="0" fitToWidth="1" horizontalDpi="300" verticalDpi="300" orientation="portrait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1">
      <selection activeCell="I19" sqref="I19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29</v>
      </c>
      <c r="D2" s="75" t="s">
        <v>30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29</v>
      </c>
      <c r="B5" s="88"/>
      <c r="C5" s="89" t="s">
        <v>30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'06 06 Rek'!E8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'06 06 Rek'!F8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'06 06 Rek'!H8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'06 06 Rek'!G8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'06 06 Rek'!I8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C22+G23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C23-F32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29">
        <v>0</v>
      </c>
      <c r="G32" s="329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29">
        <f>ROUND(PRODUCT(F32,C33/100),0)</f>
        <v>0</v>
      </c>
      <c r="G33" s="329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G12" sqref="G12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6.125" style="1" customWidth="1"/>
    <col min="5" max="5" width="11.25390625" style="1" customWidth="1"/>
    <col min="6" max="7" width="11.00390625" style="1" customWidth="1"/>
    <col min="8" max="8" width="11.25390625" style="1" customWidth="1"/>
    <col min="9" max="9" width="9.7539062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29</v>
      </c>
      <c r="I1" s="156"/>
    </row>
    <row r="2" spans="1:9" ht="12.75">
      <c r="A2" s="336" t="s">
        <v>75</v>
      </c>
      <c r="B2" s="336"/>
      <c r="C2" s="157" t="s">
        <v>1027</v>
      </c>
      <c r="D2" s="158"/>
      <c r="E2" s="159"/>
      <c r="F2" s="158"/>
      <c r="G2" s="337" t="s">
        <v>30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tr">
        <f>'06 06 Pol'!B7</f>
        <v>VON</v>
      </c>
      <c r="B7" s="62" t="str">
        <f>'06 06 Pol'!C7</f>
        <v>Vedlejší a ostatní náklady</v>
      </c>
      <c r="D7" s="166"/>
      <c r="E7" s="167">
        <f>'06 06 Pol'!BA42</f>
        <v>0</v>
      </c>
      <c r="F7" s="168">
        <f>'06 06 Pol'!BB42</f>
        <v>0</v>
      </c>
      <c r="G7" s="168">
        <f>'06 06 Pol'!BC42</f>
        <v>0</v>
      </c>
      <c r="H7" s="168">
        <f>'06 06 Pol'!BD42</f>
        <v>0</v>
      </c>
      <c r="I7" s="169">
        <f>'06 06 Pol'!BE42</f>
        <v>0</v>
      </c>
    </row>
    <row r="8" spans="1:9" s="14" customFormat="1" ht="12.75">
      <c r="A8" s="170"/>
      <c r="B8" s="171" t="s">
        <v>83</v>
      </c>
      <c r="C8" s="171"/>
      <c r="D8" s="172"/>
      <c r="E8" s="173">
        <f>SUM(E7:E7)</f>
        <v>0</v>
      </c>
      <c r="F8" s="174">
        <f>SUM(F7:F7)</f>
        <v>0</v>
      </c>
      <c r="G8" s="174">
        <f>SUM(G7:G7)</f>
        <v>0</v>
      </c>
      <c r="H8" s="174">
        <f>SUM(H7:H7)</f>
        <v>0</v>
      </c>
      <c r="I8" s="175">
        <f>SUM(I7:I7)</f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4.375" style="176" customWidth="1"/>
    <col min="2" max="2" width="11.625" style="176" customWidth="1"/>
    <col min="3" max="3" width="41.25390625" style="176" customWidth="1"/>
    <col min="4" max="4" width="5.625" style="176" customWidth="1"/>
    <col min="5" max="5" width="8.625" style="176" customWidth="1"/>
    <col min="6" max="6" width="10.00390625" style="176" customWidth="1"/>
    <col min="7" max="7" width="12.75390625" style="176" customWidth="1"/>
    <col min="8" max="11" width="11.625" style="176" hidden="1" customWidth="1"/>
    <col min="12" max="12" width="77.125" style="176" customWidth="1"/>
    <col min="13" max="13" width="46.25390625" style="176" customWidth="1"/>
    <col min="14" max="1025" width="9.25390625" style="176" customWidth="1"/>
  </cols>
  <sheetData>
    <row r="1" spans="1:7" ht="15.75">
      <c r="A1" s="339" t="s">
        <v>84</v>
      </c>
      <c r="B1" s="339"/>
      <c r="C1" s="339"/>
      <c r="D1" s="339"/>
      <c r="E1" s="339"/>
      <c r="F1" s="339"/>
      <c r="G1" s="339"/>
    </row>
    <row r="2" spans="2:7" ht="14.25" customHeight="1">
      <c r="B2" s="177"/>
      <c r="C2" s="178"/>
      <c r="D2" s="178"/>
      <c r="E2" s="179"/>
      <c r="F2" s="178"/>
      <c r="G2" s="178"/>
    </row>
    <row r="3" spans="1:7" ht="12.75">
      <c r="A3" s="335" t="s">
        <v>2</v>
      </c>
      <c r="B3" s="335"/>
      <c r="C3" s="151" t="s">
        <v>1069</v>
      </c>
      <c r="D3" s="180"/>
      <c r="E3" s="181" t="s">
        <v>85</v>
      </c>
      <c r="F3" s="182" t="str">
        <f>'06 06 Rek'!H1</f>
        <v>06</v>
      </c>
      <c r="G3" s="183"/>
    </row>
    <row r="4" spans="1:7" ht="12.75">
      <c r="A4" s="340" t="s">
        <v>75</v>
      </c>
      <c r="B4" s="340"/>
      <c r="C4" s="157" t="s">
        <v>1027</v>
      </c>
      <c r="D4" s="184"/>
      <c r="E4" s="341" t="str">
        <f>'06 06 Rek'!G2</f>
        <v>Vedlejší a ostatní náklady</v>
      </c>
      <c r="F4" s="341"/>
      <c r="G4" s="341"/>
    </row>
    <row r="5" spans="1:7" ht="12.75">
      <c r="A5" s="185"/>
      <c r="G5" s="186"/>
    </row>
    <row r="6" spans="1:11" ht="27" customHeight="1">
      <c r="A6" s="187" t="s">
        <v>86</v>
      </c>
      <c r="B6" s="188" t="s">
        <v>87</v>
      </c>
      <c r="C6" s="188" t="s">
        <v>88</v>
      </c>
      <c r="D6" s="188" t="s">
        <v>89</v>
      </c>
      <c r="E6" s="188" t="s">
        <v>90</v>
      </c>
      <c r="F6" s="188" t="s">
        <v>91</v>
      </c>
      <c r="G6" s="189" t="s">
        <v>92</v>
      </c>
      <c r="H6" s="190" t="s">
        <v>93</v>
      </c>
      <c r="I6" s="190" t="s">
        <v>94</v>
      </c>
      <c r="J6" s="190" t="s">
        <v>95</v>
      </c>
      <c r="K6" s="190" t="s">
        <v>96</v>
      </c>
    </row>
    <row r="7" spans="1:15" ht="12.75">
      <c r="A7" s="191" t="s">
        <v>97</v>
      </c>
      <c r="B7" s="192" t="s">
        <v>1028</v>
      </c>
      <c r="C7" s="193" t="s">
        <v>30</v>
      </c>
      <c r="D7" s="194"/>
      <c r="E7" s="195"/>
      <c r="F7" s="195"/>
      <c r="G7" s="196"/>
      <c r="H7" s="197"/>
      <c r="I7" s="198"/>
      <c r="J7" s="197"/>
      <c r="K7" s="198"/>
      <c r="O7" s="199">
        <v>1</v>
      </c>
    </row>
    <row r="8" spans="1:80" ht="12.75">
      <c r="A8" s="200">
        <v>1</v>
      </c>
      <c r="B8" s="201" t="s">
        <v>19</v>
      </c>
      <c r="C8" s="202" t="s">
        <v>1029</v>
      </c>
      <c r="D8" s="203" t="s">
        <v>183</v>
      </c>
      <c r="E8" s="204">
        <v>109</v>
      </c>
      <c r="F8" s="204"/>
      <c r="G8" s="205">
        <f>E8*F8</f>
        <v>0</v>
      </c>
      <c r="H8" s="206">
        <v>0</v>
      </c>
      <c r="I8" s="207">
        <f>E8*H8</f>
        <v>0</v>
      </c>
      <c r="J8" s="206"/>
      <c r="K8" s="207">
        <f>E8*J8</f>
        <v>0</v>
      </c>
      <c r="O8" s="199">
        <v>2</v>
      </c>
      <c r="AA8" s="208">
        <v>12</v>
      </c>
      <c r="AB8" s="208">
        <v>0</v>
      </c>
      <c r="AC8" s="208">
        <v>1</v>
      </c>
      <c r="AZ8" s="208">
        <v>1</v>
      </c>
      <c r="BA8" s="208">
        <f>IF(AZ8=1,G8,0)</f>
        <v>0</v>
      </c>
      <c r="BB8" s="208">
        <f>IF(AZ8=2,G8,0)</f>
        <v>0</v>
      </c>
      <c r="BC8" s="208">
        <f>IF(AZ8=3,G8,0)</f>
        <v>0</v>
      </c>
      <c r="BD8" s="208">
        <f>IF(AZ8=4,G8,0)</f>
        <v>0</v>
      </c>
      <c r="BE8" s="208">
        <f>IF(AZ8=5,G8,0)</f>
        <v>0</v>
      </c>
      <c r="CA8" s="199">
        <v>12</v>
      </c>
      <c r="CB8" s="199">
        <v>0</v>
      </c>
    </row>
    <row r="9" spans="1:15" ht="12.75" customHeight="1">
      <c r="A9" s="209"/>
      <c r="B9" s="210"/>
      <c r="C9" s="342" t="s">
        <v>1030</v>
      </c>
      <c r="D9" s="342"/>
      <c r="E9" s="342"/>
      <c r="F9" s="342"/>
      <c r="G9" s="342"/>
      <c r="I9" s="212"/>
      <c r="K9" s="212"/>
      <c r="L9" s="213" t="s">
        <v>1030</v>
      </c>
      <c r="O9" s="199">
        <v>3</v>
      </c>
    </row>
    <row r="10" spans="1:15" ht="12.75" customHeight="1">
      <c r="A10" s="209"/>
      <c r="B10" s="214"/>
      <c r="C10" s="343" t="s">
        <v>1031</v>
      </c>
      <c r="D10" s="343"/>
      <c r="E10" s="215">
        <v>109</v>
      </c>
      <c r="F10" s="216"/>
      <c r="G10" s="217"/>
      <c r="H10" s="218"/>
      <c r="I10" s="212"/>
      <c r="J10" s="219"/>
      <c r="K10" s="212"/>
      <c r="M10" s="213" t="s">
        <v>1031</v>
      </c>
      <c r="O10" s="199"/>
    </row>
    <row r="11" spans="1:80" ht="12.75">
      <c r="A11" s="200">
        <v>2</v>
      </c>
      <c r="B11" s="201" t="s">
        <v>21</v>
      </c>
      <c r="C11" s="202" t="s">
        <v>1032</v>
      </c>
      <c r="D11" s="203" t="s">
        <v>183</v>
      </c>
      <c r="E11" s="204">
        <v>109</v>
      </c>
      <c r="F11" s="204"/>
      <c r="G11" s="205">
        <f>E11*F11</f>
        <v>0</v>
      </c>
      <c r="H11" s="206">
        <v>0</v>
      </c>
      <c r="I11" s="207">
        <f>E11*H11</f>
        <v>0</v>
      </c>
      <c r="J11" s="206"/>
      <c r="K11" s="207">
        <f>E11*J11</f>
        <v>0</v>
      </c>
      <c r="O11" s="199">
        <v>2</v>
      </c>
      <c r="AA11" s="208">
        <v>12</v>
      </c>
      <c r="AB11" s="208">
        <v>0</v>
      </c>
      <c r="AC11" s="208">
        <v>2</v>
      </c>
      <c r="AZ11" s="208">
        <v>1</v>
      </c>
      <c r="BA11" s="208">
        <f>IF(AZ11=1,G11,0)</f>
        <v>0</v>
      </c>
      <c r="BB11" s="208">
        <f>IF(AZ11=2,G11,0)</f>
        <v>0</v>
      </c>
      <c r="BC11" s="208">
        <f>IF(AZ11=3,G11,0)</f>
        <v>0</v>
      </c>
      <c r="BD11" s="208">
        <f>IF(AZ11=4,G11,0)</f>
        <v>0</v>
      </c>
      <c r="BE11" s="208">
        <f>IF(AZ11=5,G11,0)</f>
        <v>0</v>
      </c>
      <c r="CA11" s="199">
        <v>12</v>
      </c>
      <c r="CB11" s="199">
        <v>0</v>
      </c>
    </row>
    <row r="12" spans="1:15" ht="12.75" customHeight="1">
      <c r="A12" s="209"/>
      <c r="B12" s="214"/>
      <c r="C12" s="343" t="s">
        <v>1031</v>
      </c>
      <c r="D12" s="343"/>
      <c r="E12" s="215">
        <v>109</v>
      </c>
      <c r="F12" s="216"/>
      <c r="G12" s="217"/>
      <c r="H12" s="218"/>
      <c r="I12" s="212"/>
      <c r="J12" s="219"/>
      <c r="K12" s="212"/>
      <c r="M12" s="213" t="s">
        <v>1031</v>
      </c>
      <c r="O12" s="199"/>
    </row>
    <row r="13" spans="1:80" ht="12.75">
      <c r="A13" s="200">
        <v>3</v>
      </c>
      <c r="B13" s="201" t="s">
        <v>23</v>
      </c>
      <c r="C13" s="202" t="s">
        <v>1033</v>
      </c>
      <c r="D13" s="203" t="s">
        <v>183</v>
      </c>
      <c r="E13" s="204">
        <v>109</v>
      </c>
      <c r="F13" s="204"/>
      <c r="G13" s="205">
        <f>E13*F13</f>
        <v>0</v>
      </c>
      <c r="H13" s="206">
        <v>0</v>
      </c>
      <c r="I13" s="207">
        <f>E13*H13</f>
        <v>0</v>
      </c>
      <c r="J13" s="206"/>
      <c r="K13" s="207">
        <f>E13*J13</f>
        <v>0</v>
      </c>
      <c r="O13" s="199">
        <v>2</v>
      </c>
      <c r="AA13" s="208">
        <v>12</v>
      </c>
      <c r="AB13" s="208">
        <v>0</v>
      </c>
      <c r="AC13" s="208">
        <v>3</v>
      </c>
      <c r="AZ13" s="208">
        <v>1</v>
      </c>
      <c r="BA13" s="208">
        <f>IF(AZ13=1,G13,0)</f>
        <v>0</v>
      </c>
      <c r="BB13" s="208">
        <f>IF(AZ13=2,G13,0)</f>
        <v>0</v>
      </c>
      <c r="BC13" s="208">
        <f>IF(AZ13=3,G13,0)</f>
        <v>0</v>
      </c>
      <c r="BD13" s="208">
        <f>IF(AZ13=4,G13,0)</f>
        <v>0</v>
      </c>
      <c r="BE13" s="208">
        <f>IF(AZ13=5,G13,0)</f>
        <v>0</v>
      </c>
      <c r="CA13" s="199">
        <v>12</v>
      </c>
      <c r="CB13" s="199">
        <v>0</v>
      </c>
    </row>
    <row r="14" spans="1:15" ht="12.75" customHeight="1">
      <c r="A14" s="209"/>
      <c r="B14" s="214"/>
      <c r="C14" s="343" t="s">
        <v>1031</v>
      </c>
      <c r="D14" s="343"/>
      <c r="E14" s="215">
        <v>109</v>
      </c>
      <c r="F14" s="216"/>
      <c r="G14" s="217"/>
      <c r="H14" s="218"/>
      <c r="I14" s="212"/>
      <c r="J14" s="219"/>
      <c r="K14" s="212"/>
      <c r="M14" s="213" t="s">
        <v>1031</v>
      </c>
      <c r="O14" s="199"/>
    </row>
    <row r="15" spans="1:80" ht="12.75">
      <c r="A15" s="200">
        <v>4</v>
      </c>
      <c r="B15" s="201" t="s">
        <v>25</v>
      </c>
      <c r="C15" s="202" t="s">
        <v>1034</v>
      </c>
      <c r="D15" s="203" t="s">
        <v>1035</v>
      </c>
      <c r="E15" s="204">
        <v>20</v>
      </c>
      <c r="F15" s="204"/>
      <c r="G15" s="205">
        <f>E15*F15</f>
        <v>0</v>
      </c>
      <c r="H15" s="206">
        <v>0</v>
      </c>
      <c r="I15" s="207">
        <f>E15*H15</f>
        <v>0</v>
      </c>
      <c r="J15" s="206"/>
      <c r="K15" s="207">
        <f>E15*J15</f>
        <v>0</v>
      </c>
      <c r="O15" s="199">
        <v>2</v>
      </c>
      <c r="AA15" s="208">
        <v>12</v>
      </c>
      <c r="AB15" s="208">
        <v>0</v>
      </c>
      <c r="AC15" s="208">
        <v>4</v>
      </c>
      <c r="AZ15" s="208">
        <v>1</v>
      </c>
      <c r="BA15" s="208">
        <f>IF(AZ15=1,G15,0)</f>
        <v>0</v>
      </c>
      <c r="BB15" s="208">
        <f>IF(AZ15=2,G15,0)</f>
        <v>0</v>
      </c>
      <c r="BC15" s="208">
        <f>IF(AZ15=3,G15,0)</f>
        <v>0</v>
      </c>
      <c r="BD15" s="208">
        <f>IF(AZ15=4,G15,0)</f>
        <v>0</v>
      </c>
      <c r="BE15" s="208">
        <f>IF(AZ15=5,G15,0)</f>
        <v>0</v>
      </c>
      <c r="CA15" s="199">
        <v>12</v>
      </c>
      <c r="CB15" s="199">
        <v>0</v>
      </c>
    </row>
    <row r="16" spans="1:80" ht="12.75">
      <c r="A16" s="200">
        <v>5</v>
      </c>
      <c r="B16" s="201" t="s">
        <v>27</v>
      </c>
      <c r="C16" s="202" t="s">
        <v>1036</v>
      </c>
      <c r="D16" s="203" t="s">
        <v>1037</v>
      </c>
      <c r="E16" s="204">
        <v>5</v>
      </c>
      <c r="F16" s="204"/>
      <c r="G16" s="205">
        <f>E16*F16</f>
        <v>0</v>
      </c>
      <c r="H16" s="206">
        <v>0</v>
      </c>
      <c r="I16" s="207">
        <f>E16*H16</f>
        <v>0</v>
      </c>
      <c r="J16" s="206"/>
      <c r="K16" s="207">
        <f>E16*J16</f>
        <v>0</v>
      </c>
      <c r="O16" s="199">
        <v>2</v>
      </c>
      <c r="AA16" s="208">
        <v>12</v>
      </c>
      <c r="AB16" s="208">
        <v>0</v>
      </c>
      <c r="AC16" s="208">
        <v>5</v>
      </c>
      <c r="AZ16" s="208">
        <v>1</v>
      </c>
      <c r="BA16" s="208">
        <f>IF(AZ16=1,G16,0)</f>
        <v>0</v>
      </c>
      <c r="BB16" s="208">
        <f>IF(AZ16=2,G16,0)</f>
        <v>0</v>
      </c>
      <c r="BC16" s="208">
        <f>IF(AZ16=3,G16,0)</f>
        <v>0</v>
      </c>
      <c r="BD16" s="208">
        <f>IF(AZ16=4,G16,0)</f>
        <v>0</v>
      </c>
      <c r="BE16" s="208">
        <f>IF(AZ16=5,G16,0)</f>
        <v>0</v>
      </c>
      <c r="CA16" s="199">
        <v>12</v>
      </c>
      <c r="CB16" s="199">
        <v>0</v>
      </c>
    </row>
    <row r="17" spans="1:80" ht="12.75">
      <c r="A17" s="200">
        <v>6</v>
      </c>
      <c r="B17" s="201" t="s">
        <v>29</v>
      </c>
      <c r="C17" s="202" t="s">
        <v>1038</v>
      </c>
      <c r="D17" s="203" t="s">
        <v>649</v>
      </c>
      <c r="E17" s="204">
        <v>1</v>
      </c>
      <c r="F17" s="204"/>
      <c r="G17" s="205">
        <f>E17*F17</f>
        <v>0</v>
      </c>
      <c r="H17" s="206">
        <v>0</v>
      </c>
      <c r="I17" s="207">
        <f>E17*H17</f>
        <v>0</v>
      </c>
      <c r="J17" s="206"/>
      <c r="K17" s="207">
        <f>E17*J17</f>
        <v>0</v>
      </c>
      <c r="O17" s="199">
        <v>2</v>
      </c>
      <c r="AA17" s="208">
        <v>12</v>
      </c>
      <c r="AB17" s="208">
        <v>0</v>
      </c>
      <c r="AC17" s="208">
        <v>6</v>
      </c>
      <c r="AZ17" s="208">
        <v>1</v>
      </c>
      <c r="BA17" s="208">
        <f>IF(AZ17=1,G17,0)</f>
        <v>0</v>
      </c>
      <c r="BB17" s="208">
        <f>IF(AZ17=2,G17,0)</f>
        <v>0</v>
      </c>
      <c r="BC17" s="208">
        <f>IF(AZ17=3,G17,0)</f>
        <v>0</v>
      </c>
      <c r="BD17" s="208">
        <f>IF(AZ17=4,G17,0)</f>
        <v>0</v>
      </c>
      <c r="BE17" s="208">
        <f>IF(AZ17=5,G17,0)</f>
        <v>0</v>
      </c>
      <c r="CA17" s="199">
        <v>12</v>
      </c>
      <c r="CB17" s="199">
        <v>0</v>
      </c>
    </row>
    <row r="18" spans="1:15" ht="12.75" customHeight="1">
      <c r="A18" s="209"/>
      <c r="B18" s="210"/>
      <c r="C18" s="342" t="s">
        <v>1039</v>
      </c>
      <c r="D18" s="342"/>
      <c r="E18" s="342"/>
      <c r="F18" s="342"/>
      <c r="G18" s="342"/>
      <c r="I18" s="212"/>
      <c r="K18" s="212"/>
      <c r="L18" s="213" t="s">
        <v>1039</v>
      </c>
      <c r="O18" s="199">
        <v>3</v>
      </c>
    </row>
    <row r="19" spans="1:80" ht="22.5">
      <c r="A19" s="200">
        <v>7</v>
      </c>
      <c r="B19" s="201" t="s">
        <v>1040</v>
      </c>
      <c r="C19" s="202" t="s">
        <v>1041</v>
      </c>
      <c r="D19" s="203" t="s">
        <v>215</v>
      </c>
      <c r="E19" s="204">
        <v>1</v>
      </c>
      <c r="F19" s="204"/>
      <c r="G19" s="205">
        <f>E19*F19</f>
        <v>0</v>
      </c>
      <c r="H19" s="206">
        <v>0</v>
      </c>
      <c r="I19" s="207">
        <f>E19*H19</f>
        <v>0</v>
      </c>
      <c r="J19" s="206"/>
      <c r="K19" s="207">
        <f>E19*J19</f>
        <v>0</v>
      </c>
      <c r="O19" s="199">
        <v>2</v>
      </c>
      <c r="AA19" s="208">
        <v>12</v>
      </c>
      <c r="AB19" s="208">
        <v>0</v>
      </c>
      <c r="AC19" s="208">
        <v>7</v>
      </c>
      <c r="AZ19" s="208">
        <v>1</v>
      </c>
      <c r="BA19" s="208">
        <f>IF(AZ19=1,G19,0)</f>
        <v>0</v>
      </c>
      <c r="BB19" s="208">
        <f>IF(AZ19=2,G19,0)</f>
        <v>0</v>
      </c>
      <c r="BC19" s="208">
        <f>IF(AZ19=3,G19,0)</f>
        <v>0</v>
      </c>
      <c r="BD19" s="208">
        <f>IF(AZ19=4,G19,0)</f>
        <v>0</v>
      </c>
      <c r="BE19" s="208">
        <f>IF(AZ19=5,G19,0)</f>
        <v>0</v>
      </c>
      <c r="CA19" s="199">
        <v>12</v>
      </c>
      <c r="CB19" s="199">
        <v>0</v>
      </c>
    </row>
    <row r="20" spans="1:80" ht="12.75">
      <c r="A20" s="200">
        <v>8</v>
      </c>
      <c r="B20" s="201" t="s">
        <v>1042</v>
      </c>
      <c r="C20" s="202" t="s">
        <v>1043</v>
      </c>
      <c r="D20" s="203" t="s">
        <v>649</v>
      </c>
      <c r="E20" s="204">
        <v>1</v>
      </c>
      <c r="F20" s="204"/>
      <c r="G20" s="205">
        <f>E20*F20</f>
        <v>0</v>
      </c>
      <c r="H20" s="206">
        <v>0</v>
      </c>
      <c r="I20" s="207">
        <f>E20*H20</f>
        <v>0</v>
      </c>
      <c r="J20" s="206"/>
      <c r="K20" s="207">
        <f>E20*J20</f>
        <v>0</v>
      </c>
      <c r="O20" s="199">
        <v>2</v>
      </c>
      <c r="AA20" s="208">
        <v>12</v>
      </c>
      <c r="AB20" s="208">
        <v>0</v>
      </c>
      <c r="AC20" s="208">
        <v>8</v>
      </c>
      <c r="AZ20" s="208">
        <v>1</v>
      </c>
      <c r="BA20" s="208">
        <f>IF(AZ20=1,G20,0)</f>
        <v>0</v>
      </c>
      <c r="BB20" s="208">
        <f>IF(AZ20=2,G20,0)</f>
        <v>0</v>
      </c>
      <c r="BC20" s="208">
        <f>IF(AZ20=3,G20,0)</f>
        <v>0</v>
      </c>
      <c r="BD20" s="208">
        <f>IF(AZ20=4,G20,0)</f>
        <v>0</v>
      </c>
      <c r="BE20" s="208">
        <f>IF(AZ20=5,G20,0)</f>
        <v>0</v>
      </c>
      <c r="CA20" s="199">
        <v>12</v>
      </c>
      <c r="CB20" s="199">
        <v>0</v>
      </c>
    </row>
    <row r="21" spans="1:15" ht="12.75" customHeight="1">
      <c r="A21" s="209"/>
      <c r="B21" s="210"/>
      <c r="C21" s="342" t="s">
        <v>1044</v>
      </c>
      <c r="D21" s="342"/>
      <c r="E21" s="342"/>
      <c r="F21" s="342"/>
      <c r="G21" s="342"/>
      <c r="I21" s="212"/>
      <c r="K21" s="212"/>
      <c r="L21" s="213" t="s">
        <v>1044</v>
      </c>
      <c r="O21" s="199">
        <v>3</v>
      </c>
    </row>
    <row r="22" spans="1:80" ht="12.75">
      <c r="A22" s="200">
        <v>9</v>
      </c>
      <c r="B22" s="201" t="s">
        <v>1045</v>
      </c>
      <c r="C22" s="202" t="s">
        <v>1046</v>
      </c>
      <c r="D22" s="203" t="s">
        <v>649</v>
      </c>
      <c r="E22" s="204">
        <v>1</v>
      </c>
      <c r="F22" s="204"/>
      <c r="G22" s="205">
        <f>E22*F22</f>
        <v>0</v>
      </c>
      <c r="H22" s="206">
        <v>0</v>
      </c>
      <c r="I22" s="207">
        <f>E22*H22</f>
        <v>0</v>
      </c>
      <c r="J22" s="206"/>
      <c r="K22" s="207">
        <f>E22*J22</f>
        <v>0</v>
      </c>
      <c r="O22" s="199">
        <v>2</v>
      </c>
      <c r="AA22" s="208">
        <v>12</v>
      </c>
      <c r="AB22" s="208">
        <v>0</v>
      </c>
      <c r="AC22" s="208">
        <v>9</v>
      </c>
      <c r="AZ22" s="208">
        <v>1</v>
      </c>
      <c r="BA22" s="208">
        <f>IF(AZ22=1,G22,0)</f>
        <v>0</v>
      </c>
      <c r="BB22" s="208">
        <f>IF(AZ22=2,G22,0)</f>
        <v>0</v>
      </c>
      <c r="BC22" s="208">
        <f>IF(AZ22=3,G22,0)</f>
        <v>0</v>
      </c>
      <c r="BD22" s="208">
        <f>IF(AZ22=4,G22,0)</f>
        <v>0</v>
      </c>
      <c r="BE22" s="208">
        <f>IF(AZ22=5,G22,0)</f>
        <v>0</v>
      </c>
      <c r="CA22" s="199">
        <v>12</v>
      </c>
      <c r="CB22" s="199">
        <v>0</v>
      </c>
    </row>
    <row r="23" spans="1:15" ht="33.75" customHeight="1">
      <c r="A23" s="209"/>
      <c r="B23" s="210"/>
      <c r="C23" s="342" t="s">
        <v>1047</v>
      </c>
      <c r="D23" s="342"/>
      <c r="E23" s="342"/>
      <c r="F23" s="342"/>
      <c r="G23" s="342"/>
      <c r="I23" s="212"/>
      <c r="K23" s="212"/>
      <c r="L23" s="213" t="s">
        <v>1047</v>
      </c>
      <c r="O23" s="199">
        <v>3</v>
      </c>
    </row>
    <row r="24" spans="1:80" ht="12.75">
      <c r="A24" s="200">
        <v>10</v>
      </c>
      <c r="B24" s="201" t="s">
        <v>971</v>
      </c>
      <c r="C24" s="202" t="s">
        <v>1048</v>
      </c>
      <c r="D24" s="203" t="s">
        <v>649</v>
      </c>
      <c r="E24" s="204">
        <v>1</v>
      </c>
      <c r="F24" s="204"/>
      <c r="G24" s="205">
        <f>E24*F24</f>
        <v>0</v>
      </c>
      <c r="H24" s="206">
        <v>0</v>
      </c>
      <c r="I24" s="207">
        <f>E24*H24</f>
        <v>0</v>
      </c>
      <c r="J24" s="206"/>
      <c r="K24" s="207">
        <f>E24*J24</f>
        <v>0</v>
      </c>
      <c r="O24" s="199">
        <v>2</v>
      </c>
      <c r="AA24" s="208">
        <v>12</v>
      </c>
      <c r="AB24" s="208">
        <v>0</v>
      </c>
      <c r="AC24" s="208">
        <v>10</v>
      </c>
      <c r="AZ24" s="208">
        <v>1</v>
      </c>
      <c r="BA24" s="208">
        <f>IF(AZ24=1,G24,0)</f>
        <v>0</v>
      </c>
      <c r="BB24" s="208">
        <f>IF(AZ24=2,G24,0)</f>
        <v>0</v>
      </c>
      <c r="BC24" s="208">
        <f>IF(AZ24=3,G24,0)</f>
        <v>0</v>
      </c>
      <c r="BD24" s="208">
        <f>IF(AZ24=4,G24,0)</f>
        <v>0</v>
      </c>
      <c r="BE24" s="208">
        <f>IF(AZ24=5,G24,0)</f>
        <v>0</v>
      </c>
      <c r="CA24" s="199">
        <v>12</v>
      </c>
      <c r="CB24" s="199">
        <v>0</v>
      </c>
    </row>
    <row r="25" spans="1:15" ht="33.75" customHeight="1">
      <c r="A25" s="209"/>
      <c r="B25" s="210"/>
      <c r="C25" s="342" t="s">
        <v>1049</v>
      </c>
      <c r="D25" s="342"/>
      <c r="E25" s="342"/>
      <c r="F25" s="342"/>
      <c r="G25" s="342"/>
      <c r="I25" s="212"/>
      <c r="K25" s="212"/>
      <c r="L25" s="213" t="s">
        <v>1049</v>
      </c>
      <c r="O25" s="199">
        <v>3</v>
      </c>
    </row>
    <row r="26" spans="1:80" ht="12.75">
      <c r="A26" s="200">
        <v>11</v>
      </c>
      <c r="B26" s="201" t="s">
        <v>974</v>
      </c>
      <c r="C26" s="202" t="s">
        <v>1050</v>
      </c>
      <c r="D26" s="203" t="s">
        <v>649</v>
      </c>
      <c r="E26" s="204">
        <v>1</v>
      </c>
      <c r="F26" s="204"/>
      <c r="G26" s="205">
        <f>E26*F26</f>
        <v>0</v>
      </c>
      <c r="H26" s="206">
        <v>0</v>
      </c>
      <c r="I26" s="207">
        <f>E26*H26</f>
        <v>0</v>
      </c>
      <c r="J26" s="206"/>
      <c r="K26" s="207">
        <f>E26*J26</f>
        <v>0</v>
      </c>
      <c r="O26" s="199">
        <v>2</v>
      </c>
      <c r="AA26" s="208">
        <v>12</v>
      </c>
      <c r="AB26" s="208">
        <v>0</v>
      </c>
      <c r="AC26" s="208">
        <v>11</v>
      </c>
      <c r="AZ26" s="208">
        <v>1</v>
      </c>
      <c r="BA26" s="208">
        <f>IF(AZ26=1,G26,0)</f>
        <v>0</v>
      </c>
      <c r="BB26" s="208">
        <f>IF(AZ26=2,G26,0)</f>
        <v>0</v>
      </c>
      <c r="BC26" s="208">
        <f>IF(AZ26=3,G26,0)</f>
        <v>0</v>
      </c>
      <c r="BD26" s="208">
        <f>IF(AZ26=4,G26,0)</f>
        <v>0</v>
      </c>
      <c r="BE26" s="208">
        <f>IF(AZ26=5,G26,0)</f>
        <v>0</v>
      </c>
      <c r="CA26" s="199">
        <v>12</v>
      </c>
      <c r="CB26" s="199">
        <v>0</v>
      </c>
    </row>
    <row r="27" spans="1:15" ht="33.75" customHeight="1">
      <c r="A27" s="209"/>
      <c r="B27" s="210"/>
      <c r="C27" s="342" t="s">
        <v>1051</v>
      </c>
      <c r="D27" s="342"/>
      <c r="E27" s="342"/>
      <c r="F27" s="342"/>
      <c r="G27" s="342"/>
      <c r="I27" s="212"/>
      <c r="K27" s="212"/>
      <c r="L27" s="213" t="s">
        <v>1051</v>
      </c>
      <c r="O27" s="199">
        <v>3</v>
      </c>
    </row>
    <row r="28" spans="1:80" ht="12.75">
      <c r="A28" s="200">
        <v>12</v>
      </c>
      <c r="B28" s="201" t="s">
        <v>977</v>
      </c>
      <c r="C28" s="202" t="s">
        <v>1052</v>
      </c>
      <c r="D28" s="203" t="s">
        <v>649</v>
      </c>
      <c r="E28" s="204">
        <v>1</v>
      </c>
      <c r="F28" s="204"/>
      <c r="G28" s="205">
        <f>E28*F28</f>
        <v>0</v>
      </c>
      <c r="H28" s="206">
        <v>0</v>
      </c>
      <c r="I28" s="207">
        <f>E28*H28</f>
        <v>0</v>
      </c>
      <c r="J28" s="206"/>
      <c r="K28" s="207">
        <f>E28*J28</f>
        <v>0</v>
      </c>
      <c r="O28" s="199">
        <v>2</v>
      </c>
      <c r="AA28" s="208">
        <v>12</v>
      </c>
      <c r="AB28" s="208">
        <v>0</v>
      </c>
      <c r="AC28" s="208">
        <v>12</v>
      </c>
      <c r="AZ28" s="208">
        <v>1</v>
      </c>
      <c r="BA28" s="208">
        <f>IF(AZ28=1,G28,0)</f>
        <v>0</v>
      </c>
      <c r="BB28" s="208">
        <f>IF(AZ28=2,G28,0)</f>
        <v>0</v>
      </c>
      <c r="BC28" s="208">
        <f>IF(AZ28=3,G28,0)</f>
        <v>0</v>
      </c>
      <c r="BD28" s="208">
        <f>IF(AZ28=4,G28,0)</f>
        <v>0</v>
      </c>
      <c r="BE28" s="208">
        <f>IF(AZ28=5,G28,0)</f>
        <v>0</v>
      </c>
      <c r="CA28" s="199">
        <v>12</v>
      </c>
      <c r="CB28" s="199">
        <v>0</v>
      </c>
    </row>
    <row r="29" spans="1:15" ht="33.75" customHeight="1">
      <c r="A29" s="209"/>
      <c r="B29" s="210"/>
      <c r="C29" s="342" t="s">
        <v>1053</v>
      </c>
      <c r="D29" s="342"/>
      <c r="E29" s="342"/>
      <c r="F29" s="342"/>
      <c r="G29" s="342"/>
      <c r="I29" s="212"/>
      <c r="K29" s="212"/>
      <c r="L29" s="213" t="s">
        <v>1053</v>
      </c>
      <c r="O29" s="199">
        <v>3</v>
      </c>
    </row>
    <row r="30" spans="1:80" ht="12.75">
      <c r="A30" s="200">
        <v>13</v>
      </c>
      <c r="B30" s="201" t="s">
        <v>980</v>
      </c>
      <c r="C30" s="202" t="s">
        <v>1054</v>
      </c>
      <c r="D30" s="203" t="s">
        <v>649</v>
      </c>
      <c r="E30" s="204">
        <v>1</v>
      </c>
      <c r="F30" s="204"/>
      <c r="G30" s="205">
        <f>E30*F30</f>
        <v>0</v>
      </c>
      <c r="H30" s="206">
        <v>0</v>
      </c>
      <c r="I30" s="207">
        <f>E30*H30</f>
        <v>0</v>
      </c>
      <c r="J30" s="206"/>
      <c r="K30" s="207">
        <f>E30*J30</f>
        <v>0</v>
      </c>
      <c r="O30" s="199">
        <v>2</v>
      </c>
      <c r="AA30" s="208">
        <v>12</v>
      </c>
      <c r="AB30" s="208">
        <v>0</v>
      </c>
      <c r="AC30" s="208">
        <v>13</v>
      </c>
      <c r="AZ30" s="208">
        <v>1</v>
      </c>
      <c r="BA30" s="208">
        <f>IF(AZ30=1,G30,0)</f>
        <v>0</v>
      </c>
      <c r="BB30" s="208">
        <f>IF(AZ30=2,G30,0)</f>
        <v>0</v>
      </c>
      <c r="BC30" s="208">
        <f>IF(AZ30=3,G30,0)</f>
        <v>0</v>
      </c>
      <c r="BD30" s="208">
        <f>IF(AZ30=4,G30,0)</f>
        <v>0</v>
      </c>
      <c r="BE30" s="208">
        <f>IF(AZ30=5,G30,0)</f>
        <v>0</v>
      </c>
      <c r="CA30" s="199">
        <v>12</v>
      </c>
      <c r="CB30" s="199">
        <v>0</v>
      </c>
    </row>
    <row r="31" spans="1:15" ht="22.5" customHeight="1">
      <c r="A31" s="209"/>
      <c r="B31" s="210"/>
      <c r="C31" s="342" t="s">
        <v>1055</v>
      </c>
      <c r="D31" s="342"/>
      <c r="E31" s="342"/>
      <c r="F31" s="342"/>
      <c r="G31" s="342"/>
      <c r="I31" s="212"/>
      <c r="K31" s="212"/>
      <c r="L31" s="213" t="s">
        <v>1055</v>
      </c>
      <c r="O31" s="199">
        <v>3</v>
      </c>
    </row>
    <row r="32" spans="1:80" ht="22.5">
      <c r="A32" s="200">
        <v>14</v>
      </c>
      <c r="B32" s="201" t="s">
        <v>983</v>
      </c>
      <c r="C32" s="202" t="s">
        <v>1056</v>
      </c>
      <c r="D32" s="203" t="s">
        <v>649</v>
      </c>
      <c r="E32" s="204">
        <v>1</v>
      </c>
      <c r="F32" s="204"/>
      <c r="G32" s="205">
        <f>E32*F32</f>
        <v>0</v>
      </c>
      <c r="H32" s="206">
        <v>0</v>
      </c>
      <c r="I32" s="207">
        <f>E32*H32</f>
        <v>0</v>
      </c>
      <c r="J32" s="206"/>
      <c r="K32" s="207">
        <f>E32*J32</f>
        <v>0</v>
      </c>
      <c r="O32" s="199">
        <v>2</v>
      </c>
      <c r="AA32" s="208">
        <v>12</v>
      </c>
      <c r="AB32" s="208">
        <v>0</v>
      </c>
      <c r="AC32" s="208">
        <v>14</v>
      </c>
      <c r="AZ32" s="208">
        <v>1</v>
      </c>
      <c r="BA32" s="208">
        <f>IF(AZ32=1,G32,0)</f>
        <v>0</v>
      </c>
      <c r="BB32" s="208">
        <f>IF(AZ32=2,G32,0)</f>
        <v>0</v>
      </c>
      <c r="BC32" s="208">
        <f>IF(AZ32=3,G32,0)</f>
        <v>0</v>
      </c>
      <c r="BD32" s="208">
        <f>IF(AZ32=4,G32,0)</f>
        <v>0</v>
      </c>
      <c r="BE32" s="208">
        <f>IF(AZ32=5,G32,0)</f>
        <v>0</v>
      </c>
      <c r="CA32" s="199">
        <v>12</v>
      </c>
      <c r="CB32" s="199">
        <v>0</v>
      </c>
    </row>
    <row r="33" spans="1:80" ht="12.75">
      <c r="A33" s="200">
        <v>15</v>
      </c>
      <c r="B33" s="201" t="s">
        <v>986</v>
      </c>
      <c r="C33" s="202" t="s">
        <v>1057</v>
      </c>
      <c r="D33" s="203" t="s">
        <v>649</v>
      </c>
      <c r="E33" s="204">
        <v>1</v>
      </c>
      <c r="F33" s="204"/>
      <c r="G33" s="205">
        <f>E33*F33</f>
        <v>0</v>
      </c>
      <c r="H33" s="206">
        <v>0</v>
      </c>
      <c r="I33" s="207">
        <f>E33*H33</f>
        <v>0</v>
      </c>
      <c r="J33" s="206"/>
      <c r="K33" s="207">
        <f>E33*J33</f>
        <v>0</v>
      </c>
      <c r="O33" s="199">
        <v>2</v>
      </c>
      <c r="AA33" s="208">
        <v>12</v>
      </c>
      <c r="AB33" s="208">
        <v>0</v>
      </c>
      <c r="AC33" s="208">
        <v>15</v>
      </c>
      <c r="AZ33" s="208">
        <v>1</v>
      </c>
      <c r="BA33" s="208">
        <f>IF(AZ33=1,G33,0)</f>
        <v>0</v>
      </c>
      <c r="BB33" s="208">
        <f>IF(AZ33=2,G33,0)</f>
        <v>0</v>
      </c>
      <c r="BC33" s="208">
        <f>IF(AZ33=3,G33,0)</f>
        <v>0</v>
      </c>
      <c r="BD33" s="208">
        <f>IF(AZ33=4,G33,0)</f>
        <v>0</v>
      </c>
      <c r="BE33" s="208">
        <f>IF(AZ33=5,G33,0)</f>
        <v>0</v>
      </c>
      <c r="CA33" s="199">
        <v>12</v>
      </c>
      <c r="CB33" s="199">
        <v>0</v>
      </c>
    </row>
    <row r="34" spans="1:80" ht="12.75">
      <c r="A34" s="313"/>
      <c r="B34" s="201"/>
      <c r="C34" s="202"/>
      <c r="D34" s="203"/>
      <c r="E34" s="204"/>
      <c r="F34" s="204"/>
      <c r="G34" s="205"/>
      <c r="H34" s="206"/>
      <c r="I34" s="207"/>
      <c r="J34" s="206"/>
      <c r="K34" s="207"/>
      <c r="O34" s="199"/>
      <c r="CA34" s="199"/>
      <c r="CB34" s="199"/>
    </row>
    <row r="35" spans="1:80" ht="123.75">
      <c r="A35" s="314"/>
      <c r="B35" s="315"/>
      <c r="C35" s="316" t="s">
        <v>1058</v>
      </c>
      <c r="D35" s="317"/>
      <c r="E35" s="318"/>
      <c r="F35" s="318"/>
      <c r="G35" s="319"/>
      <c r="H35" s="206"/>
      <c r="I35" s="207"/>
      <c r="J35" s="206"/>
      <c r="K35" s="207"/>
      <c r="O35" s="199"/>
      <c r="CA35" s="199"/>
      <c r="CB35" s="199"/>
    </row>
    <row r="36" spans="1:15" ht="22.5">
      <c r="A36" s="320"/>
      <c r="B36" s="210"/>
      <c r="C36" s="342"/>
      <c r="D36" s="342"/>
      <c r="E36" s="342"/>
      <c r="F36" s="342"/>
      <c r="G36" s="342"/>
      <c r="I36" s="212"/>
      <c r="K36" s="212"/>
      <c r="L36" s="213" t="s">
        <v>1059</v>
      </c>
      <c r="O36" s="199">
        <v>3</v>
      </c>
    </row>
    <row r="37" spans="1:80" ht="12.75">
      <c r="A37" s="200">
        <v>16</v>
      </c>
      <c r="B37" s="201" t="s">
        <v>989</v>
      </c>
      <c r="C37" s="202" t="s">
        <v>1060</v>
      </c>
      <c r="D37" s="203" t="s">
        <v>649</v>
      </c>
      <c r="E37" s="204">
        <v>1</v>
      </c>
      <c r="F37" s="204"/>
      <c r="G37" s="205">
        <f>E37*F37</f>
        <v>0</v>
      </c>
      <c r="H37" s="206">
        <v>0</v>
      </c>
      <c r="I37" s="207">
        <f>E37*H37</f>
        <v>0</v>
      </c>
      <c r="J37" s="206"/>
      <c r="K37" s="207">
        <f>E37*J37</f>
        <v>0</v>
      </c>
      <c r="O37" s="199">
        <v>2</v>
      </c>
      <c r="AA37" s="208">
        <v>12</v>
      </c>
      <c r="AB37" s="208">
        <v>0</v>
      </c>
      <c r="AC37" s="208">
        <v>16</v>
      </c>
      <c r="AZ37" s="208">
        <v>1</v>
      </c>
      <c r="BA37" s="208">
        <f>IF(AZ37=1,G37,0)</f>
        <v>0</v>
      </c>
      <c r="BB37" s="208">
        <f>IF(AZ37=2,G37,0)</f>
        <v>0</v>
      </c>
      <c r="BC37" s="208">
        <f>IF(AZ37=3,G37,0)</f>
        <v>0</v>
      </c>
      <c r="BD37" s="208">
        <f>IF(AZ37=4,G37,0)</f>
        <v>0</v>
      </c>
      <c r="BE37" s="208">
        <f>IF(AZ37=5,G37,0)</f>
        <v>0</v>
      </c>
      <c r="CA37" s="199">
        <v>12</v>
      </c>
      <c r="CB37" s="199">
        <v>0</v>
      </c>
    </row>
    <row r="38" spans="1:80" ht="12.75">
      <c r="A38" s="200">
        <v>17</v>
      </c>
      <c r="B38" s="201" t="s">
        <v>992</v>
      </c>
      <c r="C38" s="202" t="s">
        <v>1061</v>
      </c>
      <c r="D38" s="203" t="s">
        <v>649</v>
      </c>
      <c r="E38" s="204">
        <v>1</v>
      </c>
      <c r="F38" s="204"/>
      <c r="G38" s="205">
        <f>E38*F38</f>
        <v>0</v>
      </c>
      <c r="H38" s="206">
        <v>0</v>
      </c>
      <c r="I38" s="207">
        <f>E38*H38</f>
        <v>0</v>
      </c>
      <c r="J38" s="206"/>
      <c r="K38" s="207">
        <f>E38*J38</f>
        <v>0</v>
      </c>
      <c r="O38" s="199">
        <v>2</v>
      </c>
      <c r="AA38" s="208">
        <v>12</v>
      </c>
      <c r="AB38" s="208">
        <v>0</v>
      </c>
      <c r="AC38" s="208">
        <v>17</v>
      </c>
      <c r="AZ38" s="208">
        <v>1</v>
      </c>
      <c r="BA38" s="208">
        <f>IF(AZ38=1,G38,0)</f>
        <v>0</v>
      </c>
      <c r="BB38" s="208">
        <f>IF(AZ38=2,G38,0)</f>
        <v>0</v>
      </c>
      <c r="BC38" s="208">
        <f>IF(AZ38=3,G38,0)</f>
        <v>0</v>
      </c>
      <c r="BD38" s="208">
        <f>IF(AZ38=4,G38,0)</f>
        <v>0</v>
      </c>
      <c r="BE38" s="208">
        <f>IF(AZ38=5,G38,0)</f>
        <v>0</v>
      </c>
      <c r="CA38" s="199">
        <v>12</v>
      </c>
      <c r="CB38" s="199">
        <v>0</v>
      </c>
    </row>
    <row r="39" spans="1:15" ht="33.75" customHeight="1">
      <c r="A39" s="209"/>
      <c r="B39" s="210"/>
      <c r="C39" s="342" t="s">
        <v>1062</v>
      </c>
      <c r="D39" s="342"/>
      <c r="E39" s="342"/>
      <c r="F39" s="342"/>
      <c r="G39" s="342"/>
      <c r="I39" s="212"/>
      <c r="K39" s="212"/>
      <c r="L39" s="213" t="s">
        <v>1062</v>
      </c>
      <c r="O39" s="199">
        <v>3</v>
      </c>
    </row>
    <row r="40" spans="1:80" ht="12.75">
      <c r="A40" s="200">
        <v>18</v>
      </c>
      <c r="B40" s="201" t="s">
        <v>995</v>
      </c>
      <c r="C40" s="202" t="s">
        <v>1063</v>
      </c>
      <c r="D40" s="203" t="s">
        <v>649</v>
      </c>
      <c r="E40" s="204">
        <v>1</v>
      </c>
      <c r="F40" s="204"/>
      <c r="G40" s="205">
        <f>E40*F40</f>
        <v>0</v>
      </c>
      <c r="H40" s="206">
        <v>0</v>
      </c>
      <c r="I40" s="207">
        <f>E40*H40</f>
        <v>0</v>
      </c>
      <c r="J40" s="206"/>
      <c r="K40" s="207">
        <f>E40*J40</f>
        <v>0</v>
      </c>
      <c r="O40" s="199">
        <v>2</v>
      </c>
      <c r="AA40" s="208">
        <v>12</v>
      </c>
      <c r="AB40" s="208">
        <v>0</v>
      </c>
      <c r="AC40" s="208">
        <v>18</v>
      </c>
      <c r="AZ40" s="208">
        <v>1</v>
      </c>
      <c r="BA40" s="208">
        <f>IF(AZ40=1,G40,0)</f>
        <v>0</v>
      </c>
      <c r="BB40" s="208">
        <f>IF(AZ40=2,G40,0)</f>
        <v>0</v>
      </c>
      <c r="BC40" s="208">
        <f>IF(AZ40=3,G40,0)</f>
        <v>0</v>
      </c>
      <c r="BD40" s="208">
        <f>IF(AZ40=4,G40,0)</f>
        <v>0</v>
      </c>
      <c r="BE40" s="208">
        <f>IF(AZ40=5,G40,0)</f>
        <v>0</v>
      </c>
      <c r="CA40" s="199">
        <v>12</v>
      </c>
      <c r="CB40" s="199">
        <v>0</v>
      </c>
    </row>
    <row r="41" spans="1:15" ht="22.5" customHeight="1">
      <c r="A41" s="209"/>
      <c r="B41" s="210"/>
      <c r="C41" s="342" t="s">
        <v>1064</v>
      </c>
      <c r="D41" s="342"/>
      <c r="E41" s="342"/>
      <c r="F41" s="342"/>
      <c r="G41" s="342"/>
      <c r="I41" s="212"/>
      <c r="K41" s="212"/>
      <c r="L41" s="213" t="s">
        <v>1064</v>
      </c>
      <c r="O41" s="199">
        <v>3</v>
      </c>
    </row>
    <row r="42" spans="1:57" ht="12.75">
      <c r="A42" s="220"/>
      <c r="B42" s="221" t="s">
        <v>121</v>
      </c>
      <c r="C42" s="222" t="s">
        <v>1065</v>
      </c>
      <c r="D42" s="223"/>
      <c r="E42" s="224"/>
      <c r="F42" s="225"/>
      <c r="G42" s="226">
        <f>SUM(G7:G41)</f>
        <v>0</v>
      </c>
      <c r="H42" s="227"/>
      <c r="I42" s="228">
        <f>SUM(I7:I41)</f>
        <v>0</v>
      </c>
      <c r="J42" s="227"/>
      <c r="K42" s="228">
        <f>SUM(K7:K41)</f>
        <v>0</v>
      </c>
      <c r="O42" s="199">
        <v>4</v>
      </c>
      <c r="BA42" s="229">
        <f>SUM(BA7:BA41)</f>
        <v>0</v>
      </c>
      <c r="BB42" s="229">
        <f>SUM(BB7:BB41)</f>
        <v>0</v>
      </c>
      <c r="BC42" s="229">
        <f>SUM(BC7:BC41)</f>
        <v>0</v>
      </c>
      <c r="BD42" s="229">
        <f>SUM(BD7:BD41)</f>
        <v>0</v>
      </c>
      <c r="BE42" s="229">
        <f>SUM(BE7:BE41)</f>
        <v>0</v>
      </c>
    </row>
  </sheetData>
  <mergeCells count="18">
    <mergeCell ref="C36:G36"/>
    <mergeCell ref="C39:G39"/>
    <mergeCell ref="C41:G41"/>
    <mergeCell ref="C23:G23"/>
    <mergeCell ref="C25:G25"/>
    <mergeCell ref="C27:G27"/>
    <mergeCell ref="C29:G29"/>
    <mergeCell ref="C31:G31"/>
    <mergeCell ref="C10:D10"/>
    <mergeCell ref="C12:D12"/>
    <mergeCell ref="C14:D14"/>
    <mergeCell ref="C18:G18"/>
    <mergeCell ref="C21:G21"/>
    <mergeCell ref="A1:G1"/>
    <mergeCell ref="A3:B3"/>
    <mergeCell ref="A4:B4"/>
    <mergeCell ref="E4:G4"/>
    <mergeCell ref="C9:G9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1">
      <selection activeCell="C7" sqref="C7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19</v>
      </c>
      <c r="D2" s="75" t="s">
        <v>20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19</v>
      </c>
      <c r="B5" s="88"/>
      <c r="C5" s="89" t="s">
        <v>20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'01 01 Rek'!E15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'01 01 Rek'!F15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'01 01 Rek'!H15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'01 01 Rek'!G15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'01 01 Rek'!I15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C23-F32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29">
        <v>0</v>
      </c>
      <c r="G32" s="329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29">
        <f>ROUND(PRODUCT(F32,C33/100),0)</f>
        <v>0</v>
      </c>
      <c r="G33" s="329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F21" sqref="F21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6.125" style="1" customWidth="1"/>
    <col min="5" max="5" width="11.25390625" style="1" customWidth="1"/>
    <col min="6" max="7" width="11.00390625" style="1" customWidth="1"/>
    <col min="8" max="8" width="11.25390625" style="1" customWidth="1"/>
    <col min="9" max="9" width="9.37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19</v>
      </c>
      <c r="I1" s="156"/>
    </row>
    <row r="2" spans="1:9" ht="12.75">
      <c r="A2" s="336" t="s">
        <v>75</v>
      </c>
      <c r="B2" s="336"/>
      <c r="C2" s="157" t="s">
        <v>76</v>
      </c>
      <c r="D2" s="158"/>
      <c r="E2" s="159"/>
      <c r="F2" s="158"/>
      <c r="G2" s="337" t="s">
        <v>20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tr">
        <f>'01 01 Pol'!B7</f>
        <v>1</v>
      </c>
      <c r="B7" s="62" t="str">
        <f>'01 01 Pol'!C7</f>
        <v>Zemní práce</v>
      </c>
      <c r="D7" s="166"/>
      <c r="E7" s="167">
        <f>'01 01 Pol'!BA27</f>
        <v>0</v>
      </c>
      <c r="F7" s="168">
        <f>'01 01 Pol'!BB27</f>
        <v>0</v>
      </c>
      <c r="G7" s="168">
        <f>'01 01 Pol'!BC27</f>
        <v>0</v>
      </c>
      <c r="H7" s="168">
        <f>'01 01 Pol'!BD27</f>
        <v>0</v>
      </c>
      <c r="I7" s="169">
        <f>'01 01 Pol'!BE27</f>
        <v>0</v>
      </c>
    </row>
    <row r="8" spans="1:9" ht="12.75">
      <c r="A8" s="165" t="str">
        <f>'01 01 Pol'!B28</f>
        <v>62</v>
      </c>
      <c r="B8" s="62" t="str">
        <f>'01 01 Pol'!C28</f>
        <v>Úpravy povrchů vnější</v>
      </c>
      <c r="D8" s="166"/>
      <c r="E8" s="167">
        <f>'01 01 Pol'!BA35</f>
        <v>0</v>
      </c>
      <c r="F8" s="168">
        <f>'01 01 Pol'!BB35</f>
        <v>0</v>
      </c>
      <c r="G8" s="168">
        <f>'01 01 Pol'!BC35</f>
        <v>0</v>
      </c>
      <c r="H8" s="168">
        <f>'01 01 Pol'!BD35</f>
        <v>0</v>
      </c>
      <c r="I8" s="169">
        <f>'01 01 Pol'!BE35</f>
        <v>0</v>
      </c>
    </row>
    <row r="9" spans="1:9" ht="12.75">
      <c r="A9" s="165" t="str">
        <f>'01 01 Pol'!B36</f>
        <v>94</v>
      </c>
      <c r="B9" s="62" t="str">
        <f>'01 01 Pol'!C36</f>
        <v>Lešení a stavební výtahy</v>
      </c>
      <c r="D9" s="166"/>
      <c r="E9" s="167">
        <f>'01 01 Pol'!BA40</f>
        <v>0</v>
      </c>
      <c r="F9" s="168">
        <f>'01 01 Pol'!BB40</f>
        <v>0</v>
      </c>
      <c r="G9" s="168">
        <f>'01 01 Pol'!BC40</f>
        <v>0</v>
      </c>
      <c r="H9" s="168">
        <f>'01 01 Pol'!BD40</f>
        <v>0</v>
      </c>
      <c r="I9" s="169">
        <f>'01 01 Pol'!BE40</f>
        <v>0</v>
      </c>
    </row>
    <row r="10" spans="1:9" ht="12.75">
      <c r="A10" s="165" t="str">
        <f>'01 01 Pol'!B41</f>
        <v>95</v>
      </c>
      <c r="B10" s="62" t="str">
        <f>'01 01 Pol'!C41</f>
        <v>Dokončovací konstrukce na pozemních stavbách</v>
      </c>
      <c r="D10" s="166"/>
      <c r="E10" s="167">
        <f>'01 01 Pol'!BA44</f>
        <v>0</v>
      </c>
      <c r="F10" s="168">
        <f>'01 01 Pol'!BB44</f>
        <v>0</v>
      </c>
      <c r="G10" s="168">
        <f>'01 01 Pol'!BC44</f>
        <v>0</v>
      </c>
      <c r="H10" s="168">
        <f>'01 01 Pol'!BD44</f>
        <v>0</v>
      </c>
      <c r="I10" s="169">
        <f>'01 01 Pol'!BE44</f>
        <v>0</v>
      </c>
    </row>
    <row r="11" spans="1:9" ht="12.75">
      <c r="A11" s="165" t="str">
        <f>'01 01 Pol'!B45</f>
        <v>96</v>
      </c>
      <c r="B11" s="62" t="str">
        <f>'01 01 Pol'!C45</f>
        <v>Bourání konstrukcí</v>
      </c>
      <c r="D11" s="166"/>
      <c r="E11" s="167">
        <f>'01 01 Pol'!BA124</f>
        <v>0</v>
      </c>
      <c r="F11" s="168">
        <f>'01 01 Pol'!BB124</f>
        <v>0</v>
      </c>
      <c r="G11" s="168">
        <f>'01 01 Pol'!BC124</f>
        <v>0</v>
      </c>
      <c r="H11" s="168">
        <f>'01 01 Pol'!BD124</f>
        <v>0</v>
      </c>
      <c r="I11" s="169">
        <f>'01 01 Pol'!BE124</f>
        <v>0</v>
      </c>
    </row>
    <row r="12" spans="1:9" ht="12.75">
      <c r="A12" s="165" t="str">
        <f>'01 01 Pol'!B125</f>
        <v>99</v>
      </c>
      <c r="B12" s="62" t="str">
        <f>'01 01 Pol'!C125</f>
        <v>Staveništní přesun hmot</v>
      </c>
      <c r="D12" s="166"/>
      <c r="E12" s="167">
        <f>'01 01 Pol'!BA127</f>
        <v>0</v>
      </c>
      <c r="F12" s="168">
        <f>'01 01 Pol'!BB127</f>
        <v>0</v>
      </c>
      <c r="G12" s="168">
        <f>'01 01 Pol'!BC127</f>
        <v>0</v>
      </c>
      <c r="H12" s="168">
        <f>'01 01 Pol'!BD127</f>
        <v>0</v>
      </c>
      <c r="I12" s="169">
        <f>'01 01 Pol'!BE127</f>
        <v>0</v>
      </c>
    </row>
    <row r="13" spans="1:9" ht="12.75">
      <c r="A13" s="165" t="str">
        <f>'01 01 Pol'!B128</f>
        <v>711</v>
      </c>
      <c r="B13" s="62" t="str">
        <f>'01 01 Pol'!C128</f>
        <v>Izolace proti vodě</v>
      </c>
      <c r="D13" s="166"/>
      <c r="E13" s="167">
        <f>'01 01 Pol'!BA142</f>
        <v>0</v>
      </c>
      <c r="F13" s="168">
        <f>'01 01 Pol'!BB142</f>
        <v>0</v>
      </c>
      <c r="G13" s="168">
        <f>'01 01 Pol'!BC142</f>
        <v>0</v>
      </c>
      <c r="H13" s="168">
        <f>'01 01 Pol'!BD142</f>
        <v>0</v>
      </c>
      <c r="I13" s="169">
        <f>'01 01 Pol'!BE142</f>
        <v>0</v>
      </c>
    </row>
    <row r="14" spans="1:9" ht="12.75">
      <c r="A14" s="165" t="str">
        <f>'01 01 Pol'!B143</f>
        <v>762</v>
      </c>
      <c r="B14" s="62" t="str">
        <f>'01 01 Pol'!C143</f>
        <v>Konstrukce tesařské</v>
      </c>
      <c r="D14" s="166"/>
      <c r="E14" s="167">
        <f>'01 01 Pol'!BA148</f>
        <v>0</v>
      </c>
      <c r="F14" s="168">
        <f>'01 01 Pol'!BB148</f>
        <v>0</v>
      </c>
      <c r="G14" s="168">
        <f>'01 01 Pol'!BC148</f>
        <v>0</v>
      </c>
      <c r="H14" s="168">
        <f>'01 01 Pol'!BD148</f>
        <v>0</v>
      </c>
      <c r="I14" s="169">
        <f>'01 01 Pol'!BE148</f>
        <v>0</v>
      </c>
    </row>
    <row r="15" spans="1:9" s="14" customFormat="1" ht="12.75">
      <c r="A15" s="170"/>
      <c r="B15" s="171" t="s">
        <v>83</v>
      </c>
      <c r="C15" s="171"/>
      <c r="D15" s="172"/>
      <c r="E15" s="173">
        <f>SUM(E7:E14)</f>
        <v>0</v>
      </c>
      <c r="F15" s="174">
        <f>SUM(F7:F14)</f>
        <v>0</v>
      </c>
      <c r="G15" s="174">
        <f>SUM(G7:G14)</f>
        <v>0</v>
      </c>
      <c r="H15" s="174">
        <f>SUM(H7:H14)</f>
        <v>0</v>
      </c>
      <c r="I15" s="175">
        <f>SUM(I7:I14)</f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8"/>
  <sheetViews>
    <sheetView showGridLines="0" workbookViewId="0" topLeftCell="A1">
      <selection activeCell="L6" sqref="L6"/>
    </sheetView>
  </sheetViews>
  <sheetFormatPr defaultColWidth="9.00390625" defaultRowHeight="12.75"/>
  <cols>
    <col min="1" max="1" width="4.375" style="176" customWidth="1"/>
    <col min="2" max="2" width="11.625" style="176" customWidth="1"/>
    <col min="3" max="3" width="41.25390625" style="176" customWidth="1"/>
    <col min="4" max="4" width="4.875" style="176" customWidth="1"/>
    <col min="5" max="5" width="8.625" style="176" customWidth="1"/>
    <col min="6" max="6" width="8.875" style="176" customWidth="1"/>
    <col min="7" max="7" width="14.00390625" style="176" customWidth="1"/>
    <col min="8" max="11" width="11.625" style="176" hidden="1" customWidth="1"/>
    <col min="12" max="12" width="77.125" style="176" customWidth="1"/>
    <col min="13" max="13" width="46.25390625" style="176" customWidth="1"/>
    <col min="14" max="1025" width="9.25390625" style="176" customWidth="1"/>
  </cols>
  <sheetData>
    <row r="1" spans="1:7" ht="15.75">
      <c r="A1" s="339" t="s">
        <v>84</v>
      </c>
      <c r="B1" s="339"/>
      <c r="C1" s="339"/>
      <c r="D1" s="339"/>
      <c r="E1" s="339"/>
      <c r="F1" s="339"/>
      <c r="G1" s="339"/>
    </row>
    <row r="2" spans="2:7" ht="14.25" customHeight="1">
      <c r="B2" s="177"/>
      <c r="C2" s="178"/>
      <c r="D2" s="178"/>
      <c r="E2" s="179"/>
      <c r="F2" s="178"/>
      <c r="G2" s="178"/>
    </row>
    <row r="3" spans="1:7" ht="12.75">
      <c r="A3" s="335" t="s">
        <v>2</v>
      </c>
      <c r="B3" s="335"/>
      <c r="C3" s="151" t="s">
        <v>1069</v>
      </c>
      <c r="D3" s="180"/>
      <c r="E3" s="181" t="s">
        <v>85</v>
      </c>
      <c r="F3" s="182" t="str">
        <f>'01 01 Rek'!H1</f>
        <v>01</v>
      </c>
      <c r="G3" s="183"/>
    </row>
    <row r="4" spans="1:7" ht="12.75">
      <c r="A4" s="340" t="s">
        <v>75</v>
      </c>
      <c r="B4" s="340"/>
      <c r="C4" s="157" t="s">
        <v>76</v>
      </c>
      <c r="D4" s="184"/>
      <c r="E4" s="341" t="str">
        <f>'01 01 Rek'!G2</f>
        <v>Přípravné a bourací práce</v>
      </c>
      <c r="F4" s="341"/>
      <c r="G4" s="341"/>
    </row>
    <row r="5" spans="1:7" ht="12.75">
      <c r="A5" s="185"/>
      <c r="G5" s="186"/>
    </row>
    <row r="6" spans="1:11" ht="27" customHeight="1">
      <c r="A6" s="187" t="s">
        <v>86</v>
      </c>
      <c r="B6" s="188" t="s">
        <v>87</v>
      </c>
      <c r="C6" s="188" t="s">
        <v>88</v>
      </c>
      <c r="D6" s="188" t="s">
        <v>89</v>
      </c>
      <c r="E6" s="188" t="s">
        <v>90</v>
      </c>
      <c r="F6" s="188" t="s">
        <v>91</v>
      </c>
      <c r="G6" s="189" t="s">
        <v>92</v>
      </c>
      <c r="H6" s="190" t="s">
        <v>93</v>
      </c>
      <c r="I6" s="190" t="s">
        <v>94</v>
      </c>
      <c r="J6" s="190" t="s">
        <v>95</v>
      </c>
      <c r="K6" s="190" t="s">
        <v>96</v>
      </c>
    </row>
    <row r="7" spans="1:15" ht="12.75">
      <c r="A7" s="191" t="s">
        <v>97</v>
      </c>
      <c r="B7" s="192" t="s">
        <v>98</v>
      </c>
      <c r="C7" s="193" t="s">
        <v>99</v>
      </c>
      <c r="D7" s="194"/>
      <c r="E7" s="195"/>
      <c r="F7" s="195"/>
      <c r="G7" s="196"/>
      <c r="H7" s="197"/>
      <c r="I7" s="198"/>
      <c r="J7" s="197"/>
      <c r="K7" s="198"/>
      <c r="O7" s="199">
        <v>1</v>
      </c>
    </row>
    <row r="8" spans="1:80" ht="12.75">
      <c r="A8" s="200">
        <v>1</v>
      </c>
      <c r="B8" s="201" t="s">
        <v>100</v>
      </c>
      <c r="C8" s="202" t="s">
        <v>101</v>
      </c>
      <c r="D8" s="203" t="s">
        <v>102</v>
      </c>
      <c r="E8" s="204">
        <v>7.5</v>
      </c>
      <c r="F8" s="204"/>
      <c r="G8" s="205">
        <f>E8*F8</f>
        <v>0</v>
      </c>
      <c r="H8" s="206">
        <v>0</v>
      </c>
      <c r="I8" s="207">
        <f>E8*H8</f>
        <v>0</v>
      </c>
      <c r="J8" s="206">
        <v>-0.138</v>
      </c>
      <c r="K8" s="207">
        <f>E8*J8</f>
        <v>-1.0350000000000001</v>
      </c>
      <c r="O8" s="199">
        <v>2</v>
      </c>
      <c r="AA8" s="208">
        <v>1</v>
      </c>
      <c r="AB8" s="208">
        <v>1</v>
      </c>
      <c r="AC8" s="208">
        <v>1</v>
      </c>
      <c r="AZ8" s="208">
        <v>1</v>
      </c>
      <c r="BA8" s="208">
        <f>IF(AZ8=1,G8,0)</f>
        <v>0</v>
      </c>
      <c r="BB8" s="208">
        <f>IF(AZ8=2,G8,0)</f>
        <v>0</v>
      </c>
      <c r="BC8" s="208">
        <f>IF(AZ8=3,G8,0)</f>
        <v>0</v>
      </c>
      <c r="BD8" s="208">
        <f>IF(AZ8=4,G8,0)</f>
        <v>0</v>
      </c>
      <c r="BE8" s="208">
        <f>IF(AZ8=5,G8,0)</f>
        <v>0</v>
      </c>
      <c r="CA8" s="199">
        <v>1</v>
      </c>
      <c r="CB8" s="199">
        <v>1</v>
      </c>
    </row>
    <row r="9" spans="1:15" ht="22.5" customHeight="1">
      <c r="A9" s="209"/>
      <c r="B9" s="210"/>
      <c r="C9" s="342" t="s">
        <v>103</v>
      </c>
      <c r="D9" s="342"/>
      <c r="E9" s="342"/>
      <c r="F9" s="342"/>
      <c r="G9" s="342"/>
      <c r="I9" s="212"/>
      <c r="K9" s="212"/>
      <c r="L9" s="213" t="s">
        <v>103</v>
      </c>
      <c r="O9" s="199">
        <v>3</v>
      </c>
    </row>
    <row r="10" spans="1:15" ht="12.75" customHeight="1">
      <c r="A10" s="209"/>
      <c r="B10" s="214"/>
      <c r="C10" s="343" t="s">
        <v>104</v>
      </c>
      <c r="D10" s="343"/>
      <c r="E10" s="215">
        <v>7.5</v>
      </c>
      <c r="F10" s="216"/>
      <c r="G10" s="217"/>
      <c r="H10" s="218"/>
      <c r="I10" s="212"/>
      <c r="J10" s="219"/>
      <c r="K10" s="212"/>
      <c r="M10" s="213" t="s">
        <v>104</v>
      </c>
      <c r="O10" s="199"/>
    </row>
    <row r="11" spans="1:80" ht="22.5">
      <c r="A11" s="200">
        <v>2</v>
      </c>
      <c r="B11" s="201" t="s">
        <v>105</v>
      </c>
      <c r="C11" s="202" t="s">
        <v>106</v>
      </c>
      <c r="D11" s="203" t="s">
        <v>102</v>
      </c>
      <c r="E11" s="204">
        <v>15.08</v>
      </c>
      <c r="F11" s="204"/>
      <c r="G11" s="205">
        <f>E11*F11</f>
        <v>0</v>
      </c>
      <c r="H11" s="206">
        <v>0</v>
      </c>
      <c r="I11" s="207">
        <f>E11*H11</f>
        <v>0</v>
      </c>
      <c r="J11" s="206">
        <v>-0.2</v>
      </c>
      <c r="K11" s="207">
        <f>E11*J11</f>
        <v>-3.016</v>
      </c>
      <c r="O11" s="199">
        <v>2</v>
      </c>
      <c r="AA11" s="208">
        <v>1</v>
      </c>
      <c r="AB11" s="208">
        <v>1</v>
      </c>
      <c r="AC11" s="208">
        <v>1</v>
      </c>
      <c r="AZ11" s="208">
        <v>1</v>
      </c>
      <c r="BA11" s="208">
        <f>IF(AZ11=1,G11,0)</f>
        <v>0</v>
      </c>
      <c r="BB11" s="208">
        <f>IF(AZ11=2,G11,0)</f>
        <v>0</v>
      </c>
      <c r="BC11" s="208">
        <f>IF(AZ11=3,G11,0)</f>
        <v>0</v>
      </c>
      <c r="BD11" s="208">
        <f>IF(AZ11=4,G11,0)</f>
        <v>0</v>
      </c>
      <c r="BE11" s="208">
        <f>IF(AZ11=5,G11,0)</f>
        <v>0</v>
      </c>
      <c r="CA11" s="199">
        <v>1</v>
      </c>
      <c r="CB11" s="199">
        <v>1</v>
      </c>
    </row>
    <row r="12" spans="1:15" ht="22.5" customHeight="1">
      <c r="A12" s="209"/>
      <c r="B12" s="210"/>
      <c r="C12" s="342" t="s">
        <v>107</v>
      </c>
      <c r="D12" s="342"/>
      <c r="E12" s="342"/>
      <c r="F12" s="342"/>
      <c r="G12" s="342"/>
      <c r="I12" s="212"/>
      <c r="K12" s="212"/>
      <c r="L12" s="213" t="s">
        <v>107</v>
      </c>
      <c r="O12" s="199">
        <v>3</v>
      </c>
    </row>
    <row r="13" spans="1:15" ht="12.75" customHeight="1">
      <c r="A13" s="209"/>
      <c r="B13" s="214"/>
      <c r="C13" s="343" t="s">
        <v>108</v>
      </c>
      <c r="D13" s="343"/>
      <c r="E13" s="215">
        <v>11.08</v>
      </c>
      <c r="F13" s="216"/>
      <c r="G13" s="217"/>
      <c r="H13" s="218"/>
      <c r="I13" s="212"/>
      <c r="J13" s="219"/>
      <c r="K13" s="212"/>
      <c r="M13" s="213" t="s">
        <v>108</v>
      </c>
      <c r="O13" s="199"/>
    </row>
    <row r="14" spans="1:15" ht="12.75" customHeight="1">
      <c r="A14" s="209"/>
      <c r="B14" s="214"/>
      <c r="C14" s="343" t="s">
        <v>109</v>
      </c>
      <c r="D14" s="343"/>
      <c r="E14" s="215">
        <v>4</v>
      </c>
      <c r="F14" s="216"/>
      <c r="G14" s="217"/>
      <c r="H14" s="218"/>
      <c r="I14" s="212"/>
      <c r="J14" s="219"/>
      <c r="K14" s="212"/>
      <c r="M14" s="213" t="s">
        <v>109</v>
      </c>
      <c r="O14" s="199"/>
    </row>
    <row r="15" spans="1:80" ht="12.75">
      <c r="A15" s="200">
        <v>3</v>
      </c>
      <c r="B15" s="201" t="s">
        <v>110</v>
      </c>
      <c r="C15" s="202" t="s">
        <v>111</v>
      </c>
      <c r="D15" s="203" t="s">
        <v>112</v>
      </c>
      <c r="E15" s="204">
        <v>20.5482</v>
      </c>
      <c r="F15" s="204"/>
      <c r="G15" s="205">
        <f>E15*F15</f>
        <v>0</v>
      </c>
      <c r="H15" s="206">
        <v>0</v>
      </c>
      <c r="I15" s="207">
        <f>E15*H15</f>
        <v>0</v>
      </c>
      <c r="J15" s="206">
        <v>0</v>
      </c>
      <c r="K15" s="207">
        <f>E15*J15</f>
        <v>0</v>
      </c>
      <c r="O15" s="199">
        <v>2</v>
      </c>
      <c r="AA15" s="208">
        <v>1</v>
      </c>
      <c r="AB15" s="208">
        <v>1</v>
      </c>
      <c r="AC15" s="208">
        <v>1</v>
      </c>
      <c r="AZ15" s="208">
        <v>1</v>
      </c>
      <c r="BA15" s="208">
        <f>IF(AZ15=1,G15,0)</f>
        <v>0</v>
      </c>
      <c r="BB15" s="208">
        <f>IF(AZ15=2,G15,0)</f>
        <v>0</v>
      </c>
      <c r="BC15" s="208">
        <f>IF(AZ15=3,G15,0)</f>
        <v>0</v>
      </c>
      <c r="BD15" s="208">
        <f>IF(AZ15=4,G15,0)</f>
        <v>0</v>
      </c>
      <c r="BE15" s="208">
        <f>IF(AZ15=5,G15,0)</f>
        <v>0</v>
      </c>
      <c r="CA15" s="199">
        <v>1</v>
      </c>
      <c r="CB15" s="199">
        <v>1</v>
      </c>
    </row>
    <row r="16" spans="1:15" ht="22.5" customHeight="1">
      <c r="A16" s="209"/>
      <c r="B16" s="210"/>
      <c r="C16" s="342" t="s">
        <v>113</v>
      </c>
      <c r="D16" s="342"/>
      <c r="E16" s="342"/>
      <c r="F16" s="342"/>
      <c r="G16" s="342"/>
      <c r="I16" s="212"/>
      <c r="K16" s="212"/>
      <c r="L16" s="213" t="s">
        <v>113</v>
      </c>
      <c r="O16" s="199">
        <v>3</v>
      </c>
    </row>
    <row r="17" spans="1:15" ht="12.75">
      <c r="A17" s="209"/>
      <c r="B17" s="210"/>
      <c r="C17" s="342"/>
      <c r="D17" s="342"/>
      <c r="E17" s="342"/>
      <c r="F17" s="342"/>
      <c r="G17" s="342"/>
      <c r="I17" s="212"/>
      <c r="K17" s="212"/>
      <c r="L17" s="213"/>
      <c r="O17" s="199">
        <v>3</v>
      </c>
    </row>
    <row r="18" spans="1:15" ht="22.5" customHeight="1">
      <c r="A18" s="209"/>
      <c r="B18" s="210"/>
      <c r="C18" s="342" t="s">
        <v>114</v>
      </c>
      <c r="D18" s="342"/>
      <c r="E18" s="342"/>
      <c r="F18" s="342"/>
      <c r="G18" s="342"/>
      <c r="I18" s="212"/>
      <c r="K18" s="212"/>
      <c r="L18" s="213" t="s">
        <v>114</v>
      </c>
      <c r="O18" s="199">
        <v>3</v>
      </c>
    </row>
    <row r="19" spans="1:15" ht="12.75" customHeight="1">
      <c r="A19" s="209"/>
      <c r="B19" s="214"/>
      <c r="C19" s="343" t="s">
        <v>115</v>
      </c>
      <c r="D19" s="343"/>
      <c r="E19" s="215">
        <v>13.935</v>
      </c>
      <c r="F19" s="216"/>
      <c r="G19" s="217"/>
      <c r="H19" s="218"/>
      <c r="I19" s="212"/>
      <c r="J19" s="219"/>
      <c r="K19" s="212"/>
      <c r="M19" s="213" t="s">
        <v>115</v>
      </c>
      <c r="O19" s="199"/>
    </row>
    <row r="20" spans="1:15" ht="12.75" customHeight="1">
      <c r="A20" s="209"/>
      <c r="B20" s="214"/>
      <c r="C20" s="343" t="s">
        <v>116</v>
      </c>
      <c r="D20" s="343"/>
      <c r="E20" s="215">
        <v>6.6132</v>
      </c>
      <c r="F20" s="216"/>
      <c r="G20" s="217"/>
      <c r="H20" s="218"/>
      <c r="I20" s="212"/>
      <c r="J20" s="219"/>
      <c r="K20" s="212"/>
      <c r="M20" s="213" t="s">
        <v>116</v>
      </c>
      <c r="O20" s="199"/>
    </row>
    <row r="21" spans="1:80" ht="12.75">
      <c r="A21" s="200">
        <v>4</v>
      </c>
      <c r="B21" s="201" t="s">
        <v>117</v>
      </c>
      <c r="C21" s="202" t="s">
        <v>118</v>
      </c>
      <c r="D21" s="203" t="s">
        <v>112</v>
      </c>
      <c r="E21" s="204">
        <v>20.5482</v>
      </c>
      <c r="F21" s="204"/>
      <c r="G21" s="205">
        <f>E21*F21</f>
        <v>0</v>
      </c>
      <c r="H21" s="206">
        <v>0</v>
      </c>
      <c r="I21" s="207">
        <f>E21*H21</f>
        <v>0</v>
      </c>
      <c r="J21" s="206">
        <v>0</v>
      </c>
      <c r="K21" s="207">
        <f>E21*J21</f>
        <v>0</v>
      </c>
      <c r="O21" s="199">
        <v>2</v>
      </c>
      <c r="AA21" s="208">
        <v>1</v>
      </c>
      <c r="AB21" s="208">
        <v>1</v>
      </c>
      <c r="AC21" s="208">
        <v>1</v>
      </c>
      <c r="AZ21" s="208">
        <v>1</v>
      </c>
      <c r="BA21" s="208">
        <f>IF(AZ21=1,G21,0)</f>
        <v>0</v>
      </c>
      <c r="BB21" s="208">
        <f>IF(AZ21=2,G21,0)</f>
        <v>0</v>
      </c>
      <c r="BC21" s="208">
        <f>IF(AZ21=3,G21,0)</f>
        <v>0</v>
      </c>
      <c r="BD21" s="208">
        <f>IF(AZ21=4,G21,0)</f>
        <v>0</v>
      </c>
      <c r="BE21" s="208">
        <f>IF(AZ21=5,G21,0)</f>
        <v>0</v>
      </c>
      <c r="CA21" s="199">
        <v>1</v>
      </c>
      <c r="CB21" s="199">
        <v>1</v>
      </c>
    </row>
    <row r="22" spans="1:15" ht="12.75" customHeight="1">
      <c r="A22" s="209"/>
      <c r="B22" s="214"/>
      <c r="C22" s="343" t="s">
        <v>115</v>
      </c>
      <c r="D22" s="343"/>
      <c r="E22" s="215">
        <v>13.935</v>
      </c>
      <c r="F22" s="216"/>
      <c r="G22" s="217"/>
      <c r="H22" s="218"/>
      <c r="I22" s="212"/>
      <c r="J22" s="219"/>
      <c r="K22" s="212"/>
      <c r="M22" s="213" t="s">
        <v>115</v>
      </c>
      <c r="O22" s="199"/>
    </row>
    <row r="23" spans="1:15" ht="12.75" customHeight="1">
      <c r="A23" s="209"/>
      <c r="B23" s="214"/>
      <c r="C23" s="343" t="s">
        <v>116</v>
      </c>
      <c r="D23" s="343"/>
      <c r="E23" s="215">
        <v>6.6132</v>
      </c>
      <c r="F23" s="216"/>
      <c r="G23" s="217"/>
      <c r="H23" s="218"/>
      <c r="I23" s="212"/>
      <c r="J23" s="219"/>
      <c r="K23" s="212"/>
      <c r="M23" s="213" t="s">
        <v>116</v>
      </c>
      <c r="O23" s="199"/>
    </row>
    <row r="24" spans="1:80" ht="12.75">
      <c r="A24" s="200">
        <v>5</v>
      </c>
      <c r="B24" s="201" t="s">
        <v>119</v>
      </c>
      <c r="C24" s="202" t="s">
        <v>120</v>
      </c>
      <c r="D24" s="203" t="s">
        <v>112</v>
      </c>
      <c r="E24" s="204">
        <v>20.5482</v>
      </c>
      <c r="F24" s="204"/>
      <c r="G24" s="205">
        <f>E24*F24</f>
        <v>0</v>
      </c>
      <c r="H24" s="206">
        <v>0</v>
      </c>
      <c r="I24" s="207">
        <f>E24*H24</f>
        <v>0</v>
      </c>
      <c r="J24" s="206">
        <v>0</v>
      </c>
      <c r="K24" s="207">
        <f>E24*J24</f>
        <v>0</v>
      </c>
      <c r="O24" s="199">
        <v>2</v>
      </c>
      <c r="AA24" s="208">
        <v>1</v>
      </c>
      <c r="AB24" s="208">
        <v>1</v>
      </c>
      <c r="AC24" s="208">
        <v>1</v>
      </c>
      <c r="AZ24" s="208">
        <v>1</v>
      </c>
      <c r="BA24" s="208">
        <f>IF(AZ24=1,G24,0)</f>
        <v>0</v>
      </c>
      <c r="BB24" s="208">
        <f>IF(AZ24=2,G24,0)</f>
        <v>0</v>
      </c>
      <c r="BC24" s="208">
        <f>IF(AZ24=3,G24,0)</f>
        <v>0</v>
      </c>
      <c r="BD24" s="208">
        <f>IF(AZ24=4,G24,0)</f>
        <v>0</v>
      </c>
      <c r="BE24" s="208">
        <f>IF(AZ24=5,G24,0)</f>
        <v>0</v>
      </c>
      <c r="CA24" s="199">
        <v>1</v>
      </c>
      <c r="CB24" s="199">
        <v>1</v>
      </c>
    </row>
    <row r="25" spans="1:15" ht="12.75" customHeight="1">
      <c r="A25" s="209"/>
      <c r="B25" s="214"/>
      <c r="C25" s="343" t="s">
        <v>115</v>
      </c>
      <c r="D25" s="343"/>
      <c r="E25" s="215">
        <v>13.935</v>
      </c>
      <c r="F25" s="216"/>
      <c r="G25" s="217"/>
      <c r="H25" s="218"/>
      <c r="I25" s="212"/>
      <c r="J25" s="219"/>
      <c r="K25" s="212"/>
      <c r="M25" s="213" t="s">
        <v>115</v>
      </c>
      <c r="O25" s="199"/>
    </row>
    <row r="26" spans="1:15" ht="12.75" customHeight="1">
      <c r="A26" s="209"/>
      <c r="B26" s="214"/>
      <c r="C26" s="343" t="s">
        <v>116</v>
      </c>
      <c r="D26" s="343"/>
      <c r="E26" s="215">
        <v>6.6132</v>
      </c>
      <c r="F26" s="216"/>
      <c r="G26" s="217"/>
      <c r="H26" s="218"/>
      <c r="I26" s="212"/>
      <c r="J26" s="219"/>
      <c r="K26" s="212"/>
      <c r="M26" s="213" t="s">
        <v>116</v>
      </c>
      <c r="O26" s="199"/>
    </row>
    <row r="27" spans="1:57" ht="12.75">
      <c r="A27" s="220"/>
      <c r="B27" s="221" t="s">
        <v>121</v>
      </c>
      <c r="C27" s="222" t="s">
        <v>122</v>
      </c>
      <c r="D27" s="223"/>
      <c r="E27" s="224"/>
      <c r="F27" s="225"/>
      <c r="G27" s="226">
        <f>SUM(G7:G26)</f>
        <v>0</v>
      </c>
      <c r="H27" s="227"/>
      <c r="I27" s="228">
        <f>SUM(I7:I26)</f>
        <v>0</v>
      </c>
      <c r="J27" s="227"/>
      <c r="K27" s="228">
        <f>SUM(K7:K26)</f>
        <v>-4.051</v>
      </c>
      <c r="O27" s="199">
        <v>4</v>
      </c>
      <c r="BA27" s="229">
        <f>SUM(BA7:BA26)</f>
        <v>0</v>
      </c>
      <c r="BB27" s="229">
        <f>SUM(BB7:BB26)</f>
        <v>0</v>
      </c>
      <c r="BC27" s="229">
        <f>SUM(BC7:BC26)</f>
        <v>0</v>
      </c>
      <c r="BD27" s="229">
        <f>SUM(BD7:BD26)</f>
        <v>0</v>
      </c>
      <c r="BE27" s="229">
        <f>SUM(BE7:BE26)</f>
        <v>0</v>
      </c>
    </row>
    <row r="28" spans="1:15" ht="12.75">
      <c r="A28" s="191" t="s">
        <v>97</v>
      </c>
      <c r="B28" s="192" t="s">
        <v>123</v>
      </c>
      <c r="C28" s="193" t="s">
        <v>124</v>
      </c>
      <c r="D28" s="194"/>
      <c r="E28" s="195"/>
      <c r="F28" s="195"/>
      <c r="G28" s="196"/>
      <c r="H28" s="197"/>
      <c r="I28" s="198"/>
      <c r="J28" s="197"/>
      <c r="K28" s="198"/>
      <c r="O28" s="199">
        <v>1</v>
      </c>
    </row>
    <row r="29" spans="1:80" ht="12.75">
      <c r="A29" s="200">
        <v>6</v>
      </c>
      <c r="B29" s="201" t="s">
        <v>125</v>
      </c>
      <c r="C29" s="202" t="s">
        <v>126</v>
      </c>
      <c r="D29" s="203" t="s">
        <v>102</v>
      </c>
      <c r="E29" s="204">
        <v>71.185</v>
      </c>
      <c r="F29" s="204"/>
      <c r="G29" s="205">
        <f>E29*F29</f>
        <v>0</v>
      </c>
      <c r="H29" s="206">
        <v>0.0001</v>
      </c>
      <c r="I29" s="207">
        <f>E29*H29</f>
        <v>0.007118500000000001</v>
      </c>
      <c r="J29" s="206">
        <v>0</v>
      </c>
      <c r="K29" s="207">
        <f>E29*J29</f>
        <v>0</v>
      </c>
      <c r="O29" s="199">
        <v>2</v>
      </c>
      <c r="AA29" s="208">
        <v>1</v>
      </c>
      <c r="AB29" s="208">
        <v>1</v>
      </c>
      <c r="AC29" s="208">
        <v>1</v>
      </c>
      <c r="AZ29" s="208">
        <v>1</v>
      </c>
      <c r="BA29" s="208">
        <f>IF(AZ29=1,G29,0)</f>
        <v>0</v>
      </c>
      <c r="BB29" s="208">
        <f>IF(AZ29=2,G29,0)</f>
        <v>0</v>
      </c>
      <c r="BC29" s="208">
        <f>IF(AZ29=3,G29,0)</f>
        <v>0</v>
      </c>
      <c r="BD29" s="208">
        <f>IF(AZ29=4,G29,0)</f>
        <v>0</v>
      </c>
      <c r="BE29" s="208">
        <f>IF(AZ29=5,G29,0)</f>
        <v>0</v>
      </c>
      <c r="CA29" s="199">
        <v>1</v>
      </c>
      <c r="CB29" s="199">
        <v>1</v>
      </c>
    </row>
    <row r="30" spans="1:15" ht="33.75" customHeight="1">
      <c r="A30" s="209"/>
      <c r="B30" s="210"/>
      <c r="C30" s="342" t="s">
        <v>127</v>
      </c>
      <c r="D30" s="342"/>
      <c r="E30" s="342"/>
      <c r="F30" s="342"/>
      <c r="G30" s="342"/>
      <c r="I30" s="212"/>
      <c r="K30" s="212"/>
      <c r="L30" s="213" t="s">
        <v>127</v>
      </c>
      <c r="O30" s="199">
        <v>3</v>
      </c>
    </row>
    <row r="31" spans="1:15" ht="12.75" customHeight="1">
      <c r="A31" s="209"/>
      <c r="B31" s="214"/>
      <c r="C31" s="343" t="s">
        <v>128</v>
      </c>
      <c r="D31" s="343"/>
      <c r="E31" s="215">
        <v>50.82</v>
      </c>
      <c r="F31" s="216"/>
      <c r="G31" s="217"/>
      <c r="H31" s="218"/>
      <c r="I31" s="212"/>
      <c r="J31" s="219"/>
      <c r="K31" s="212"/>
      <c r="M31" s="213" t="s">
        <v>128</v>
      </c>
      <c r="O31" s="199"/>
    </row>
    <row r="32" spans="1:15" ht="12.75" customHeight="1">
      <c r="A32" s="209"/>
      <c r="B32" s="214"/>
      <c r="C32" s="343" t="s">
        <v>129</v>
      </c>
      <c r="D32" s="343"/>
      <c r="E32" s="215">
        <v>7.092</v>
      </c>
      <c r="F32" s="216"/>
      <c r="G32" s="217"/>
      <c r="H32" s="218"/>
      <c r="I32" s="212"/>
      <c r="J32" s="219"/>
      <c r="K32" s="212"/>
      <c r="M32" s="213" t="s">
        <v>129</v>
      </c>
      <c r="O32" s="199"/>
    </row>
    <row r="33" spans="1:15" ht="12.75" customHeight="1">
      <c r="A33" s="209"/>
      <c r="B33" s="214"/>
      <c r="C33" s="343" t="s">
        <v>130</v>
      </c>
      <c r="D33" s="343"/>
      <c r="E33" s="215">
        <v>5.713</v>
      </c>
      <c r="F33" s="216"/>
      <c r="G33" s="217"/>
      <c r="H33" s="218"/>
      <c r="I33" s="212"/>
      <c r="J33" s="219"/>
      <c r="K33" s="212"/>
      <c r="M33" s="213" t="s">
        <v>130</v>
      </c>
      <c r="O33" s="199"/>
    </row>
    <row r="34" spans="1:15" ht="12.75" customHeight="1">
      <c r="A34" s="209"/>
      <c r="B34" s="214"/>
      <c r="C34" s="343" t="s">
        <v>131</v>
      </c>
      <c r="D34" s="343"/>
      <c r="E34" s="215">
        <v>7.56</v>
      </c>
      <c r="F34" s="216"/>
      <c r="G34" s="217"/>
      <c r="H34" s="218"/>
      <c r="I34" s="212"/>
      <c r="J34" s="219"/>
      <c r="K34" s="212"/>
      <c r="M34" s="213" t="s">
        <v>131</v>
      </c>
      <c r="O34" s="199"/>
    </row>
    <row r="35" spans="1:57" ht="12.75">
      <c r="A35" s="220"/>
      <c r="B35" s="221" t="s">
        <v>121</v>
      </c>
      <c r="C35" s="222" t="s">
        <v>132</v>
      </c>
      <c r="D35" s="223"/>
      <c r="E35" s="224"/>
      <c r="F35" s="225"/>
      <c r="G35" s="226">
        <f>SUM(G28:G34)</f>
        <v>0</v>
      </c>
      <c r="H35" s="227"/>
      <c r="I35" s="228">
        <f>SUM(I28:I34)</f>
        <v>0.007118500000000001</v>
      </c>
      <c r="J35" s="227"/>
      <c r="K35" s="228">
        <f>SUM(K28:K34)</f>
        <v>0</v>
      </c>
      <c r="O35" s="199">
        <v>4</v>
      </c>
      <c r="BA35" s="229">
        <f>SUM(BA28:BA34)</f>
        <v>0</v>
      </c>
      <c r="BB35" s="229">
        <f>SUM(BB28:BB34)</f>
        <v>0</v>
      </c>
      <c r="BC35" s="229">
        <f>SUM(BC28:BC34)</f>
        <v>0</v>
      </c>
      <c r="BD35" s="229">
        <f>SUM(BD28:BD34)</f>
        <v>0</v>
      </c>
      <c r="BE35" s="229">
        <f>SUM(BE28:BE34)</f>
        <v>0</v>
      </c>
    </row>
    <row r="36" spans="1:15" ht="12.75">
      <c r="A36" s="191" t="s">
        <v>97</v>
      </c>
      <c r="B36" s="192" t="s">
        <v>133</v>
      </c>
      <c r="C36" s="193" t="s">
        <v>134</v>
      </c>
      <c r="D36" s="194"/>
      <c r="E36" s="195"/>
      <c r="F36" s="195"/>
      <c r="G36" s="196"/>
      <c r="H36" s="197"/>
      <c r="I36" s="198"/>
      <c r="J36" s="197"/>
      <c r="K36" s="198"/>
      <c r="O36" s="199">
        <v>1</v>
      </c>
    </row>
    <row r="37" spans="1:80" ht="22.5">
      <c r="A37" s="200">
        <v>7</v>
      </c>
      <c r="B37" s="201" t="s">
        <v>135</v>
      </c>
      <c r="C37" s="202" t="s">
        <v>136</v>
      </c>
      <c r="D37" s="203" t="s">
        <v>137</v>
      </c>
      <c r="E37" s="204">
        <v>2</v>
      </c>
      <c r="F37" s="204"/>
      <c r="G37" s="205">
        <f>E37*F37</f>
        <v>0</v>
      </c>
      <c r="H37" s="206">
        <v>0</v>
      </c>
      <c r="I37" s="207">
        <f>E37*H37</f>
        <v>0</v>
      </c>
      <c r="J37" s="206">
        <v>0</v>
      </c>
      <c r="K37" s="207">
        <f>E37*J37</f>
        <v>0</v>
      </c>
      <c r="O37" s="199">
        <v>2</v>
      </c>
      <c r="AA37" s="208">
        <v>1</v>
      </c>
      <c r="AB37" s="208">
        <v>0</v>
      </c>
      <c r="AC37" s="208">
        <v>0</v>
      </c>
      <c r="AZ37" s="208">
        <v>1</v>
      </c>
      <c r="BA37" s="208">
        <f>IF(AZ37=1,G37,0)</f>
        <v>0</v>
      </c>
      <c r="BB37" s="208">
        <f>IF(AZ37=2,G37,0)</f>
        <v>0</v>
      </c>
      <c r="BC37" s="208">
        <f>IF(AZ37=3,G37,0)</f>
        <v>0</v>
      </c>
      <c r="BD37" s="208">
        <f>IF(AZ37=4,G37,0)</f>
        <v>0</v>
      </c>
      <c r="BE37" s="208">
        <f>IF(AZ37=5,G37,0)</f>
        <v>0</v>
      </c>
      <c r="CA37" s="199">
        <v>1</v>
      </c>
      <c r="CB37" s="199">
        <v>0</v>
      </c>
    </row>
    <row r="38" spans="1:80" ht="22.5">
      <c r="A38" s="200">
        <v>8</v>
      </c>
      <c r="B38" s="201" t="s">
        <v>138</v>
      </c>
      <c r="C38" s="202" t="s">
        <v>139</v>
      </c>
      <c r="D38" s="203" t="s">
        <v>140</v>
      </c>
      <c r="E38" s="204">
        <v>30</v>
      </c>
      <c r="F38" s="204"/>
      <c r="G38" s="205">
        <f>E38*F38</f>
        <v>0</v>
      </c>
      <c r="H38" s="206">
        <v>0</v>
      </c>
      <c r="I38" s="207">
        <f>E38*H38</f>
        <v>0</v>
      </c>
      <c r="J38" s="206">
        <v>0</v>
      </c>
      <c r="K38" s="207">
        <f>E38*J38</f>
        <v>0</v>
      </c>
      <c r="O38" s="199">
        <v>2</v>
      </c>
      <c r="AA38" s="208">
        <v>1</v>
      </c>
      <c r="AB38" s="208">
        <v>1</v>
      </c>
      <c r="AC38" s="208">
        <v>1</v>
      </c>
      <c r="AZ38" s="208">
        <v>1</v>
      </c>
      <c r="BA38" s="208">
        <f>IF(AZ38=1,G38,0)</f>
        <v>0</v>
      </c>
      <c r="BB38" s="208">
        <f>IF(AZ38=2,G38,0)</f>
        <v>0</v>
      </c>
      <c r="BC38" s="208">
        <f>IF(AZ38=3,G38,0)</f>
        <v>0</v>
      </c>
      <c r="BD38" s="208">
        <f>IF(AZ38=4,G38,0)</f>
        <v>0</v>
      </c>
      <c r="BE38" s="208">
        <f>IF(AZ38=5,G38,0)</f>
        <v>0</v>
      </c>
      <c r="CA38" s="199">
        <v>1</v>
      </c>
      <c r="CB38" s="199">
        <v>1</v>
      </c>
    </row>
    <row r="39" spans="1:80" ht="22.5">
      <c r="A39" s="200">
        <v>9</v>
      </c>
      <c r="B39" s="201" t="s">
        <v>141</v>
      </c>
      <c r="C39" s="202" t="s">
        <v>142</v>
      </c>
      <c r="D39" s="203" t="s">
        <v>137</v>
      </c>
      <c r="E39" s="204">
        <v>2</v>
      </c>
      <c r="F39" s="204"/>
      <c r="G39" s="205">
        <f>E39*F39</f>
        <v>0</v>
      </c>
      <c r="H39" s="206">
        <v>0</v>
      </c>
      <c r="I39" s="207">
        <f>E39*H39</f>
        <v>0</v>
      </c>
      <c r="J39" s="206">
        <v>0</v>
      </c>
      <c r="K39" s="207">
        <f>E39*J39</f>
        <v>0</v>
      </c>
      <c r="O39" s="199">
        <v>2</v>
      </c>
      <c r="AA39" s="208">
        <v>1</v>
      </c>
      <c r="AB39" s="208">
        <v>1</v>
      </c>
      <c r="AC39" s="208">
        <v>1</v>
      </c>
      <c r="AZ39" s="208">
        <v>1</v>
      </c>
      <c r="BA39" s="208">
        <f>IF(AZ39=1,G39,0)</f>
        <v>0</v>
      </c>
      <c r="BB39" s="208">
        <f>IF(AZ39=2,G39,0)</f>
        <v>0</v>
      </c>
      <c r="BC39" s="208">
        <f>IF(AZ39=3,G39,0)</f>
        <v>0</v>
      </c>
      <c r="BD39" s="208">
        <f>IF(AZ39=4,G39,0)</f>
        <v>0</v>
      </c>
      <c r="BE39" s="208">
        <f>IF(AZ39=5,G39,0)</f>
        <v>0</v>
      </c>
      <c r="CA39" s="199">
        <v>1</v>
      </c>
      <c r="CB39" s="199">
        <v>1</v>
      </c>
    </row>
    <row r="40" spans="1:57" ht="12.75">
      <c r="A40" s="220"/>
      <c r="B40" s="221" t="s">
        <v>121</v>
      </c>
      <c r="C40" s="222" t="s">
        <v>143</v>
      </c>
      <c r="D40" s="223"/>
      <c r="E40" s="224"/>
      <c r="F40" s="225"/>
      <c r="G40" s="226">
        <f>SUM(G36:G39)</f>
        <v>0</v>
      </c>
      <c r="H40" s="227"/>
      <c r="I40" s="228">
        <f>SUM(I36:I39)</f>
        <v>0</v>
      </c>
      <c r="J40" s="227"/>
      <c r="K40" s="228">
        <f>SUM(K36:K39)</f>
        <v>0</v>
      </c>
      <c r="O40" s="199">
        <v>4</v>
      </c>
      <c r="BA40" s="229">
        <f>SUM(BA36:BA39)</f>
        <v>0</v>
      </c>
      <c r="BB40" s="229">
        <f>SUM(BB36:BB39)</f>
        <v>0</v>
      </c>
      <c r="BC40" s="229">
        <f>SUM(BC36:BC39)</f>
        <v>0</v>
      </c>
      <c r="BD40" s="229">
        <f>SUM(BD36:BD39)</f>
        <v>0</v>
      </c>
      <c r="BE40" s="229">
        <f>SUM(BE36:BE39)</f>
        <v>0</v>
      </c>
    </row>
    <row r="41" spans="1:15" ht="12.75">
      <c r="A41" s="191" t="s">
        <v>97</v>
      </c>
      <c r="B41" s="192" t="s">
        <v>144</v>
      </c>
      <c r="C41" s="193" t="s">
        <v>145</v>
      </c>
      <c r="D41" s="194"/>
      <c r="E41" s="195"/>
      <c r="F41" s="195"/>
      <c r="G41" s="196"/>
      <c r="H41" s="197"/>
      <c r="I41" s="198"/>
      <c r="J41" s="197"/>
      <c r="K41" s="198"/>
      <c r="O41" s="199">
        <v>1</v>
      </c>
    </row>
    <row r="42" spans="1:80" ht="12.75">
      <c r="A42" s="200">
        <v>10</v>
      </c>
      <c r="B42" s="201" t="s">
        <v>146</v>
      </c>
      <c r="C42" s="202" t="s">
        <v>147</v>
      </c>
      <c r="D42" s="203" t="s">
        <v>102</v>
      </c>
      <c r="E42" s="204">
        <v>225</v>
      </c>
      <c r="F42" s="204"/>
      <c r="G42" s="205">
        <f>E42*F42</f>
        <v>0</v>
      </c>
      <c r="H42" s="206">
        <v>4E-05</v>
      </c>
      <c r="I42" s="207">
        <f>E42*H42</f>
        <v>0.009000000000000001</v>
      </c>
      <c r="J42" s="206">
        <v>0</v>
      </c>
      <c r="K42" s="207">
        <f>E42*J42</f>
        <v>0</v>
      </c>
      <c r="O42" s="199">
        <v>2</v>
      </c>
      <c r="AA42" s="208">
        <v>1</v>
      </c>
      <c r="AB42" s="208">
        <v>1</v>
      </c>
      <c r="AC42" s="208">
        <v>1</v>
      </c>
      <c r="AZ42" s="208">
        <v>1</v>
      </c>
      <c r="BA42" s="208">
        <f>IF(AZ42=1,G42,0)</f>
        <v>0</v>
      </c>
      <c r="BB42" s="208">
        <f>IF(AZ42=2,G42,0)</f>
        <v>0</v>
      </c>
      <c r="BC42" s="208">
        <f>IF(AZ42=3,G42,0)</f>
        <v>0</v>
      </c>
      <c r="BD42" s="208">
        <f>IF(AZ42=4,G42,0)</f>
        <v>0</v>
      </c>
      <c r="BE42" s="208">
        <f>IF(AZ42=5,G42,0)</f>
        <v>0</v>
      </c>
      <c r="CA42" s="199">
        <v>1</v>
      </c>
      <c r="CB42" s="199">
        <v>1</v>
      </c>
    </row>
    <row r="43" spans="1:15" ht="12.75" customHeight="1">
      <c r="A43" s="209"/>
      <c r="B43" s="214"/>
      <c r="C43" s="343" t="s">
        <v>148</v>
      </c>
      <c r="D43" s="343"/>
      <c r="E43" s="215">
        <v>225</v>
      </c>
      <c r="F43" s="216"/>
      <c r="G43" s="217"/>
      <c r="H43" s="218"/>
      <c r="I43" s="212"/>
      <c r="J43" s="219"/>
      <c r="K43" s="212"/>
      <c r="M43" s="213">
        <v>225</v>
      </c>
      <c r="O43" s="199"/>
    </row>
    <row r="44" spans="1:57" ht="12.75">
      <c r="A44" s="220"/>
      <c r="B44" s="221" t="s">
        <v>121</v>
      </c>
      <c r="C44" s="222" t="s">
        <v>149</v>
      </c>
      <c r="D44" s="223"/>
      <c r="E44" s="224"/>
      <c r="F44" s="225"/>
      <c r="G44" s="226">
        <f>SUM(G41:G43)</f>
        <v>0</v>
      </c>
      <c r="H44" s="227"/>
      <c r="I44" s="228">
        <f>SUM(I41:I43)</f>
        <v>0.009000000000000001</v>
      </c>
      <c r="J44" s="227"/>
      <c r="K44" s="228">
        <f>SUM(K41:K43)</f>
        <v>0</v>
      </c>
      <c r="O44" s="199">
        <v>4</v>
      </c>
      <c r="BA44" s="229">
        <f>SUM(BA41:BA43)</f>
        <v>0</v>
      </c>
      <c r="BB44" s="229">
        <f>SUM(BB41:BB43)</f>
        <v>0</v>
      </c>
      <c r="BC44" s="229">
        <f>SUM(BC41:BC43)</f>
        <v>0</v>
      </c>
      <c r="BD44" s="229">
        <f>SUM(BD41:BD43)</f>
        <v>0</v>
      </c>
      <c r="BE44" s="229">
        <f>SUM(BE41:BE43)</f>
        <v>0</v>
      </c>
    </row>
    <row r="45" spans="1:15" ht="12.75">
      <c r="A45" s="191" t="s">
        <v>97</v>
      </c>
      <c r="B45" s="192" t="s">
        <v>150</v>
      </c>
      <c r="C45" s="193" t="s">
        <v>151</v>
      </c>
      <c r="D45" s="194"/>
      <c r="E45" s="195"/>
      <c r="F45" s="195"/>
      <c r="G45" s="196"/>
      <c r="H45" s="197"/>
      <c r="I45" s="198"/>
      <c r="J45" s="197"/>
      <c r="K45" s="198"/>
      <c r="O45" s="199">
        <v>1</v>
      </c>
    </row>
    <row r="46" spans="1:80" ht="12.75">
      <c r="A46" s="200">
        <v>11</v>
      </c>
      <c r="B46" s="201" t="s">
        <v>152</v>
      </c>
      <c r="C46" s="202" t="s">
        <v>153</v>
      </c>
      <c r="D46" s="203" t="s">
        <v>102</v>
      </c>
      <c r="E46" s="204">
        <v>518.1776</v>
      </c>
      <c r="F46" s="204"/>
      <c r="G46" s="205">
        <f>E46*F46</f>
        <v>0</v>
      </c>
      <c r="H46" s="206">
        <v>0</v>
      </c>
      <c r="I46" s="207">
        <f>E46*H46</f>
        <v>0</v>
      </c>
      <c r="J46" s="206">
        <v>-0.015</v>
      </c>
      <c r="K46" s="207">
        <f>E46*J46</f>
        <v>-7.772664</v>
      </c>
      <c r="O46" s="199">
        <v>2</v>
      </c>
      <c r="AA46" s="208">
        <v>1</v>
      </c>
      <c r="AB46" s="208">
        <v>7</v>
      </c>
      <c r="AC46" s="208">
        <v>7</v>
      </c>
      <c r="AZ46" s="208">
        <v>1</v>
      </c>
      <c r="BA46" s="208">
        <f>IF(AZ46=1,G46,0)</f>
        <v>0</v>
      </c>
      <c r="BB46" s="208">
        <f>IF(AZ46=2,G46,0)</f>
        <v>0</v>
      </c>
      <c r="BC46" s="208">
        <f>IF(AZ46=3,G46,0)</f>
        <v>0</v>
      </c>
      <c r="BD46" s="208">
        <f>IF(AZ46=4,G46,0)</f>
        <v>0</v>
      </c>
      <c r="BE46" s="208">
        <f>IF(AZ46=5,G46,0)</f>
        <v>0</v>
      </c>
      <c r="CA46" s="199">
        <v>1</v>
      </c>
      <c r="CB46" s="199">
        <v>7</v>
      </c>
    </row>
    <row r="47" spans="1:15" ht="22.5" customHeight="1">
      <c r="A47" s="209"/>
      <c r="B47" s="210"/>
      <c r="C47" s="342" t="s">
        <v>154</v>
      </c>
      <c r="D47" s="342"/>
      <c r="E47" s="342"/>
      <c r="F47" s="342"/>
      <c r="G47" s="342"/>
      <c r="I47" s="212"/>
      <c r="K47" s="212"/>
      <c r="L47" s="213" t="s">
        <v>154</v>
      </c>
      <c r="O47" s="199">
        <v>3</v>
      </c>
    </row>
    <row r="48" spans="1:15" ht="22.5" customHeight="1">
      <c r="A48" s="209"/>
      <c r="B48" s="210"/>
      <c r="C48" s="342" t="s">
        <v>155</v>
      </c>
      <c r="D48" s="342"/>
      <c r="E48" s="342"/>
      <c r="F48" s="342"/>
      <c r="G48" s="342"/>
      <c r="I48" s="212"/>
      <c r="K48" s="212"/>
      <c r="L48" s="213" t="s">
        <v>155</v>
      </c>
      <c r="O48" s="199">
        <v>3</v>
      </c>
    </row>
    <row r="49" spans="1:15" ht="22.5" customHeight="1">
      <c r="A49" s="209"/>
      <c r="B49" s="210"/>
      <c r="C49" s="342" t="s">
        <v>156</v>
      </c>
      <c r="D49" s="342"/>
      <c r="E49" s="342"/>
      <c r="F49" s="342"/>
      <c r="G49" s="342"/>
      <c r="I49" s="212"/>
      <c r="K49" s="212"/>
      <c r="L49" s="213" t="s">
        <v>156</v>
      </c>
      <c r="O49" s="199">
        <v>3</v>
      </c>
    </row>
    <row r="50" spans="1:15" ht="12.75" customHeight="1">
      <c r="A50" s="209"/>
      <c r="B50" s="214"/>
      <c r="C50" s="343" t="s">
        <v>157</v>
      </c>
      <c r="D50" s="343"/>
      <c r="E50" s="215">
        <v>47.288</v>
      </c>
      <c r="F50" s="216"/>
      <c r="G50" s="217"/>
      <c r="H50" s="218"/>
      <c r="I50" s="212"/>
      <c r="J50" s="219"/>
      <c r="K50" s="212"/>
      <c r="M50" s="213" t="s">
        <v>157</v>
      </c>
      <c r="O50" s="199"/>
    </row>
    <row r="51" spans="1:15" ht="12.75" customHeight="1">
      <c r="A51" s="209"/>
      <c r="B51" s="214"/>
      <c r="C51" s="343" t="s">
        <v>158</v>
      </c>
      <c r="D51" s="343"/>
      <c r="E51" s="215">
        <v>5</v>
      </c>
      <c r="F51" s="216"/>
      <c r="G51" s="217"/>
      <c r="H51" s="218"/>
      <c r="I51" s="212"/>
      <c r="J51" s="219"/>
      <c r="K51" s="212"/>
      <c r="M51" s="213" t="s">
        <v>158</v>
      </c>
      <c r="O51" s="199"/>
    </row>
    <row r="52" spans="1:15" ht="12.75" customHeight="1">
      <c r="A52" s="209"/>
      <c r="B52" s="214"/>
      <c r="C52" s="343" t="s">
        <v>159</v>
      </c>
      <c r="D52" s="343"/>
      <c r="E52" s="215">
        <v>22.616</v>
      </c>
      <c r="F52" s="216"/>
      <c r="G52" s="217"/>
      <c r="H52" s="218"/>
      <c r="I52" s="212"/>
      <c r="J52" s="219"/>
      <c r="K52" s="212"/>
      <c r="M52" s="213" t="s">
        <v>159</v>
      </c>
      <c r="O52" s="199"/>
    </row>
    <row r="53" spans="1:15" ht="12.75" customHeight="1">
      <c r="A53" s="209"/>
      <c r="B53" s="214"/>
      <c r="C53" s="343" t="s">
        <v>160</v>
      </c>
      <c r="D53" s="343"/>
      <c r="E53" s="215">
        <v>443.2736</v>
      </c>
      <c r="F53" s="216"/>
      <c r="G53" s="217"/>
      <c r="H53" s="218"/>
      <c r="I53" s="212"/>
      <c r="J53" s="219"/>
      <c r="K53" s="212"/>
      <c r="M53" s="213" t="s">
        <v>160</v>
      </c>
      <c r="O53" s="199"/>
    </row>
    <row r="54" spans="1:80" ht="12.75">
      <c r="A54" s="200">
        <v>12</v>
      </c>
      <c r="B54" s="201" t="s">
        <v>161</v>
      </c>
      <c r="C54" s="202" t="s">
        <v>162</v>
      </c>
      <c r="D54" s="203" t="s">
        <v>102</v>
      </c>
      <c r="E54" s="204">
        <v>221.6368</v>
      </c>
      <c r="F54" s="204"/>
      <c r="G54" s="205">
        <f>E54*F54</f>
        <v>0</v>
      </c>
      <c r="H54" s="206">
        <v>0</v>
      </c>
      <c r="I54" s="207">
        <f>E54*H54</f>
        <v>0</v>
      </c>
      <c r="J54" s="206">
        <v>-0.017</v>
      </c>
      <c r="K54" s="207">
        <f>E54*J54</f>
        <v>-3.7678256</v>
      </c>
      <c r="O54" s="199">
        <v>2</v>
      </c>
      <c r="AA54" s="208">
        <v>1</v>
      </c>
      <c r="AB54" s="208">
        <v>7</v>
      </c>
      <c r="AC54" s="208">
        <v>7</v>
      </c>
      <c r="AZ54" s="208">
        <v>1</v>
      </c>
      <c r="BA54" s="208">
        <f>IF(AZ54=1,G54,0)</f>
        <v>0</v>
      </c>
      <c r="BB54" s="208">
        <f>IF(AZ54=2,G54,0)</f>
        <v>0</v>
      </c>
      <c r="BC54" s="208">
        <f>IF(AZ54=3,G54,0)</f>
        <v>0</v>
      </c>
      <c r="BD54" s="208">
        <f>IF(AZ54=4,G54,0)</f>
        <v>0</v>
      </c>
      <c r="BE54" s="208">
        <f>IF(AZ54=5,G54,0)</f>
        <v>0</v>
      </c>
      <c r="CA54" s="199">
        <v>1</v>
      </c>
      <c r="CB54" s="199">
        <v>7</v>
      </c>
    </row>
    <row r="55" spans="1:15" ht="12.75" customHeight="1">
      <c r="A55" s="209"/>
      <c r="B55" s="214"/>
      <c r="C55" s="343" t="s">
        <v>163</v>
      </c>
      <c r="D55" s="343"/>
      <c r="E55" s="215">
        <v>221.6368</v>
      </c>
      <c r="F55" s="216"/>
      <c r="G55" s="217"/>
      <c r="H55" s="218"/>
      <c r="I55" s="212"/>
      <c r="J55" s="219"/>
      <c r="K55" s="212"/>
      <c r="M55" s="213" t="s">
        <v>163</v>
      </c>
      <c r="O55" s="199"/>
    </row>
    <row r="56" spans="1:80" ht="12.75">
      <c r="A56" s="200">
        <v>13</v>
      </c>
      <c r="B56" s="201" t="s">
        <v>164</v>
      </c>
      <c r="C56" s="202" t="s">
        <v>165</v>
      </c>
      <c r="D56" s="203" t="s">
        <v>102</v>
      </c>
      <c r="E56" s="204">
        <v>196.196</v>
      </c>
      <c r="F56" s="204"/>
      <c r="G56" s="205">
        <f>E56*F56</f>
        <v>0</v>
      </c>
      <c r="H56" s="206">
        <v>0.00016</v>
      </c>
      <c r="I56" s="207">
        <f>E56*H56</f>
        <v>0.03139136</v>
      </c>
      <c r="J56" s="206">
        <v>-0.014</v>
      </c>
      <c r="K56" s="207">
        <f>E56*J56</f>
        <v>-2.746744</v>
      </c>
      <c r="O56" s="199">
        <v>2</v>
      </c>
      <c r="AA56" s="208">
        <v>1</v>
      </c>
      <c r="AB56" s="208">
        <v>7</v>
      </c>
      <c r="AC56" s="208">
        <v>7</v>
      </c>
      <c r="AZ56" s="208">
        <v>1</v>
      </c>
      <c r="BA56" s="208">
        <f>IF(AZ56=1,G56,0)</f>
        <v>0</v>
      </c>
      <c r="BB56" s="208">
        <f>IF(AZ56=2,G56,0)</f>
        <v>0</v>
      </c>
      <c r="BC56" s="208">
        <f>IF(AZ56=3,G56,0)</f>
        <v>0</v>
      </c>
      <c r="BD56" s="208">
        <f>IF(AZ56=4,G56,0)</f>
        <v>0</v>
      </c>
      <c r="BE56" s="208">
        <f>IF(AZ56=5,G56,0)</f>
        <v>0</v>
      </c>
      <c r="CA56" s="199">
        <v>1</v>
      </c>
      <c r="CB56" s="199">
        <v>7</v>
      </c>
    </row>
    <row r="57" spans="1:15" ht="12.75" customHeight="1">
      <c r="A57" s="209"/>
      <c r="B57" s="210"/>
      <c r="C57" s="342" t="s">
        <v>166</v>
      </c>
      <c r="D57" s="342"/>
      <c r="E57" s="342"/>
      <c r="F57" s="342"/>
      <c r="G57" s="342"/>
      <c r="I57" s="212"/>
      <c r="K57" s="212"/>
      <c r="L57" s="213" t="s">
        <v>166</v>
      </c>
      <c r="O57" s="199">
        <v>3</v>
      </c>
    </row>
    <row r="58" spans="1:15" ht="12.75" customHeight="1">
      <c r="A58" s="209"/>
      <c r="B58" s="214"/>
      <c r="C58" s="343" t="s">
        <v>167</v>
      </c>
      <c r="D58" s="343"/>
      <c r="E58" s="215">
        <v>196.196</v>
      </c>
      <c r="F58" s="216"/>
      <c r="G58" s="217"/>
      <c r="H58" s="218"/>
      <c r="I58" s="212"/>
      <c r="J58" s="219"/>
      <c r="K58" s="212"/>
      <c r="M58" s="213" t="s">
        <v>167</v>
      </c>
      <c r="O58" s="199"/>
    </row>
    <row r="59" spans="1:80" ht="12.75">
      <c r="A59" s="200">
        <v>14</v>
      </c>
      <c r="B59" s="201" t="s">
        <v>168</v>
      </c>
      <c r="C59" s="202" t="s">
        <v>169</v>
      </c>
      <c r="D59" s="203" t="s">
        <v>102</v>
      </c>
      <c r="E59" s="204">
        <v>93.9</v>
      </c>
      <c r="F59" s="204"/>
      <c r="G59" s="205">
        <f>E59*F59</f>
        <v>0</v>
      </c>
      <c r="H59" s="206">
        <v>0.00016</v>
      </c>
      <c r="I59" s="207">
        <f>E59*H59</f>
        <v>0.015024000000000003</v>
      </c>
      <c r="J59" s="206">
        <v>-0.014</v>
      </c>
      <c r="K59" s="207">
        <f>E59*J59</f>
        <v>-1.3146000000000002</v>
      </c>
      <c r="O59" s="199">
        <v>2</v>
      </c>
      <c r="AA59" s="208">
        <v>1</v>
      </c>
      <c r="AB59" s="208">
        <v>7</v>
      </c>
      <c r="AC59" s="208">
        <v>7</v>
      </c>
      <c r="AZ59" s="208">
        <v>1</v>
      </c>
      <c r="BA59" s="208">
        <f>IF(AZ59=1,G59,0)</f>
        <v>0</v>
      </c>
      <c r="BB59" s="208">
        <f>IF(AZ59=2,G59,0)</f>
        <v>0</v>
      </c>
      <c r="BC59" s="208">
        <f>IF(AZ59=3,G59,0)</f>
        <v>0</v>
      </c>
      <c r="BD59" s="208">
        <f>IF(AZ59=4,G59,0)</f>
        <v>0</v>
      </c>
      <c r="BE59" s="208">
        <f>IF(AZ59=5,G59,0)</f>
        <v>0</v>
      </c>
      <c r="CA59" s="199">
        <v>1</v>
      </c>
      <c r="CB59" s="199">
        <v>7</v>
      </c>
    </row>
    <row r="60" spans="1:15" ht="12.75" customHeight="1">
      <c r="A60" s="209"/>
      <c r="B60" s="214"/>
      <c r="C60" s="343" t="s">
        <v>170</v>
      </c>
      <c r="D60" s="343"/>
      <c r="E60" s="215">
        <v>93.9</v>
      </c>
      <c r="F60" s="216"/>
      <c r="G60" s="217"/>
      <c r="H60" s="218"/>
      <c r="I60" s="212"/>
      <c r="J60" s="219"/>
      <c r="K60" s="212"/>
      <c r="M60" s="213" t="s">
        <v>170</v>
      </c>
      <c r="O60" s="199"/>
    </row>
    <row r="61" spans="1:80" ht="22.5">
      <c r="A61" s="200">
        <v>15</v>
      </c>
      <c r="B61" s="201" t="s">
        <v>171</v>
      </c>
      <c r="C61" s="202" t="s">
        <v>172</v>
      </c>
      <c r="D61" s="203" t="s">
        <v>102</v>
      </c>
      <c r="E61" s="204">
        <v>22.72</v>
      </c>
      <c r="F61" s="204"/>
      <c r="G61" s="205">
        <f>E61*F61</f>
        <v>0</v>
      </c>
      <c r="H61" s="206">
        <v>0</v>
      </c>
      <c r="I61" s="207">
        <f>E61*H61</f>
        <v>0</v>
      </c>
      <c r="J61" s="206">
        <v>0</v>
      </c>
      <c r="K61" s="207">
        <f>E61*J61</f>
        <v>0</v>
      </c>
      <c r="O61" s="199">
        <v>2</v>
      </c>
      <c r="AA61" s="208">
        <v>1</v>
      </c>
      <c r="AB61" s="208">
        <v>7</v>
      </c>
      <c r="AC61" s="208">
        <v>7</v>
      </c>
      <c r="AZ61" s="208">
        <v>1</v>
      </c>
      <c r="BA61" s="208">
        <f>IF(AZ61=1,G61,0)</f>
        <v>0</v>
      </c>
      <c r="BB61" s="208">
        <f>IF(AZ61=2,G61,0)</f>
        <v>0</v>
      </c>
      <c r="BC61" s="208">
        <f>IF(AZ61=3,G61,0)</f>
        <v>0</v>
      </c>
      <c r="BD61" s="208">
        <f>IF(AZ61=4,G61,0)</f>
        <v>0</v>
      </c>
      <c r="BE61" s="208">
        <f>IF(AZ61=5,G61,0)</f>
        <v>0</v>
      </c>
      <c r="CA61" s="199">
        <v>1</v>
      </c>
      <c r="CB61" s="199">
        <v>7</v>
      </c>
    </row>
    <row r="62" spans="1:15" ht="22.5" customHeight="1">
      <c r="A62" s="209"/>
      <c r="B62" s="210"/>
      <c r="C62" s="342" t="s">
        <v>173</v>
      </c>
      <c r="D62" s="342"/>
      <c r="E62" s="342"/>
      <c r="F62" s="342"/>
      <c r="G62" s="342"/>
      <c r="I62" s="212"/>
      <c r="K62" s="212"/>
      <c r="L62" s="213" t="s">
        <v>173</v>
      </c>
      <c r="O62" s="199">
        <v>3</v>
      </c>
    </row>
    <row r="63" spans="1:15" ht="22.5" customHeight="1">
      <c r="A63" s="209"/>
      <c r="B63" s="210"/>
      <c r="C63" s="342" t="s">
        <v>174</v>
      </c>
      <c r="D63" s="342"/>
      <c r="E63" s="342"/>
      <c r="F63" s="342"/>
      <c r="G63" s="342"/>
      <c r="I63" s="212"/>
      <c r="K63" s="212"/>
      <c r="L63" s="213" t="s">
        <v>174</v>
      </c>
      <c r="O63" s="199">
        <v>3</v>
      </c>
    </row>
    <row r="64" spans="1:15" ht="12.75" customHeight="1">
      <c r="A64" s="209"/>
      <c r="B64" s="214"/>
      <c r="C64" s="343" t="s">
        <v>175</v>
      </c>
      <c r="D64" s="343"/>
      <c r="E64" s="215">
        <v>10.48</v>
      </c>
      <c r="F64" s="216"/>
      <c r="G64" s="217"/>
      <c r="H64" s="218"/>
      <c r="I64" s="212"/>
      <c r="J64" s="219"/>
      <c r="K64" s="212"/>
      <c r="M64" s="213" t="s">
        <v>175</v>
      </c>
      <c r="O64" s="199"/>
    </row>
    <row r="65" spans="1:15" ht="12.75" customHeight="1">
      <c r="A65" s="209"/>
      <c r="B65" s="214"/>
      <c r="C65" s="343" t="s">
        <v>176</v>
      </c>
      <c r="D65" s="343"/>
      <c r="E65" s="215">
        <v>12.24</v>
      </c>
      <c r="F65" s="216"/>
      <c r="G65" s="217"/>
      <c r="H65" s="218"/>
      <c r="I65" s="212"/>
      <c r="J65" s="219"/>
      <c r="K65" s="212"/>
      <c r="M65" s="213" t="s">
        <v>176</v>
      </c>
      <c r="O65" s="199"/>
    </row>
    <row r="66" spans="1:80" ht="22.5">
      <c r="A66" s="200">
        <v>16</v>
      </c>
      <c r="B66" s="201" t="s">
        <v>177</v>
      </c>
      <c r="C66" s="202" t="s">
        <v>178</v>
      </c>
      <c r="D66" s="203" t="s">
        <v>102</v>
      </c>
      <c r="E66" s="204">
        <v>221.6368</v>
      </c>
      <c r="F66" s="204"/>
      <c r="G66" s="205">
        <f>E66*F66</f>
        <v>0</v>
      </c>
      <c r="H66" s="206">
        <v>0</v>
      </c>
      <c r="I66" s="207">
        <f>E66*H66</f>
        <v>0</v>
      </c>
      <c r="J66" s="206">
        <v>-0.00732</v>
      </c>
      <c r="K66" s="207">
        <f>E66*J66</f>
        <v>-1.6223813759999999</v>
      </c>
      <c r="O66" s="199">
        <v>2</v>
      </c>
      <c r="AA66" s="208">
        <v>1</v>
      </c>
      <c r="AB66" s="208">
        <v>7</v>
      </c>
      <c r="AC66" s="208">
        <v>7</v>
      </c>
      <c r="AZ66" s="208">
        <v>1</v>
      </c>
      <c r="BA66" s="208">
        <f>IF(AZ66=1,G66,0)</f>
        <v>0</v>
      </c>
      <c r="BB66" s="208">
        <f>IF(AZ66=2,G66,0)</f>
        <v>0</v>
      </c>
      <c r="BC66" s="208">
        <f>IF(AZ66=3,G66,0)</f>
        <v>0</v>
      </c>
      <c r="BD66" s="208">
        <f>IF(AZ66=4,G66,0)</f>
        <v>0</v>
      </c>
      <c r="BE66" s="208">
        <f>IF(AZ66=5,G66,0)</f>
        <v>0</v>
      </c>
      <c r="CA66" s="199">
        <v>1</v>
      </c>
      <c r="CB66" s="199">
        <v>7</v>
      </c>
    </row>
    <row r="67" spans="1:15" ht="22.5" customHeight="1">
      <c r="A67" s="209"/>
      <c r="B67" s="210"/>
      <c r="C67" s="342" t="s">
        <v>179</v>
      </c>
      <c r="D67" s="342"/>
      <c r="E67" s="342"/>
      <c r="F67" s="342"/>
      <c r="G67" s="342"/>
      <c r="I67" s="212"/>
      <c r="K67" s="212"/>
      <c r="L67" s="213" t="s">
        <v>179</v>
      </c>
      <c r="O67" s="199">
        <v>3</v>
      </c>
    </row>
    <row r="68" spans="1:15" ht="12.75" customHeight="1">
      <c r="A68" s="209"/>
      <c r="B68" s="214"/>
      <c r="C68" s="343" t="s">
        <v>180</v>
      </c>
      <c r="D68" s="343"/>
      <c r="E68" s="215">
        <v>221.6368</v>
      </c>
      <c r="F68" s="216"/>
      <c r="G68" s="217"/>
      <c r="H68" s="218"/>
      <c r="I68" s="212"/>
      <c r="J68" s="219"/>
      <c r="K68" s="212"/>
      <c r="M68" s="213" t="s">
        <v>180</v>
      </c>
      <c r="O68" s="199"/>
    </row>
    <row r="69" spans="1:80" ht="22.5">
      <c r="A69" s="200">
        <v>17</v>
      </c>
      <c r="B69" s="201" t="s">
        <v>181</v>
      </c>
      <c r="C69" s="202" t="s">
        <v>182</v>
      </c>
      <c r="D69" s="203" t="s">
        <v>183</v>
      </c>
      <c r="E69" s="204">
        <v>41.12</v>
      </c>
      <c r="F69" s="204"/>
      <c r="G69" s="205">
        <f>E69*F69</f>
        <v>0</v>
      </c>
      <c r="H69" s="206">
        <v>0</v>
      </c>
      <c r="I69" s="207">
        <f>E69*H69</f>
        <v>0</v>
      </c>
      <c r="J69" s="206">
        <v>-0.00435</v>
      </c>
      <c r="K69" s="207">
        <f>E69*J69</f>
        <v>-0.17887199999999998</v>
      </c>
      <c r="O69" s="199">
        <v>2</v>
      </c>
      <c r="AA69" s="208">
        <v>1</v>
      </c>
      <c r="AB69" s="208">
        <v>7</v>
      </c>
      <c r="AC69" s="208">
        <v>7</v>
      </c>
      <c r="AZ69" s="208">
        <v>1</v>
      </c>
      <c r="BA69" s="208">
        <f>IF(AZ69=1,G69,0)</f>
        <v>0</v>
      </c>
      <c r="BB69" s="208">
        <f>IF(AZ69=2,G69,0)</f>
        <v>0</v>
      </c>
      <c r="BC69" s="208">
        <f>IF(AZ69=3,G69,0)</f>
        <v>0</v>
      </c>
      <c r="BD69" s="208">
        <f>IF(AZ69=4,G69,0)</f>
        <v>0</v>
      </c>
      <c r="BE69" s="208">
        <f>IF(AZ69=5,G69,0)</f>
        <v>0</v>
      </c>
      <c r="CA69" s="199">
        <v>1</v>
      </c>
      <c r="CB69" s="199">
        <v>7</v>
      </c>
    </row>
    <row r="70" spans="1:15" ht="12.75" customHeight="1">
      <c r="A70" s="209"/>
      <c r="B70" s="210"/>
      <c r="C70" s="342" t="s">
        <v>184</v>
      </c>
      <c r="D70" s="342"/>
      <c r="E70" s="342"/>
      <c r="F70" s="342"/>
      <c r="G70" s="342"/>
      <c r="I70" s="212"/>
      <c r="K70" s="212"/>
      <c r="L70" s="213" t="s">
        <v>184</v>
      </c>
      <c r="O70" s="199">
        <v>3</v>
      </c>
    </row>
    <row r="71" spans="1:15" ht="12.75" customHeight="1">
      <c r="A71" s="209"/>
      <c r="B71" s="214"/>
      <c r="C71" s="343" t="s">
        <v>185</v>
      </c>
      <c r="D71" s="343"/>
      <c r="E71" s="215">
        <v>41.12</v>
      </c>
      <c r="F71" s="216"/>
      <c r="G71" s="217"/>
      <c r="H71" s="218"/>
      <c r="I71" s="212"/>
      <c r="J71" s="219"/>
      <c r="K71" s="212"/>
      <c r="M71" s="213" t="s">
        <v>185</v>
      </c>
      <c r="O71" s="199"/>
    </row>
    <row r="72" spans="1:80" ht="22.5">
      <c r="A72" s="200">
        <v>18</v>
      </c>
      <c r="B72" s="201" t="s">
        <v>186</v>
      </c>
      <c r="C72" s="202" t="s">
        <v>187</v>
      </c>
      <c r="D72" s="203" t="s">
        <v>183</v>
      </c>
      <c r="E72" s="204">
        <v>30.8</v>
      </c>
      <c r="F72" s="204"/>
      <c r="G72" s="205">
        <f>E72*F72</f>
        <v>0</v>
      </c>
      <c r="H72" s="206">
        <v>0</v>
      </c>
      <c r="I72" s="207">
        <f>E72*H72</f>
        <v>0</v>
      </c>
      <c r="J72" s="206">
        <v>0</v>
      </c>
      <c r="K72" s="207">
        <f>E72*J72</f>
        <v>0</v>
      </c>
      <c r="O72" s="199">
        <v>2</v>
      </c>
      <c r="AA72" s="208">
        <v>1</v>
      </c>
      <c r="AB72" s="208">
        <v>7</v>
      </c>
      <c r="AC72" s="208">
        <v>7</v>
      </c>
      <c r="AZ72" s="208">
        <v>1</v>
      </c>
      <c r="BA72" s="208">
        <f>IF(AZ72=1,G72,0)</f>
        <v>0</v>
      </c>
      <c r="BB72" s="208">
        <f>IF(AZ72=2,G72,0)</f>
        <v>0</v>
      </c>
      <c r="BC72" s="208">
        <f>IF(AZ72=3,G72,0)</f>
        <v>0</v>
      </c>
      <c r="BD72" s="208">
        <f>IF(AZ72=4,G72,0)</f>
        <v>0</v>
      </c>
      <c r="BE72" s="208">
        <f>IF(AZ72=5,G72,0)</f>
        <v>0</v>
      </c>
      <c r="CA72" s="199">
        <v>1</v>
      </c>
      <c r="CB72" s="199">
        <v>7</v>
      </c>
    </row>
    <row r="73" spans="1:15" ht="22.5" customHeight="1">
      <c r="A73" s="209"/>
      <c r="B73" s="210"/>
      <c r="C73" s="342" t="s">
        <v>188</v>
      </c>
      <c r="D73" s="342"/>
      <c r="E73" s="342"/>
      <c r="F73" s="342"/>
      <c r="G73" s="342"/>
      <c r="I73" s="212"/>
      <c r="K73" s="212"/>
      <c r="L73" s="213" t="s">
        <v>188</v>
      </c>
      <c r="O73" s="199">
        <v>3</v>
      </c>
    </row>
    <row r="74" spans="1:15" ht="12.75" customHeight="1">
      <c r="A74" s="209"/>
      <c r="B74" s="214"/>
      <c r="C74" s="343" t="s">
        <v>189</v>
      </c>
      <c r="D74" s="343"/>
      <c r="E74" s="215">
        <v>30.8</v>
      </c>
      <c r="F74" s="216"/>
      <c r="G74" s="217"/>
      <c r="H74" s="218"/>
      <c r="I74" s="212"/>
      <c r="J74" s="219"/>
      <c r="K74" s="212"/>
      <c r="M74" s="213" t="s">
        <v>189</v>
      </c>
      <c r="O74" s="199"/>
    </row>
    <row r="75" spans="1:80" ht="22.5">
      <c r="A75" s="200">
        <v>19</v>
      </c>
      <c r="B75" s="201" t="s">
        <v>190</v>
      </c>
      <c r="C75" s="202" t="s">
        <v>191</v>
      </c>
      <c r="D75" s="203" t="s">
        <v>183</v>
      </c>
      <c r="E75" s="204">
        <v>11.44</v>
      </c>
      <c r="F75" s="204"/>
      <c r="G75" s="205">
        <f>E75*F75</f>
        <v>0</v>
      </c>
      <c r="H75" s="206">
        <v>0</v>
      </c>
      <c r="I75" s="207">
        <f>E75*H75</f>
        <v>0</v>
      </c>
      <c r="J75" s="206">
        <v>0</v>
      </c>
      <c r="K75" s="207">
        <f>E75*J75</f>
        <v>0</v>
      </c>
      <c r="O75" s="199">
        <v>2</v>
      </c>
      <c r="AA75" s="208">
        <v>1</v>
      </c>
      <c r="AB75" s="208">
        <v>7</v>
      </c>
      <c r="AC75" s="208">
        <v>7</v>
      </c>
      <c r="AZ75" s="208">
        <v>1</v>
      </c>
      <c r="BA75" s="208">
        <f>IF(AZ75=1,G75,0)</f>
        <v>0</v>
      </c>
      <c r="BB75" s="208">
        <f>IF(AZ75=2,G75,0)</f>
        <v>0</v>
      </c>
      <c r="BC75" s="208">
        <f>IF(AZ75=3,G75,0)</f>
        <v>0</v>
      </c>
      <c r="BD75" s="208">
        <f>IF(AZ75=4,G75,0)</f>
        <v>0</v>
      </c>
      <c r="BE75" s="208">
        <f>IF(AZ75=5,G75,0)</f>
        <v>0</v>
      </c>
      <c r="CA75" s="199">
        <v>1</v>
      </c>
      <c r="CB75" s="199">
        <v>7</v>
      </c>
    </row>
    <row r="76" spans="1:15" ht="12.75" customHeight="1">
      <c r="A76" s="209"/>
      <c r="B76" s="210"/>
      <c r="C76" s="342" t="s">
        <v>192</v>
      </c>
      <c r="D76" s="342"/>
      <c r="E76" s="342"/>
      <c r="F76" s="342"/>
      <c r="G76" s="342"/>
      <c r="I76" s="212"/>
      <c r="K76" s="212"/>
      <c r="L76" s="213" t="s">
        <v>192</v>
      </c>
      <c r="O76" s="199">
        <v>3</v>
      </c>
    </row>
    <row r="77" spans="1:15" ht="12.75" customHeight="1">
      <c r="A77" s="209"/>
      <c r="B77" s="214"/>
      <c r="C77" s="343" t="s">
        <v>193</v>
      </c>
      <c r="D77" s="343"/>
      <c r="E77" s="215">
        <v>11.44</v>
      </c>
      <c r="F77" s="216"/>
      <c r="G77" s="217"/>
      <c r="H77" s="218"/>
      <c r="I77" s="212"/>
      <c r="J77" s="219"/>
      <c r="K77" s="212"/>
      <c r="M77" s="213" t="s">
        <v>193</v>
      </c>
      <c r="O77" s="199"/>
    </row>
    <row r="78" spans="1:80" ht="22.5">
      <c r="A78" s="200">
        <v>20</v>
      </c>
      <c r="B78" s="201" t="s">
        <v>194</v>
      </c>
      <c r="C78" s="202" t="s">
        <v>195</v>
      </c>
      <c r="D78" s="203" t="s">
        <v>183</v>
      </c>
      <c r="E78" s="204">
        <v>41.64</v>
      </c>
      <c r="F78" s="204"/>
      <c r="G78" s="205">
        <f>E78*F78</f>
        <v>0</v>
      </c>
      <c r="H78" s="206">
        <v>0</v>
      </c>
      <c r="I78" s="207">
        <f>E78*H78</f>
        <v>0</v>
      </c>
      <c r="J78" s="206">
        <v>0</v>
      </c>
      <c r="K78" s="207">
        <f>E78*J78</f>
        <v>0</v>
      </c>
      <c r="O78" s="199">
        <v>2</v>
      </c>
      <c r="AA78" s="208">
        <v>1</v>
      </c>
      <c r="AB78" s="208">
        <v>7</v>
      </c>
      <c r="AC78" s="208">
        <v>7</v>
      </c>
      <c r="AZ78" s="208">
        <v>1</v>
      </c>
      <c r="BA78" s="208">
        <f>IF(AZ78=1,G78,0)</f>
        <v>0</v>
      </c>
      <c r="BB78" s="208">
        <f>IF(AZ78=2,G78,0)</f>
        <v>0</v>
      </c>
      <c r="BC78" s="208">
        <f>IF(AZ78=3,G78,0)</f>
        <v>0</v>
      </c>
      <c r="BD78" s="208">
        <f>IF(AZ78=4,G78,0)</f>
        <v>0</v>
      </c>
      <c r="BE78" s="208">
        <f>IF(AZ78=5,G78,0)</f>
        <v>0</v>
      </c>
      <c r="CA78" s="199">
        <v>1</v>
      </c>
      <c r="CB78" s="199">
        <v>7</v>
      </c>
    </row>
    <row r="79" spans="1:15" ht="22.5" customHeight="1">
      <c r="A79" s="209"/>
      <c r="B79" s="210"/>
      <c r="C79" s="342" t="s">
        <v>196</v>
      </c>
      <c r="D79" s="342"/>
      <c r="E79" s="342"/>
      <c r="F79" s="342"/>
      <c r="G79" s="342"/>
      <c r="I79" s="212"/>
      <c r="K79" s="212"/>
      <c r="L79" s="213" t="s">
        <v>196</v>
      </c>
      <c r="O79" s="199">
        <v>3</v>
      </c>
    </row>
    <row r="80" spans="1:15" ht="12.75" customHeight="1">
      <c r="A80" s="209"/>
      <c r="B80" s="214"/>
      <c r="C80" s="343" t="s">
        <v>197</v>
      </c>
      <c r="D80" s="343"/>
      <c r="E80" s="215">
        <v>41.64</v>
      </c>
      <c r="F80" s="216"/>
      <c r="G80" s="217"/>
      <c r="H80" s="218"/>
      <c r="I80" s="212"/>
      <c r="J80" s="219"/>
      <c r="K80" s="212"/>
      <c r="M80" s="213" t="s">
        <v>197</v>
      </c>
      <c r="O80" s="199"/>
    </row>
    <row r="81" spans="1:80" ht="22.5">
      <c r="A81" s="200">
        <v>21</v>
      </c>
      <c r="B81" s="201" t="s">
        <v>198</v>
      </c>
      <c r="C81" s="202" t="s">
        <v>199</v>
      </c>
      <c r="D81" s="203" t="s">
        <v>183</v>
      </c>
      <c r="E81" s="204">
        <v>18</v>
      </c>
      <c r="F81" s="204"/>
      <c r="G81" s="205">
        <f>E81*F81</f>
        <v>0</v>
      </c>
      <c r="H81" s="206">
        <v>0</v>
      </c>
      <c r="I81" s="207">
        <f>E81*H81</f>
        <v>0</v>
      </c>
      <c r="J81" s="206">
        <v>0</v>
      </c>
      <c r="K81" s="207">
        <f>E81*J81</f>
        <v>0</v>
      </c>
      <c r="O81" s="199">
        <v>2</v>
      </c>
      <c r="AA81" s="208">
        <v>1</v>
      </c>
      <c r="AB81" s="208">
        <v>7</v>
      </c>
      <c r="AC81" s="208">
        <v>7</v>
      </c>
      <c r="AZ81" s="208">
        <v>1</v>
      </c>
      <c r="BA81" s="208">
        <f>IF(AZ81=1,G81,0)</f>
        <v>0</v>
      </c>
      <c r="BB81" s="208">
        <f>IF(AZ81=2,G81,0)</f>
        <v>0</v>
      </c>
      <c r="BC81" s="208">
        <f>IF(AZ81=3,G81,0)</f>
        <v>0</v>
      </c>
      <c r="BD81" s="208">
        <f>IF(AZ81=4,G81,0)</f>
        <v>0</v>
      </c>
      <c r="BE81" s="208">
        <f>IF(AZ81=5,G81,0)</f>
        <v>0</v>
      </c>
      <c r="CA81" s="199">
        <v>1</v>
      </c>
      <c r="CB81" s="199">
        <v>7</v>
      </c>
    </row>
    <row r="82" spans="1:15" ht="22.5" customHeight="1">
      <c r="A82" s="209"/>
      <c r="B82" s="210"/>
      <c r="C82" s="342" t="s">
        <v>200</v>
      </c>
      <c r="D82" s="342"/>
      <c r="E82" s="342"/>
      <c r="F82" s="342"/>
      <c r="G82" s="342"/>
      <c r="I82" s="212"/>
      <c r="K82" s="212"/>
      <c r="L82" s="213" t="s">
        <v>200</v>
      </c>
      <c r="O82" s="199">
        <v>3</v>
      </c>
    </row>
    <row r="83" spans="1:15" ht="12.75" customHeight="1">
      <c r="A83" s="209"/>
      <c r="B83" s="214"/>
      <c r="C83" s="343" t="s">
        <v>201</v>
      </c>
      <c r="D83" s="343"/>
      <c r="E83" s="215">
        <v>18</v>
      </c>
      <c r="F83" s="216"/>
      <c r="G83" s="217"/>
      <c r="H83" s="218"/>
      <c r="I83" s="212"/>
      <c r="J83" s="219"/>
      <c r="K83" s="212"/>
      <c r="M83" s="213" t="s">
        <v>201</v>
      </c>
      <c r="O83" s="199"/>
    </row>
    <row r="84" spans="1:80" ht="12.75">
      <c r="A84" s="200">
        <v>22</v>
      </c>
      <c r="B84" s="201" t="s">
        <v>202</v>
      </c>
      <c r="C84" s="202" t="s">
        <v>203</v>
      </c>
      <c r="D84" s="203" t="s">
        <v>112</v>
      </c>
      <c r="E84" s="204">
        <v>5.5545</v>
      </c>
      <c r="F84" s="204"/>
      <c r="G84" s="205">
        <f>E84*F84</f>
        <v>0</v>
      </c>
      <c r="H84" s="206">
        <v>0.00128</v>
      </c>
      <c r="I84" s="207">
        <f>E84*H84</f>
        <v>0.0071097600000000006</v>
      </c>
      <c r="J84" s="206">
        <v>-1.8</v>
      </c>
      <c r="K84" s="207">
        <f>E84*J84</f>
        <v>-9.9981</v>
      </c>
      <c r="O84" s="199">
        <v>2</v>
      </c>
      <c r="AA84" s="208">
        <v>1</v>
      </c>
      <c r="AB84" s="208">
        <v>1</v>
      </c>
      <c r="AC84" s="208">
        <v>1</v>
      </c>
      <c r="AZ84" s="208">
        <v>1</v>
      </c>
      <c r="BA84" s="208">
        <f>IF(AZ84=1,G84,0)</f>
        <v>0</v>
      </c>
      <c r="BB84" s="208">
        <f>IF(AZ84=2,G84,0)</f>
        <v>0</v>
      </c>
      <c r="BC84" s="208">
        <f>IF(AZ84=3,G84,0)</f>
        <v>0</v>
      </c>
      <c r="BD84" s="208">
        <f>IF(AZ84=4,G84,0)</f>
        <v>0</v>
      </c>
      <c r="BE84" s="208">
        <f>IF(AZ84=5,G84,0)</f>
        <v>0</v>
      </c>
      <c r="CA84" s="199">
        <v>1</v>
      </c>
      <c r="CB84" s="199">
        <v>1</v>
      </c>
    </row>
    <row r="85" spans="1:15" ht="12.75" customHeight="1">
      <c r="A85" s="209"/>
      <c r="B85" s="214"/>
      <c r="C85" s="343" t="s">
        <v>204</v>
      </c>
      <c r="D85" s="343"/>
      <c r="E85" s="215">
        <v>4.2945</v>
      </c>
      <c r="F85" s="216"/>
      <c r="G85" s="217"/>
      <c r="H85" s="218"/>
      <c r="I85" s="212"/>
      <c r="J85" s="219"/>
      <c r="K85" s="212"/>
      <c r="M85" s="213" t="s">
        <v>204</v>
      </c>
      <c r="O85" s="199"/>
    </row>
    <row r="86" spans="1:15" ht="12.75" customHeight="1">
      <c r="A86" s="209"/>
      <c r="B86" s="214"/>
      <c r="C86" s="343" t="s">
        <v>205</v>
      </c>
      <c r="D86" s="343"/>
      <c r="E86" s="215">
        <v>1.26</v>
      </c>
      <c r="F86" s="216"/>
      <c r="G86" s="217"/>
      <c r="H86" s="218"/>
      <c r="I86" s="212"/>
      <c r="J86" s="219"/>
      <c r="K86" s="212"/>
      <c r="M86" s="213" t="s">
        <v>205</v>
      </c>
      <c r="O86" s="199"/>
    </row>
    <row r="87" spans="1:80" ht="12.75">
      <c r="A87" s="200">
        <v>23</v>
      </c>
      <c r="B87" s="201" t="s">
        <v>206</v>
      </c>
      <c r="C87" s="202" t="s">
        <v>207</v>
      </c>
      <c r="D87" s="203" t="s">
        <v>112</v>
      </c>
      <c r="E87" s="204">
        <v>0.189</v>
      </c>
      <c r="F87" s="204"/>
      <c r="G87" s="205">
        <f>E87*F87</f>
        <v>0</v>
      </c>
      <c r="H87" s="206">
        <v>0</v>
      </c>
      <c r="I87" s="207">
        <f>E87*H87</f>
        <v>0</v>
      </c>
      <c r="J87" s="206">
        <v>-1.594</v>
      </c>
      <c r="K87" s="207">
        <f>E87*J87</f>
        <v>-0.30126600000000003</v>
      </c>
      <c r="O87" s="199">
        <v>2</v>
      </c>
      <c r="AA87" s="208">
        <v>1</v>
      </c>
      <c r="AB87" s="208">
        <v>1</v>
      </c>
      <c r="AC87" s="208">
        <v>1</v>
      </c>
      <c r="AZ87" s="208">
        <v>1</v>
      </c>
      <c r="BA87" s="208">
        <f>IF(AZ87=1,G87,0)</f>
        <v>0</v>
      </c>
      <c r="BB87" s="208">
        <f>IF(AZ87=2,G87,0)</f>
        <v>0</v>
      </c>
      <c r="BC87" s="208">
        <f>IF(AZ87=3,G87,0)</f>
        <v>0</v>
      </c>
      <c r="BD87" s="208">
        <f>IF(AZ87=4,G87,0)</f>
        <v>0</v>
      </c>
      <c r="BE87" s="208">
        <f>IF(AZ87=5,G87,0)</f>
        <v>0</v>
      </c>
      <c r="CA87" s="199">
        <v>1</v>
      </c>
      <c r="CB87" s="199">
        <v>1</v>
      </c>
    </row>
    <row r="88" spans="1:15" ht="12.75" customHeight="1">
      <c r="A88" s="209"/>
      <c r="B88" s="214"/>
      <c r="C88" s="343" t="s">
        <v>208</v>
      </c>
      <c r="D88" s="343"/>
      <c r="E88" s="215">
        <v>0.189</v>
      </c>
      <c r="F88" s="216"/>
      <c r="G88" s="217"/>
      <c r="H88" s="218"/>
      <c r="I88" s="212"/>
      <c r="J88" s="219"/>
      <c r="K88" s="212"/>
      <c r="M88" s="213" t="s">
        <v>208</v>
      </c>
      <c r="O88" s="199"/>
    </row>
    <row r="89" spans="1:80" ht="12.75">
      <c r="A89" s="200">
        <v>24</v>
      </c>
      <c r="B89" s="201" t="s">
        <v>209</v>
      </c>
      <c r="C89" s="202" t="s">
        <v>210</v>
      </c>
      <c r="D89" s="203" t="s">
        <v>112</v>
      </c>
      <c r="E89" s="204">
        <v>0.189</v>
      </c>
      <c r="F89" s="204"/>
      <c r="G89" s="205">
        <f>E89*F89</f>
        <v>0</v>
      </c>
      <c r="H89" s="206">
        <v>0</v>
      </c>
      <c r="I89" s="207">
        <f>E89*H89</f>
        <v>0</v>
      </c>
      <c r="J89" s="206">
        <v>-2.2</v>
      </c>
      <c r="K89" s="207">
        <f>E89*J89</f>
        <v>-0.41580000000000006</v>
      </c>
      <c r="O89" s="199">
        <v>2</v>
      </c>
      <c r="AA89" s="208">
        <v>1</v>
      </c>
      <c r="AB89" s="208">
        <v>1</v>
      </c>
      <c r="AC89" s="208">
        <v>1</v>
      </c>
      <c r="AZ89" s="208">
        <v>1</v>
      </c>
      <c r="BA89" s="208">
        <f>IF(AZ89=1,G89,0)</f>
        <v>0</v>
      </c>
      <c r="BB89" s="208">
        <f>IF(AZ89=2,G89,0)</f>
        <v>0</v>
      </c>
      <c r="BC89" s="208">
        <f>IF(AZ89=3,G89,0)</f>
        <v>0</v>
      </c>
      <c r="BD89" s="208">
        <f>IF(AZ89=4,G89,0)</f>
        <v>0</v>
      </c>
      <c r="BE89" s="208">
        <f>IF(AZ89=5,G89,0)</f>
        <v>0</v>
      </c>
      <c r="CA89" s="199">
        <v>1</v>
      </c>
      <c r="CB89" s="199">
        <v>1</v>
      </c>
    </row>
    <row r="90" spans="1:15" ht="12.75" customHeight="1">
      <c r="A90" s="209"/>
      <c r="B90" s="210"/>
      <c r="C90" s="342" t="s">
        <v>211</v>
      </c>
      <c r="D90" s="342"/>
      <c r="E90" s="342"/>
      <c r="F90" s="342"/>
      <c r="G90" s="342"/>
      <c r="I90" s="212"/>
      <c r="K90" s="212"/>
      <c r="L90" s="213" t="s">
        <v>211</v>
      </c>
      <c r="O90" s="199">
        <v>3</v>
      </c>
    </row>
    <row r="91" spans="1:15" ht="12.75" customHeight="1">
      <c r="A91" s="209"/>
      <c r="B91" s="214"/>
      <c r="C91" s="343" t="s">
        <v>212</v>
      </c>
      <c r="D91" s="343"/>
      <c r="E91" s="215">
        <v>0.189</v>
      </c>
      <c r="F91" s="216"/>
      <c r="G91" s="217"/>
      <c r="H91" s="218"/>
      <c r="I91" s="212"/>
      <c r="J91" s="219"/>
      <c r="K91" s="212"/>
      <c r="M91" s="213" t="s">
        <v>212</v>
      </c>
      <c r="O91" s="199"/>
    </row>
    <row r="92" spans="1:80" ht="12.75">
      <c r="A92" s="200">
        <v>25</v>
      </c>
      <c r="B92" s="201" t="s">
        <v>213</v>
      </c>
      <c r="C92" s="202" t="s">
        <v>214</v>
      </c>
      <c r="D92" s="203" t="s">
        <v>215</v>
      </c>
      <c r="E92" s="204">
        <v>4</v>
      </c>
      <c r="F92" s="204"/>
      <c r="G92" s="205">
        <f>E92*F92</f>
        <v>0</v>
      </c>
      <c r="H92" s="206">
        <v>0.00133</v>
      </c>
      <c r="I92" s="207">
        <f>E92*H92</f>
        <v>0.00532</v>
      </c>
      <c r="J92" s="206">
        <v>-0.276</v>
      </c>
      <c r="K92" s="207">
        <f>E92*J92</f>
        <v>-1.104</v>
      </c>
      <c r="O92" s="199">
        <v>2</v>
      </c>
      <c r="AA92" s="208">
        <v>1</v>
      </c>
      <c r="AB92" s="208">
        <v>1</v>
      </c>
      <c r="AC92" s="208">
        <v>1</v>
      </c>
      <c r="AZ92" s="208">
        <v>1</v>
      </c>
      <c r="BA92" s="208">
        <f>IF(AZ92=1,G92,0)</f>
        <v>0</v>
      </c>
      <c r="BB92" s="208">
        <f>IF(AZ92=2,G92,0)</f>
        <v>0</v>
      </c>
      <c r="BC92" s="208">
        <f>IF(AZ92=3,G92,0)</f>
        <v>0</v>
      </c>
      <c r="BD92" s="208">
        <f>IF(AZ92=4,G92,0)</f>
        <v>0</v>
      </c>
      <c r="BE92" s="208">
        <f>IF(AZ92=5,G92,0)</f>
        <v>0</v>
      </c>
      <c r="CA92" s="199">
        <v>1</v>
      </c>
      <c r="CB92" s="199">
        <v>1</v>
      </c>
    </row>
    <row r="93" spans="1:15" ht="22.5" customHeight="1">
      <c r="A93" s="209"/>
      <c r="B93" s="210"/>
      <c r="C93" s="342" t="s">
        <v>216</v>
      </c>
      <c r="D93" s="342"/>
      <c r="E93" s="342"/>
      <c r="F93" s="342"/>
      <c r="G93" s="342"/>
      <c r="I93" s="212"/>
      <c r="K93" s="212"/>
      <c r="L93" s="213" t="s">
        <v>216</v>
      </c>
      <c r="O93" s="199">
        <v>3</v>
      </c>
    </row>
    <row r="94" spans="1:80" ht="22.5">
      <c r="A94" s="200">
        <v>26</v>
      </c>
      <c r="B94" s="201" t="s">
        <v>217</v>
      </c>
      <c r="C94" s="202" t="s">
        <v>218</v>
      </c>
      <c r="D94" s="203" t="s">
        <v>102</v>
      </c>
      <c r="E94" s="204">
        <v>196.196</v>
      </c>
      <c r="F94" s="204"/>
      <c r="G94" s="205">
        <f>E94*F94</f>
        <v>0</v>
      </c>
      <c r="H94" s="206">
        <v>0</v>
      </c>
      <c r="I94" s="207">
        <f>E94*H94</f>
        <v>0</v>
      </c>
      <c r="J94" s="206">
        <v>-0.05</v>
      </c>
      <c r="K94" s="207">
        <f>E94*J94</f>
        <v>-9.809800000000001</v>
      </c>
      <c r="O94" s="199">
        <v>2</v>
      </c>
      <c r="AA94" s="208">
        <v>1</v>
      </c>
      <c r="AB94" s="208">
        <v>0</v>
      </c>
      <c r="AC94" s="208">
        <v>0</v>
      </c>
      <c r="AZ94" s="208">
        <v>1</v>
      </c>
      <c r="BA94" s="208">
        <f>IF(AZ94=1,G94,0)</f>
        <v>0</v>
      </c>
      <c r="BB94" s="208">
        <f>IF(AZ94=2,G94,0)</f>
        <v>0</v>
      </c>
      <c r="BC94" s="208">
        <f>IF(AZ94=3,G94,0)</f>
        <v>0</v>
      </c>
      <c r="BD94" s="208">
        <f>IF(AZ94=4,G94,0)</f>
        <v>0</v>
      </c>
      <c r="BE94" s="208">
        <f>IF(AZ94=5,G94,0)</f>
        <v>0</v>
      </c>
      <c r="CA94" s="199">
        <v>1</v>
      </c>
      <c r="CB94" s="199">
        <v>0</v>
      </c>
    </row>
    <row r="95" spans="1:15" ht="12.75" customHeight="1">
      <c r="A95" s="209"/>
      <c r="B95" s="214"/>
      <c r="C95" s="343" t="s">
        <v>167</v>
      </c>
      <c r="D95" s="343"/>
      <c r="E95" s="215">
        <v>196.196</v>
      </c>
      <c r="F95" s="216"/>
      <c r="G95" s="217"/>
      <c r="H95" s="218"/>
      <c r="I95" s="212"/>
      <c r="J95" s="219"/>
      <c r="K95" s="212"/>
      <c r="M95" s="213" t="s">
        <v>167</v>
      </c>
      <c r="O95" s="199"/>
    </row>
    <row r="96" spans="1:80" ht="12.75">
      <c r="A96" s="200">
        <v>27</v>
      </c>
      <c r="B96" s="201" t="s">
        <v>219</v>
      </c>
      <c r="C96" s="202" t="s">
        <v>220</v>
      </c>
      <c r="D96" s="203" t="s">
        <v>102</v>
      </c>
      <c r="E96" s="204">
        <v>30</v>
      </c>
      <c r="F96" s="204"/>
      <c r="G96" s="205">
        <f>E96*F96</f>
        <v>0</v>
      </c>
      <c r="H96" s="206">
        <v>0</v>
      </c>
      <c r="I96" s="207">
        <f>E96*H96</f>
        <v>0</v>
      </c>
      <c r="J96" s="206">
        <v>-0.046</v>
      </c>
      <c r="K96" s="207">
        <f>E96*J96</f>
        <v>-1.38</v>
      </c>
      <c r="O96" s="199">
        <v>2</v>
      </c>
      <c r="AA96" s="208">
        <v>1</v>
      </c>
      <c r="AB96" s="208">
        <v>1</v>
      </c>
      <c r="AC96" s="208">
        <v>1</v>
      </c>
      <c r="AZ96" s="208">
        <v>1</v>
      </c>
      <c r="BA96" s="208">
        <f>IF(AZ96=1,G96,0)</f>
        <v>0</v>
      </c>
      <c r="BB96" s="208">
        <f>IF(AZ96=2,G96,0)</f>
        <v>0</v>
      </c>
      <c r="BC96" s="208">
        <f>IF(AZ96=3,G96,0)</f>
        <v>0</v>
      </c>
      <c r="BD96" s="208">
        <f>IF(AZ96=4,G96,0)</f>
        <v>0</v>
      </c>
      <c r="BE96" s="208">
        <f>IF(AZ96=5,G96,0)</f>
        <v>0</v>
      </c>
      <c r="CA96" s="199">
        <v>1</v>
      </c>
      <c r="CB96" s="199">
        <v>1</v>
      </c>
    </row>
    <row r="97" spans="1:15" ht="22.5" customHeight="1">
      <c r="A97" s="209"/>
      <c r="B97" s="210"/>
      <c r="C97" s="342" t="s">
        <v>221</v>
      </c>
      <c r="D97" s="342"/>
      <c r="E97" s="342"/>
      <c r="F97" s="342"/>
      <c r="G97" s="342"/>
      <c r="I97" s="212"/>
      <c r="K97" s="212"/>
      <c r="L97" s="213" t="s">
        <v>221</v>
      </c>
      <c r="O97" s="199">
        <v>3</v>
      </c>
    </row>
    <row r="98" spans="1:15" ht="12.75" customHeight="1">
      <c r="A98" s="209"/>
      <c r="B98" s="214"/>
      <c r="C98" s="343" t="s">
        <v>222</v>
      </c>
      <c r="D98" s="343"/>
      <c r="E98" s="215">
        <v>30</v>
      </c>
      <c r="F98" s="216"/>
      <c r="G98" s="217"/>
      <c r="H98" s="218"/>
      <c r="I98" s="212"/>
      <c r="J98" s="219"/>
      <c r="K98" s="212"/>
      <c r="M98" s="213" t="s">
        <v>222</v>
      </c>
      <c r="O98" s="199"/>
    </row>
    <row r="99" spans="1:80" ht="22.5">
      <c r="A99" s="200">
        <v>28</v>
      </c>
      <c r="B99" s="201" t="s">
        <v>223</v>
      </c>
      <c r="C99" s="202" t="s">
        <v>224</v>
      </c>
      <c r="D99" s="203" t="s">
        <v>225</v>
      </c>
      <c r="E99" s="204">
        <v>1</v>
      </c>
      <c r="F99" s="204"/>
      <c r="G99" s="205">
        <f>E99*F99</f>
        <v>0</v>
      </c>
      <c r="H99" s="206">
        <v>0</v>
      </c>
      <c r="I99" s="207">
        <f>E99*H99</f>
        <v>0</v>
      </c>
      <c r="J99" s="206"/>
      <c r="K99" s="207">
        <f>E99*J99</f>
        <v>0</v>
      </c>
      <c r="O99" s="199">
        <v>2</v>
      </c>
      <c r="AA99" s="208">
        <v>12</v>
      </c>
      <c r="AB99" s="208">
        <v>0</v>
      </c>
      <c r="AC99" s="208">
        <v>53</v>
      </c>
      <c r="AZ99" s="208">
        <v>1</v>
      </c>
      <c r="BA99" s="208">
        <f>IF(AZ99=1,G99,0)</f>
        <v>0</v>
      </c>
      <c r="BB99" s="208">
        <f>IF(AZ99=2,G99,0)</f>
        <v>0</v>
      </c>
      <c r="BC99" s="208">
        <f>IF(AZ99=3,G99,0)</f>
        <v>0</v>
      </c>
      <c r="BD99" s="208">
        <f>IF(AZ99=4,G99,0)</f>
        <v>0</v>
      </c>
      <c r="BE99" s="208">
        <f>IF(AZ99=5,G99,0)</f>
        <v>0</v>
      </c>
      <c r="CA99" s="199">
        <v>12</v>
      </c>
      <c r="CB99" s="199">
        <v>0</v>
      </c>
    </row>
    <row r="100" spans="1:15" ht="33.75" customHeight="1">
      <c r="A100" s="209"/>
      <c r="B100" s="210"/>
      <c r="C100" s="342" t="s">
        <v>226</v>
      </c>
      <c r="D100" s="342"/>
      <c r="E100" s="342"/>
      <c r="F100" s="342"/>
      <c r="G100" s="342"/>
      <c r="I100" s="212"/>
      <c r="K100" s="212"/>
      <c r="L100" s="213" t="s">
        <v>226</v>
      </c>
      <c r="O100" s="199">
        <v>3</v>
      </c>
    </row>
    <row r="101" spans="1:80" ht="12.75">
      <c r="A101" s="200">
        <v>29</v>
      </c>
      <c r="B101" s="201" t="s">
        <v>223</v>
      </c>
      <c r="C101" s="202" t="s">
        <v>227</v>
      </c>
      <c r="D101" s="203" t="s">
        <v>215</v>
      </c>
      <c r="E101" s="204">
        <v>16</v>
      </c>
      <c r="F101" s="204"/>
      <c r="G101" s="205">
        <f>E101*F101</f>
        <v>0</v>
      </c>
      <c r="H101" s="206">
        <v>0</v>
      </c>
      <c r="I101" s="207">
        <f>E101*H101</f>
        <v>0</v>
      </c>
      <c r="J101" s="206"/>
      <c r="K101" s="207">
        <f>E101*J101</f>
        <v>0</v>
      </c>
      <c r="O101" s="199">
        <v>2</v>
      </c>
      <c r="AA101" s="208">
        <v>12</v>
      </c>
      <c r="AB101" s="208">
        <v>0</v>
      </c>
      <c r="AC101" s="208">
        <v>82</v>
      </c>
      <c r="AZ101" s="208">
        <v>1</v>
      </c>
      <c r="BA101" s="208">
        <f>IF(AZ101=1,G101,0)</f>
        <v>0</v>
      </c>
      <c r="BB101" s="208">
        <f>IF(AZ101=2,G101,0)</f>
        <v>0</v>
      </c>
      <c r="BC101" s="208">
        <f>IF(AZ101=3,G101,0)</f>
        <v>0</v>
      </c>
      <c r="BD101" s="208">
        <f>IF(AZ101=4,G101,0)</f>
        <v>0</v>
      </c>
      <c r="BE101" s="208">
        <f>IF(AZ101=5,G101,0)</f>
        <v>0</v>
      </c>
      <c r="CA101" s="199">
        <v>12</v>
      </c>
      <c r="CB101" s="199">
        <v>0</v>
      </c>
    </row>
    <row r="102" spans="1:15" ht="12.75" customHeight="1">
      <c r="A102" s="209"/>
      <c r="B102" s="210"/>
      <c r="C102" s="342" t="s">
        <v>228</v>
      </c>
      <c r="D102" s="342"/>
      <c r="E102" s="342"/>
      <c r="F102" s="342"/>
      <c r="G102" s="342"/>
      <c r="I102" s="212"/>
      <c r="K102" s="212"/>
      <c r="L102" s="213" t="s">
        <v>228</v>
      </c>
      <c r="O102" s="199">
        <v>3</v>
      </c>
    </row>
    <row r="103" spans="1:15" ht="22.5" customHeight="1">
      <c r="A103" s="209"/>
      <c r="B103" s="210"/>
      <c r="C103" s="342" t="s">
        <v>229</v>
      </c>
      <c r="D103" s="342"/>
      <c r="E103" s="342"/>
      <c r="F103" s="342"/>
      <c r="G103" s="342"/>
      <c r="I103" s="212"/>
      <c r="K103" s="212"/>
      <c r="L103" s="213" t="s">
        <v>229</v>
      </c>
      <c r="O103" s="199">
        <v>3</v>
      </c>
    </row>
    <row r="104" spans="1:80" ht="12.75">
      <c r="A104" s="200">
        <v>30</v>
      </c>
      <c r="B104" s="201" t="s">
        <v>230</v>
      </c>
      <c r="C104" s="202" t="s">
        <v>231</v>
      </c>
      <c r="D104" s="203" t="s">
        <v>102</v>
      </c>
      <c r="E104" s="204">
        <v>301.4</v>
      </c>
      <c r="F104" s="204"/>
      <c r="G104" s="205">
        <f>E104*F104</f>
        <v>0</v>
      </c>
      <c r="H104" s="206">
        <v>0</v>
      </c>
      <c r="I104" s="207">
        <f>E104*H104</f>
        <v>0</v>
      </c>
      <c r="J104" s="206"/>
      <c r="K104" s="207">
        <f>E104*J104</f>
        <v>0</v>
      </c>
      <c r="O104" s="199">
        <v>2</v>
      </c>
      <c r="AA104" s="208">
        <v>12</v>
      </c>
      <c r="AB104" s="208">
        <v>0</v>
      </c>
      <c r="AC104" s="208">
        <v>76</v>
      </c>
      <c r="AZ104" s="208">
        <v>1</v>
      </c>
      <c r="BA104" s="208">
        <f>IF(AZ104=1,G104,0)</f>
        <v>0</v>
      </c>
      <c r="BB104" s="208">
        <f>IF(AZ104=2,G104,0)</f>
        <v>0</v>
      </c>
      <c r="BC104" s="208">
        <f>IF(AZ104=3,G104,0)</f>
        <v>0</v>
      </c>
      <c r="BD104" s="208">
        <f>IF(AZ104=4,G104,0)</f>
        <v>0</v>
      </c>
      <c r="BE104" s="208">
        <f>IF(AZ104=5,G104,0)</f>
        <v>0</v>
      </c>
      <c r="CA104" s="199">
        <v>12</v>
      </c>
      <c r="CB104" s="199">
        <v>0</v>
      </c>
    </row>
    <row r="105" spans="1:15" ht="12.75" customHeight="1">
      <c r="A105" s="209"/>
      <c r="B105" s="210"/>
      <c r="C105" s="342" t="s">
        <v>232</v>
      </c>
      <c r="D105" s="342"/>
      <c r="E105" s="342"/>
      <c r="F105" s="342"/>
      <c r="G105" s="342"/>
      <c r="I105" s="212"/>
      <c r="K105" s="212"/>
      <c r="L105" s="213" t="s">
        <v>232</v>
      </c>
      <c r="O105" s="199">
        <v>3</v>
      </c>
    </row>
    <row r="106" spans="1:15" ht="12.75" customHeight="1">
      <c r="A106" s="209"/>
      <c r="B106" s="214"/>
      <c r="C106" s="343" t="s">
        <v>233</v>
      </c>
      <c r="D106" s="343"/>
      <c r="E106" s="215">
        <v>301.4</v>
      </c>
      <c r="F106" s="216"/>
      <c r="G106" s="217"/>
      <c r="H106" s="218"/>
      <c r="I106" s="212"/>
      <c r="J106" s="219"/>
      <c r="K106" s="212"/>
      <c r="M106" s="213" t="s">
        <v>233</v>
      </c>
      <c r="O106" s="199"/>
    </row>
    <row r="107" spans="1:80" ht="12.75">
      <c r="A107" s="200">
        <v>31</v>
      </c>
      <c r="B107" s="201" t="s">
        <v>230</v>
      </c>
      <c r="C107" s="202" t="s">
        <v>234</v>
      </c>
      <c r="D107" s="203" t="s">
        <v>225</v>
      </c>
      <c r="E107" s="204">
        <v>1</v>
      </c>
      <c r="F107" s="204"/>
      <c r="G107" s="205">
        <f>E107*F107</f>
        <v>0</v>
      </c>
      <c r="H107" s="206">
        <v>0</v>
      </c>
      <c r="I107" s="207">
        <f>E107*H107</f>
        <v>0</v>
      </c>
      <c r="J107" s="206"/>
      <c r="K107" s="207">
        <f>E107*J107</f>
        <v>0</v>
      </c>
      <c r="O107" s="199">
        <v>2</v>
      </c>
      <c r="AA107" s="208">
        <v>12</v>
      </c>
      <c r="AB107" s="208">
        <v>0</v>
      </c>
      <c r="AC107" s="208">
        <v>83</v>
      </c>
      <c r="AZ107" s="208">
        <v>1</v>
      </c>
      <c r="BA107" s="208">
        <f>IF(AZ107=1,G107,0)</f>
        <v>0</v>
      </c>
      <c r="BB107" s="208">
        <f>IF(AZ107=2,G107,0)</f>
        <v>0</v>
      </c>
      <c r="BC107" s="208">
        <f>IF(AZ107=3,G107,0)</f>
        <v>0</v>
      </c>
      <c r="BD107" s="208">
        <f>IF(AZ107=4,G107,0)</f>
        <v>0</v>
      </c>
      <c r="BE107" s="208">
        <f>IF(AZ107=5,G107,0)</f>
        <v>0</v>
      </c>
      <c r="CA107" s="199">
        <v>12</v>
      </c>
      <c r="CB107" s="199">
        <v>0</v>
      </c>
    </row>
    <row r="108" spans="1:15" ht="22.5" customHeight="1">
      <c r="A108" s="209"/>
      <c r="B108" s="210"/>
      <c r="C108" s="342" t="s">
        <v>235</v>
      </c>
      <c r="D108" s="342"/>
      <c r="E108" s="342"/>
      <c r="F108" s="342"/>
      <c r="G108" s="342"/>
      <c r="I108" s="212"/>
      <c r="K108" s="212"/>
      <c r="L108" s="213" t="s">
        <v>235</v>
      </c>
      <c r="O108" s="199">
        <v>3</v>
      </c>
    </row>
    <row r="109" spans="1:80" ht="12.75">
      <c r="A109" s="200">
        <v>32</v>
      </c>
      <c r="B109" s="201" t="s">
        <v>236</v>
      </c>
      <c r="C109" s="202" t="s">
        <v>237</v>
      </c>
      <c r="D109" s="203" t="s">
        <v>215</v>
      </c>
      <c r="E109" s="204">
        <v>20</v>
      </c>
      <c r="F109" s="204"/>
      <c r="G109" s="205">
        <f>E109*F109</f>
        <v>0</v>
      </c>
      <c r="H109" s="206">
        <v>0</v>
      </c>
      <c r="I109" s="207">
        <f>E109*H109</f>
        <v>0</v>
      </c>
      <c r="J109" s="206"/>
      <c r="K109" s="207">
        <f>E109*J109</f>
        <v>0</v>
      </c>
      <c r="O109" s="199">
        <v>2</v>
      </c>
      <c r="AA109" s="208">
        <v>12</v>
      </c>
      <c r="AB109" s="208">
        <v>0</v>
      </c>
      <c r="AC109" s="208">
        <v>77</v>
      </c>
      <c r="AZ109" s="208">
        <v>1</v>
      </c>
      <c r="BA109" s="208">
        <f>IF(AZ109=1,G109,0)</f>
        <v>0</v>
      </c>
      <c r="BB109" s="208">
        <f>IF(AZ109=2,G109,0)</f>
        <v>0</v>
      </c>
      <c r="BC109" s="208">
        <f>IF(AZ109=3,G109,0)</f>
        <v>0</v>
      </c>
      <c r="BD109" s="208">
        <f>IF(AZ109=4,G109,0)</f>
        <v>0</v>
      </c>
      <c r="BE109" s="208">
        <f>IF(AZ109=5,G109,0)</f>
        <v>0</v>
      </c>
      <c r="CA109" s="199">
        <v>12</v>
      </c>
      <c r="CB109" s="199">
        <v>0</v>
      </c>
    </row>
    <row r="110" spans="1:15" ht="12.75" customHeight="1">
      <c r="A110" s="209"/>
      <c r="B110" s="210"/>
      <c r="C110" s="342" t="s">
        <v>238</v>
      </c>
      <c r="D110" s="342"/>
      <c r="E110" s="342"/>
      <c r="F110" s="342"/>
      <c r="G110" s="342"/>
      <c r="I110" s="212"/>
      <c r="K110" s="212"/>
      <c r="L110" s="213" t="s">
        <v>238</v>
      </c>
      <c r="O110" s="199">
        <v>3</v>
      </c>
    </row>
    <row r="111" spans="1:80" ht="12.75">
      <c r="A111" s="200">
        <v>33</v>
      </c>
      <c r="B111" s="201" t="s">
        <v>239</v>
      </c>
      <c r="C111" s="202" t="s">
        <v>240</v>
      </c>
      <c r="D111" s="203" t="s">
        <v>215</v>
      </c>
      <c r="E111" s="204">
        <v>12</v>
      </c>
      <c r="F111" s="204"/>
      <c r="G111" s="205">
        <f>E111*F111</f>
        <v>0</v>
      </c>
      <c r="H111" s="206">
        <v>0</v>
      </c>
      <c r="I111" s="207">
        <f>E111*H111</f>
        <v>0</v>
      </c>
      <c r="J111" s="206"/>
      <c r="K111" s="207">
        <f>E111*J111</f>
        <v>0</v>
      </c>
      <c r="O111" s="199">
        <v>2</v>
      </c>
      <c r="AA111" s="208">
        <v>12</v>
      </c>
      <c r="AB111" s="208">
        <v>0</v>
      </c>
      <c r="AC111" s="208">
        <v>78</v>
      </c>
      <c r="AZ111" s="208">
        <v>1</v>
      </c>
      <c r="BA111" s="208">
        <f>IF(AZ111=1,G111,0)</f>
        <v>0</v>
      </c>
      <c r="BB111" s="208">
        <f>IF(AZ111=2,G111,0)</f>
        <v>0</v>
      </c>
      <c r="BC111" s="208">
        <f>IF(AZ111=3,G111,0)</f>
        <v>0</v>
      </c>
      <c r="BD111" s="208">
        <f>IF(AZ111=4,G111,0)</f>
        <v>0</v>
      </c>
      <c r="BE111" s="208">
        <f>IF(AZ111=5,G111,0)</f>
        <v>0</v>
      </c>
      <c r="CA111" s="199">
        <v>12</v>
      </c>
      <c r="CB111" s="199">
        <v>0</v>
      </c>
    </row>
    <row r="112" spans="1:15" ht="22.5" customHeight="1">
      <c r="A112" s="209"/>
      <c r="B112" s="210"/>
      <c r="C112" s="342" t="s">
        <v>241</v>
      </c>
      <c r="D112" s="342"/>
      <c r="E112" s="342"/>
      <c r="F112" s="342"/>
      <c r="G112" s="342"/>
      <c r="I112" s="212"/>
      <c r="K112" s="212"/>
      <c r="L112" s="213" t="s">
        <v>241</v>
      </c>
      <c r="O112" s="199">
        <v>3</v>
      </c>
    </row>
    <row r="113" spans="1:80" ht="12.75">
      <c r="A113" s="200">
        <v>34</v>
      </c>
      <c r="B113" s="201" t="s">
        <v>242</v>
      </c>
      <c r="C113" s="202" t="s">
        <v>243</v>
      </c>
      <c r="D113" s="203" t="s">
        <v>215</v>
      </c>
      <c r="E113" s="204">
        <v>1</v>
      </c>
      <c r="F113" s="204"/>
      <c r="G113" s="205">
        <f>E113*F113</f>
        <v>0</v>
      </c>
      <c r="H113" s="206">
        <v>0</v>
      </c>
      <c r="I113" s="207">
        <f>E113*H113</f>
        <v>0</v>
      </c>
      <c r="J113" s="206"/>
      <c r="K113" s="207">
        <f>E113*J113</f>
        <v>0</v>
      </c>
      <c r="O113" s="199">
        <v>2</v>
      </c>
      <c r="AA113" s="208">
        <v>12</v>
      </c>
      <c r="AB113" s="208">
        <v>0</v>
      </c>
      <c r="AC113" s="208">
        <v>79</v>
      </c>
      <c r="AZ113" s="208">
        <v>1</v>
      </c>
      <c r="BA113" s="208">
        <f>IF(AZ113=1,G113,0)</f>
        <v>0</v>
      </c>
      <c r="BB113" s="208">
        <f>IF(AZ113=2,G113,0)</f>
        <v>0</v>
      </c>
      <c r="BC113" s="208">
        <f>IF(AZ113=3,G113,0)</f>
        <v>0</v>
      </c>
      <c r="BD113" s="208">
        <f>IF(AZ113=4,G113,0)</f>
        <v>0</v>
      </c>
      <c r="BE113" s="208">
        <f>IF(AZ113=5,G113,0)</f>
        <v>0</v>
      </c>
      <c r="CA113" s="199">
        <v>12</v>
      </c>
      <c r="CB113" s="199">
        <v>0</v>
      </c>
    </row>
    <row r="114" spans="1:15" ht="22.5" customHeight="1">
      <c r="A114" s="209"/>
      <c r="B114" s="210"/>
      <c r="C114" s="342" t="s">
        <v>244</v>
      </c>
      <c r="D114" s="342"/>
      <c r="E114" s="342"/>
      <c r="F114" s="342"/>
      <c r="G114" s="342"/>
      <c r="I114" s="212"/>
      <c r="K114" s="212"/>
      <c r="L114" s="213" t="s">
        <v>244</v>
      </c>
      <c r="O114" s="199">
        <v>3</v>
      </c>
    </row>
    <row r="115" spans="1:80" ht="12.75">
      <c r="A115" s="200">
        <v>35</v>
      </c>
      <c r="B115" s="201" t="s">
        <v>245</v>
      </c>
      <c r="C115" s="202" t="s">
        <v>246</v>
      </c>
      <c r="D115" s="203" t="s">
        <v>102</v>
      </c>
      <c r="E115" s="204">
        <v>256</v>
      </c>
      <c r="F115" s="204"/>
      <c r="G115" s="205">
        <f>E115*F115</f>
        <v>0</v>
      </c>
      <c r="H115" s="206">
        <v>0</v>
      </c>
      <c r="I115" s="207">
        <f>E115*H115</f>
        <v>0</v>
      </c>
      <c r="J115" s="206"/>
      <c r="K115" s="207">
        <f>E115*J115</f>
        <v>0</v>
      </c>
      <c r="O115" s="199">
        <v>2</v>
      </c>
      <c r="AA115" s="208">
        <v>12</v>
      </c>
      <c r="AB115" s="208">
        <v>0</v>
      </c>
      <c r="AC115" s="208">
        <v>98</v>
      </c>
      <c r="AZ115" s="208">
        <v>1</v>
      </c>
      <c r="BA115" s="208">
        <f>IF(AZ115=1,G115,0)</f>
        <v>0</v>
      </c>
      <c r="BB115" s="208">
        <f>IF(AZ115=2,G115,0)</f>
        <v>0</v>
      </c>
      <c r="BC115" s="208">
        <f>IF(AZ115=3,G115,0)</f>
        <v>0</v>
      </c>
      <c r="BD115" s="208">
        <f>IF(AZ115=4,G115,0)</f>
        <v>0</v>
      </c>
      <c r="BE115" s="208">
        <f>IF(AZ115=5,G115,0)</f>
        <v>0</v>
      </c>
      <c r="CA115" s="199">
        <v>12</v>
      </c>
      <c r="CB115" s="199">
        <v>0</v>
      </c>
    </row>
    <row r="116" spans="1:15" ht="22.5" customHeight="1">
      <c r="A116" s="209"/>
      <c r="B116" s="210"/>
      <c r="C116" s="342" t="s">
        <v>247</v>
      </c>
      <c r="D116" s="342"/>
      <c r="E116" s="342"/>
      <c r="F116" s="342"/>
      <c r="G116" s="342"/>
      <c r="I116" s="212"/>
      <c r="K116" s="212"/>
      <c r="L116" s="213" t="s">
        <v>247</v>
      </c>
      <c r="O116" s="199">
        <v>3</v>
      </c>
    </row>
    <row r="117" spans="1:15" ht="12.75" customHeight="1">
      <c r="A117" s="209"/>
      <c r="B117" s="210"/>
      <c r="C117" s="342" t="s">
        <v>248</v>
      </c>
      <c r="D117" s="342"/>
      <c r="E117" s="342"/>
      <c r="F117" s="342"/>
      <c r="G117" s="342"/>
      <c r="I117" s="212"/>
      <c r="K117" s="212"/>
      <c r="L117" s="213" t="s">
        <v>248</v>
      </c>
      <c r="O117" s="199">
        <v>3</v>
      </c>
    </row>
    <row r="118" spans="1:15" ht="12.75" customHeight="1">
      <c r="A118" s="209"/>
      <c r="B118" s="210"/>
      <c r="C118" s="342" t="s">
        <v>249</v>
      </c>
      <c r="D118" s="342"/>
      <c r="E118" s="342"/>
      <c r="F118" s="342"/>
      <c r="G118" s="342"/>
      <c r="I118" s="212"/>
      <c r="K118" s="212"/>
      <c r="L118" s="213" t="s">
        <v>249</v>
      </c>
      <c r="O118" s="199">
        <v>3</v>
      </c>
    </row>
    <row r="119" spans="1:80" ht="12.75">
      <c r="A119" s="200">
        <v>36</v>
      </c>
      <c r="B119" s="201" t="s">
        <v>250</v>
      </c>
      <c r="C119" s="202" t="s">
        <v>251</v>
      </c>
      <c r="D119" s="203" t="s">
        <v>252</v>
      </c>
      <c r="E119" s="204">
        <v>47.223052976</v>
      </c>
      <c r="F119" s="204"/>
      <c r="G119" s="205">
        <f>E119*F119</f>
        <v>0</v>
      </c>
      <c r="H119" s="206">
        <v>0</v>
      </c>
      <c r="I119" s="207">
        <f>E119*H119</f>
        <v>0</v>
      </c>
      <c r="J119" s="206"/>
      <c r="K119" s="207">
        <f>E119*J119</f>
        <v>0</v>
      </c>
      <c r="O119" s="199">
        <v>2</v>
      </c>
      <c r="AA119" s="208">
        <v>8</v>
      </c>
      <c r="AB119" s="208">
        <v>0</v>
      </c>
      <c r="AC119" s="208">
        <v>3</v>
      </c>
      <c r="AZ119" s="208">
        <v>1</v>
      </c>
      <c r="BA119" s="208">
        <f>IF(AZ119=1,G119,0)</f>
        <v>0</v>
      </c>
      <c r="BB119" s="208">
        <f>IF(AZ119=2,G119,0)</f>
        <v>0</v>
      </c>
      <c r="BC119" s="208">
        <f>IF(AZ119=3,G119,0)</f>
        <v>0</v>
      </c>
      <c r="BD119" s="208">
        <f>IF(AZ119=4,G119,0)</f>
        <v>0</v>
      </c>
      <c r="BE119" s="208">
        <f>IF(AZ119=5,G119,0)</f>
        <v>0</v>
      </c>
      <c r="CA119" s="199">
        <v>8</v>
      </c>
      <c r="CB119" s="199">
        <v>0</v>
      </c>
    </row>
    <row r="120" spans="1:80" ht="12.75">
      <c r="A120" s="200">
        <v>37</v>
      </c>
      <c r="B120" s="201" t="s">
        <v>253</v>
      </c>
      <c r="C120" s="202" t="s">
        <v>254</v>
      </c>
      <c r="D120" s="203" t="s">
        <v>252</v>
      </c>
      <c r="E120" s="204">
        <v>897.238006544</v>
      </c>
      <c r="F120" s="204"/>
      <c r="G120" s="205">
        <f>E120*F120</f>
        <v>0</v>
      </c>
      <c r="H120" s="206">
        <v>0</v>
      </c>
      <c r="I120" s="207">
        <f>E120*H120</f>
        <v>0</v>
      </c>
      <c r="J120" s="206"/>
      <c r="K120" s="207">
        <f>E120*J120</f>
        <v>0</v>
      </c>
      <c r="O120" s="199">
        <v>2</v>
      </c>
      <c r="AA120" s="208">
        <v>8</v>
      </c>
      <c r="AB120" s="208">
        <v>0</v>
      </c>
      <c r="AC120" s="208">
        <v>3</v>
      </c>
      <c r="AZ120" s="208">
        <v>1</v>
      </c>
      <c r="BA120" s="208">
        <f>IF(AZ120=1,G120,0)</f>
        <v>0</v>
      </c>
      <c r="BB120" s="208">
        <f>IF(AZ120=2,G120,0)</f>
        <v>0</v>
      </c>
      <c r="BC120" s="208">
        <f>IF(AZ120=3,G120,0)</f>
        <v>0</v>
      </c>
      <c r="BD120" s="208">
        <f>IF(AZ120=4,G120,0)</f>
        <v>0</v>
      </c>
      <c r="BE120" s="208">
        <f>IF(AZ120=5,G120,0)</f>
        <v>0</v>
      </c>
      <c r="CA120" s="199">
        <v>8</v>
      </c>
      <c r="CB120" s="199">
        <v>0</v>
      </c>
    </row>
    <row r="121" spans="1:80" ht="12.75">
      <c r="A121" s="200">
        <v>38</v>
      </c>
      <c r="B121" s="201" t="s">
        <v>255</v>
      </c>
      <c r="C121" s="202" t="s">
        <v>256</v>
      </c>
      <c r="D121" s="203" t="s">
        <v>252</v>
      </c>
      <c r="E121" s="204">
        <v>47.223052976</v>
      </c>
      <c r="F121" s="204"/>
      <c r="G121" s="205">
        <f>E121*F121</f>
        <v>0</v>
      </c>
      <c r="H121" s="206">
        <v>0</v>
      </c>
      <c r="I121" s="207">
        <f>E121*H121</f>
        <v>0</v>
      </c>
      <c r="J121" s="206"/>
      <c r="K121" s="207">
        <f>E121*J121</f>
        <v>0</v>
      </c>
      <c r="O121" s="199">
        <v>2</v>
      </c>
      <c r="AA121" s="208">
        <v>8</v>
      </c>
      <c r="AB121" s="208">
        <v>0</v>
      </c>
      <c r="AC121" s="208">
        <v>3</v>
      </c>
      <c r="AZ121" s="208">
        <v>1</v>
      </c>
      <c r="BA121" s="208">
        <f>IF(AZ121=1,G121,0)</f>
        <v>0</v>
      </c>
      <c r="BB121" s="208">
        <f>IF(AZ121=2,G121,0)</f>
        <v>0</v>
      </c>
      <c r="BC121" s="208">
        <f>IF(AZ121=3,G121,0)</f>
        <v>0</v>
      </c>
      <c r="BD121" s="208">
        <f>IF(AZ121=4,G121,0)</f>
        <v>0</v>
      </c>
      <c r="BE121" s="208">
        <f>IF(AZ121=5,G121,0)</f>
        <v>0</v>
      </c>
      <c r="CA121" s="199">
        <v>8</v>
      </c>
      <c r="CB121" s="199">
        <v>0</v>
      </c>
    </row>
    <row r="122" spans="1:80" ht="12.75">
      <c r="A122" s="200">
        <v>39</v>
      </c>
      <c r="B122" s="201" t="s">
        <v>257</v>
      </c>
      <c r="C122" s="202" t="s">
        <v>258</v>
      </c>
      <c r="D122" s="203" t="s">
        <v>252</v>
      </c>
      <c r="E122" s="204">
        <v>377.784423808</v>
      </c>
      <c r="F122" s="204"/>
      <c r="G122" s="205">
        <f>E122*F122</f>
        <v>0</v>
      </c>
      <c r="H122" s="206">
        <v>0</v>
      </c>
      <c r="I122" s="207">
        <f>E122*H122</f>
        <v>0</v>
      </c>
      <c r="J122" s="206"/>
      <c r="K122" s="207">
        <f>E122*J122</f>
        <v>0</v>
      </c>
      <c r="O122" s="199">
        <v>2</v>
      </c>
      <c r="AA122" s="208">
        <v>8</v>
      </c>
      <c r="AB122" s="208">
        <v>0</v>
      </c>
      <c r="AC122" s="208">
        <v>3</v>
      </c>
      <c r="AZ122" s="208">
        <v>1</v>
      </c>
      <c r="BA122" s="208">
        <f>IF(AZ122=1,G122,0)</f>
        <v>0</v>
      </c>
      <c r="BB122" s="208">
        <f>IF(AZ122=2,G122,0)</f>
        <v>0</v>
      </c>
      <c r="BC122" s="208">
        <f>IF(AZ122=3,G122,0)</f>
        <v>0</v>
      </c>
      <c r="BD122" s="208">
        <f>IF(AZ122=4,G122,0)</f>
        <v>0</v>
      </c>
      <c r="BE122" s="208">
        <f>IF(AZ122=5,G122,0)</f>
        <v>0</v>
      </c>
      <c r="CA122" s="199">
        <v>8</v>
      </c>
      <c r="CB122" s="199">
        <v>0</v>
      </c>
    </row>
    <row r="123" spans="1:80" ht="12.75">
      <c r="A123" s="200">
        <v>40</v>
      </c>
      <c r="B123" s="201" t="s">
        <v>259</v>
      </c>
      <c r="C123" s="202" t="s">
        <v>260</v>
      </c>
      <c r="D123" s="203" t="s">
        <v>252</v>
      </c>
      <c r="E123" s="204">
        <v>47.223052976</v>
      </c>
      <c r="F123" s="204"/>
      <c r="G123" s="205">
        <f>E123*F123</f>
        <v>0</v>
      </c>
      <c r="H123" s="206">
        <v>0</v>
      </c>
      <c r="I123" s="207">
        <f>E123*H123</f>
        <v>0</v>
      </c>
      <c r="J123" s="206"/>
      <c r="K123" s="207">
        <f>E123*J123</f>
        <v>0</v>
      </c>
      <c r="O123" s="199">
        <v>2</v>
      </c>
      <c r="AA123" s="208">
        <v>8</v>
      </c>
      <c r="AB123" s="208">
        <v>0</v>
      </c>
      <c r="AC123" s="208">
        <v>3</v>
      </c>
      <c r="AZ123" s="208">
        <v>1</v>
      </c>
      <c r="BA123" s="208">
        <f>IF(AZ123=1,G123,0)</f>
        <v>0</v>
      </c>
      <c r="BB123" s="208">
        <f>IF(AZ123=2,G123,0)</f>
        <v>0</v>
      </c>
      <c r="BC123" s="208">
        <f>IF(AZ123=3,G123,0)</f>
        <v>0</v>
      </c>
      <c r="BD123" s="208">
        <f>IF(AZ123=4,G123,0)</f>
        <v>0</v>
      </c>
      <c r="BE123" s="208">
        <f>IF(AZ123=5,G123,0)</f>
        <v>0</v>
      </c>
      <c r="CA123" s="199">
        <v>8</v>
      </c>
      <c r="CB123" s="199">
        <v>0</v>
      </c>
    </row>
    <row r="124" spans="1:57" ht="12.75">
      <c r="A124" s="220"/>
      <c r="B124" s="221" t="s">
        <v>121</v>
      </c>
      <c r="C124" s="222" t="s">
        <v>261</v>
      </c>
      <c r="D124" s="223"/>
      <c r="E124" s="224"/>
      <c r="F124" s="225"/>
      <c r="G124" s="226">
        <f>SUM(G45:G123)</f>
        <v>0</v>
      </c>
      <c r="H124" s="227"/>
      <c r="I124" s="228">
        <f>SUM(I45:I123)</f>
        <v>0.05884512</v>
      </c>
      <c r="J124" s="227"/>
      <c r="K124" s="228">
        <f>SUM(K45:K123)</f>
        <v>-40.412052976</v>
      </c>
      <c r="O124" s="199">
        <v>4</v>
      </c>
      <c r="BA124" s="229">
        <f>SUM(BA45:BA123)</f>
        <v>0</v>
      </c>
      <c r="BB124" s="229">
        <f>SUM(BB45:BB123)</f>
        <v>0</v>
      </c>
      <c r="BC124" s="229">
        <f>SUM(BC45:BC123)</f>
        <v>0</v>
      </c>
      <c r="BD124" s="229">
        <f>SUM(BD45:BD123)</f>
        <v>0</v>
      </c>
      <c r="BE124" s="229">
        <f>SUM(BE45:BE123)</f>
        <v>0</v>
      </c>
    </row>
    <row r="125" spans="1:15" ht="12.75">
      <c r="A125" s="191" t="s">
        <v>97</v>
      </c>
      <c r="B125" s="192" t="s">
        <v>262</v>
      </c>
      <c r="C125" s="193" t="s">
        <v>263</v>
      </c>
      <c r="D125" s="194"/>
      <c r="E125" s="195"/>
      <c r="F125" s="195"/>
      <c r="G125" s="196"/>
      <c r="H125" s="197"/>
      <c r="I125" s="198"/>
      <c r="J125" s="197"/>
      <c r="K125" s="198"/>
      <c r="O125" s="199">
        <v>1</v>
      </c>
    </row>
    <row r="126" spans="1:80" ht="12.75">
      <c r="A126" s="200">
        <v>41</v>
      </c>
      <c r="B126" s="201" t="s">
        <v>264</v>
      </c>
      <c r="C126" s="202" t="s">
        <v>265</v>
      </c>
      <c r="D126" s="203" t="s">
        <v>252</v>
      </c>
      <c r="E126" s="204">
        <v>0.07496362</v>
      </c>
      <c r="F126" s="204"/>
      <c r="G126" s="205">
        <f>E126*F126</f>
        <v>0</v>
      </c>
      <c r="H126" s="206">
        <v>0</v>
      </c>
      <c r="I126" s="207">
        <f>E126*H126</f>
        <v>0</v>
      </c>
      <c r="J126" s="206"/>
      <c r="K126" s="207">
        <f>E126*J126</f>
        <v>0</v>
      </c>
      <c r="O126" s="199">
        <v>2</v>
      </c>
      <c r="AA126" s="208">
        <v>7</v>
      </c>
      <c r="AB126" s="208">
        <v>1</v>
      </c>
      <c r="AC126" s="208">
        <v>2</v>
      </c>
      <c r="AZ126" s="208">
        <v>1</v>
      </c>
      <c r="BA126" s="208">
        <f>IF(AZ126=1,G126,0)</f>
        <v>0</v>
      </c>
      <c r="BB126" s="208">
        <f>IF(AZ126=2,G126,0)</f>
        <v>0</v>
      </c>
      <c r="BC126" s="208">
        <f>IF(AZ126=3,G126,0)</f>
        <v>0</v>
      </c>
      <c r="BD126" s="208">
        <f>IF(AZ126=4,G126,0)</f>
        <v>0</v>
      </c>
      <c r="BE126" s="208">
        <f>IF(AZ126=5,G126,0)</f>
        <v>0</v>
      </c>
      <c r="CA126" s="199">
        <v>7</v>
      </c>
      <c r="CB126" s="199">
        <v>1</v>
      </c>
    </row>
    <row r="127" spans="1:57" ht="12.75">
      <c r="A127" s="220"/>
      <c r="B127" s="221" t="s">
        <v>121</v>
      </c>
      <c r="C127" s="222" t="s">
        <v>266</v>
      </c>
      <c r="D127" s="223"/>
      <c r="E127" s="224"/>
      <c r="F127" s="225"/>
      <c r="G127" s="226">
        <f>SUM(G125:G126)</f>
        <v>0</v>
      </c>
      <c r="H127" s="227"/>
      <c r="I127" s="228">
        <f>SUM(I125:I126)</f>
        <v>0</v>
      </c>
      <c r="J127" s="227"/>
      <c r="K127" s="228">
        <f>SUM(K125:K126)</f>
        <v>0</v>
      </c>
      <c r="O127" s="199">
        <v>4</v>
      </c>
      <c r="BA127" s="229">
        <f>SUM(BA125:BA126)</f>
        <v>0</v>
      </c>
      <c r="BB127" s="229">
        <f>SUM(BB125:BB126)</f>
        <v>0</v>
      </c>
      <c r="BC127" s="229">
        <f>SUM(BC125:BC126)</f>
        <v>0</v>
      </c>
      <c r="BD127" s="229">
        <f>SUM(BD125:BD126)</f>
        <v>0</v>
      </c>
      <c r="BE127" s="229">
        <f>SUM(BE125:BE126)</f>
        <v>0</v>
      </c>
    </row>
    <row r="128" spans="1:15" ht="12.75">
      <c r="A128" s="191" t="s">
        <v>97</v>
      </c>
      <c r="B128" s="192" t="s">
        <v>267</v>
      </c>
      <c r="C128" s="193" t="s">
        <v>268</v>
      </c>
      <c r="D128" s="194"/>
      <c r="E128" s="195"/>
      <c r="F128" s="195"/>
      <c r="G128" s="196"/>
      <c r="H128" s="197"/>
      <c r="I128" s="198"/>
      <c r="J128" s="197"/>
      <c r="K128" s="198"/>
      <c r="O128" s="199">
        <v>1</v>
      </c>
    </row>
    <row r="129" spans="1:80" ht="22.5">
      <c r="A129" s="200">
        <v>42</v>
      </c>
      <c r="B129" s="201" t="s">
        <v>269</v>
      </c>
      <c r="C129" s="202" t="s">
        <v>270</v>
      </c>
      <c r="D129" s="203" t="s">
        <v>102</v>
      </c>
      <c r="E129" s="204">
        <v>380</v>
      </c>
      <c r="F129" s="204"/>
      <c r="G129" s="205">
        <f>E129*F129</f>
        <v>0</v>
      </c>
      <c r="H129" s="206">
        <v>0.00115</v>
      </c>
      <c r="I129" s="207">
        <f>E129*H129</f>
        <v>0.437</v>
      </c>
      <c r="J129" s="206">
        <v>0</v>
      </c>
      <c r="K129" s="207">
        <f>E129*J129</f>
        <v>0</v>
      </c>
      <c r="O129" s="199">
        <v>2</v>
      </c>
      <c r="AA129" s="208">
        <v>1</v>
      </c>
      <c r="AB129" s="208">
        <v>7</v>
      </c>
      <c r="AC129" s="208">
        <v>7</v>
      </c>
      <c r="AZ129" s="208">
        <v>2</v>
      </c>
      <c r="BA129" s="208">
        <f>IF(AZ129=1,G129,0)</f>
        <v>0</v>
      </c>
      <c r="BB129" s="208">
        <f>IF(AZ129=2,G129,0)</f>
        <v>0</v>
      </c>
      <c r="BC129" s="208">
        <f>IF(AZ129=3,G129,0)</f>
        <v>0</v>
      </c>
      <c r="BD129" s="208">
        <f>IF(AZ129=4,G129,0)</f>
        <v>0</v>
      </c>
      <c r="BE129" s="208">
        <f>IF(AZ129=5,G129,0)</f>
        <v>0</v>
      </c>
      <c r="CA129" s="199">
        <v>1</v>
      </c>
      <c r="CB129" s="199">
        <v>7</v>
      </c>
    </row>
    <row r="130" spans="1:15" ht="22.5" customHeight="1">
      <c r="A130" s="209"/>
      <c r="B130" s="210"/>
      <c r="C130" s="342" t="s">
        <v>271</v>
      </c>
      <c r="D130" s="342"/>
      <c r="E130" s="342"/>
      <c r="F130" s="342"/>
      <c r="G130" s="342"/>
      <c r="I130" s="212"/>
      <c r="K130" s="212"/>
      <c r="L130" s="213" t="s">
        <v>271</v>
      </c>
      <c r="O130" s="199">
        <v>3</v>
      </c>
    </row>
    <row r="131" spans="1:15" ht="12.75">
      <c r="A131" s="209"/>
      <c r="B131" s="210"/>
      <c r="C131" s="342"/>
      <c r="D131" s="342"/>
      <c r="E131" s="342"/>
      <c r="F131" s="342"/>
      <c r="G131" s="342"/>
      <c r="I131" s="212"/>
      <c r="K131" s="212"/>
      <c r="L131" s="213"/>
      <c r="O131" s="199">
        <v>3</v>
      </c>
    </row>
    <row r="132" spans="1:15" ht="12.75" customHeight="1">
      <c r="A132" s="209"/>
      <c r="B132" s="210"/>
      <c r="C132" s="342" t="s">
        <v>272</v>
      </c>
      <c r="D132" s="342"/>
      <c r="E132" s="342"/>
      <c r="F132" s="342"/>
      <c r="G132" s="342"/>
      <c r="I132" s="212"/>
      <c r="K132" s="212"/>
      <c r="L132" s="213" t="s">
        <v>272</v>
      </c>
      <c r="O132" s="199">
        <v>3</v>
      </c>
    </row>
    <row r="133" spans="1:15" ht="12.75" customHeight="1">
      <c r="A133" s="209"/>
      <c r="B133" s="214"/>
      <c r="C133" s="343" t="s">
        <v>273</v>
      </c>
      <c r="D133" s="343"/>
      <c r="E133" s="215">
        <v>124</v>
      </c>
      <c r="F133" s="216"/>
      <c r="G133" s="217"/>
      <c r="H133" s="218"/>
      <c r="I133" s="212"/>
      <c r="J133" s="219"/>
      <c r="K133" s="212"/>
      <c r="M133" s="213" t="s">
        <v>273</v>
      </c>
      <c r="O133" s="199"/>
    </row>
    <row r="134" spans="1:15" ht="12.75" customHeight="1">
      <c r="A134" s="209"/>
      <c r="B134" s="214"/>
      <c r="C134" s="343" t="s">
        <v>274</v>
      </c>
      <c r="D134" s="343"/>
      <c r="E134" s="215">
        <v>256</v>
      </c>
      <c r="F134" s="216"/>
      <c r="G134" s="217"/>
      <c r="H134" s="218"/>
      <c r="I134" s="212"/>
      <c r="J134" s="219"/>
      <c r="K134" s="212"/>
      <c r="M134" s="213" t="s">
        <v>274</v>
      </c>
      <c r="O134" s="199"/>
    </row>
    <row r="135" spans="1:80" ht="22.5">
      <c r="A135" s="200">
        <v>43</v>
      </c>
      <c r="B135" s="201" t="s">
        <v>275</v>
      </c>
      <c r="C135" s="202" t="s">
        <v>276</v>
      </c>
      <c r="D135" s="203" t="s">
        <v>102</v>
      </c>
      <c r="E135" s="204">
        <v>256</v>
      </c>
      <c r="F135" s="204"/>
      <c r="G135" s="205">
        <f>E135*F135</f>
        <v>0</v>
      </c>
      <c r="H135" s="206">
        <v>0.00219</v>
      </c>
      <c r="I135" s="207">
        <f>E135*H135</f>
        <v>0.56064</v>
      </c>
      <c r="J135" s="206">
        <v>0</v>
      </c>
      <c r="K135" s="207">
        <f>E135*J135</f>
        <v>0</v>
      </c>
      <c r="O135" s="199">
        <v>2</v>
      </c>
      <c r="AA135" s="208">
        <v>1</v>
      </c>
      <c r="AB135" s="208">
        <v>7</v>
      </c>
      <c r="AC135" s="208">
        <v>7</v>
      </c>
      <c r="AZ135" s="208">
        <v>2</v>
      </c>
      <c r="BA135" s="208">
        <f>IF(AZ135=1,G135,0)</f>
        <v>0</v>
      </c>
      <c r="BB135" s="208">
        <f>IF(AZ135=2,G135,0)</f>
        <v>0</v>
      </c>
      <c r="BC135" s="208">
        <f>IF(AZ135=3,G135,0)</f>
        <v>0</v>
      </c>
      <c r="BD135" s="208">
        <f>IF(AZ135=4,G135,0)</f>
        <v>0</v>
      </c>
      <c r="BE135" s="208">
        <f>IF(AZ135=5,G135,0)</f>
        <v>0</v>
      </c>
      <c r="CA135" s="199">
        <v>1</v>
      </c>
      <c r="CB135" s="199">
        <v>7</v>
      </c>
    </row>
    <row r="136" spans="1:15" ht="12.75" customHeight="1">
      <c r="A136" s="209"/>
      <c r="B136" s="210"/>
      <c r="C136" s="342" t="s">
        <v>277</v>
      </c>
      <c r="D136" s="342"/>
      <c r="E136" s="342"/>
      <c r="F136" s="342"/>
      <c r="G136" s="342"/>
      <c r="I136" s="212"/>
      <c r="K136" s="212"/>
      <c r="L136" s="213" t="s">
        <v>277</v>
      </c>
      <c r="O136" s="199">
        <v>3</v>
      </c>
    </row>
    <row r="137" spans="1:15" ht="12.75" customHeight="1">
      <c r="A137" s="209"/>
      <c r="B137" s="214"/>
      <c r="C137" s="343" t="s">
        <v>278</v>
      </c>
      <c r="D137" s="343"/>
      <c r="E137" s="215">
        <v>256</v>
      </c>
      <c r="F137" s="216"/>
      <c r="G137" s="217"/>
      <c r="H137" s="218"/>
      <c r="I137" s="212"/>
      <c r="J137" s="219"/>
      <c r="K137" s="212"/>
      <c r="M137" s="213">
        <v>256</v>
      </c>
      <c r="O137" s="199"/>
    </row>
    <row r="138" spans="1:80" ht="22.5">
      <c r="A138" s="200">
        <v>44</v>
      </c>
      <c r="B138" s="201" t="s">
        <v>279</v>
      </c>
      <c r="C138" s="202" t="s">
        <v>280</v>
      </c>
      <c r="D138" s="203" t="s">
        <v>102</v>
      </c>
      <c r="E138" s="204">
        <v>737</v>
      </c>
      <c r="F138" s="204"/>
      <c r="G138" s="205">
        <f>E138*F138</f>
        <v>0</v>
      </c>
      <c r="H138" s="206">
        <v>0.00032</v>
      </c>
      <c r="I138" s="207">
        <f>E138*H138</f>
        <v>0.23584000000000002</v>
      </c>
      <c r="J138" s="206">
        <v>0</v>
      </c>
      <c r="K138" s="207">
        <f>E138*J138</f>
        <v>0</v>
      </c>
      <c r="O138" s="199">
        <v>2</v>
      </c>
      <c r="AA138" s="208">
        <v>1</v>
      </c>
      <c r="AB138" s="208">
        <v>7</v>
      </c>
      <c r="AC138" s="208">
        <v>7</v>
      </c>
      <c r="AZ138" s="208">
        <v>2</v>
      </c>
      <c r="BA138" s="208">
        <f>IF(AZ138=1,G138,0)</f>
        <v>0</v>
      </c>
      <c r="BB138" s="208">
        <f>IF(AZ138=2,G138,0)</f>
        <v>0</v>
      </c>
      <c r="BC138" s="208">
        <f>IF(AZ138=3,G138,0)</f>
        <v>0</v>
      </c>
      <c r="BD138" s="208">
        <f>IF(AZ138=4,G138,0)</f>
        <v>0</v>
      </c>
      <c r="BE138" s="208">
        <f>IF(AZ138=5,G138,0)</f>
        <v>0</v>
      </c>
      <c r="CA138" s="199">
        <v>1</v>
      </c>
      <c r="CB138" s="199">
        <v>7</v>
      </c>
    </row>
    <row r="139" spans="1:15" ht="12.75" customHeight="1">
      <c r="A139" s="209"/>
      <c r="B139" s="210"/>
      <c r="C139" s="342" t="s">
        <v>281</v>
      </c>
      <c r="D139" s="342"/>
      <c r="E139" s="342"/>
      <c r="F139" s="342"/>
      <c r="G139" s="342"/>
      <c r="I139" s="212"/>
      <c r="K139" s="212"/>
      <c r="L139" s="213" t="s">
        <v>281</v>
      </c>
      <c r="O139" s="199">
        <v>3</v>
      </c>
    </row>
    <row r="140" spans="1:15" ht="12.75" customHeight="1">
      <c r="A140" s="209"/>
      <c r="B140" s="214"/>
      <c r="C140" s="343" t="s">
        <v>282</v>
      </c>
      <c r="D140" s="343"/>
      <c r="E140" s="215">
        <v>737</v>
      </c>
      <c r="F140" s="216"/>
      <c r="G140" s="217"/>
      <c r="H140" s="218"/>
      <c r="I140" s="212"/>
      <c r="J140" s="219"/>
      <c r="K140" s="212"/>
      <c r="M140" s="213" t="s">
        <v>282</v>
      </c>
      <c r="O140" s="199"/>
    </row>
    <row r="141" spans="1:80" ht="12.75">
      <c r="A141" s="200">
        <v>45</v>
      </c>
      <c r="B141" s="201" t="s">
        <v>283</v>
      </c>
      <c r="C141" s="202" t="s">
        <v>284</v>
      </c>
      <c r="D141" s="203" t="s">
        <v>12</v>
      </c>
      <c r="E141" s="204">
        <v>1435.964</v>
      </c>
      <c r="F141" s="204"/>
      <c r="G141" s="205">
        <f>E141*F141</f>
        <v>0</v>
      </c>
      <c r="H141" s="206">
        <v>0</v>
      </c>
      <c r="I141" s="207">
        <f>E141*H141</f>
        <v>0</v>
      </c>
      <c r="J141" s="206"/>
      <c r="K141" s="207">
        <f>E141*J141</f>
        <v>0</v>
      </c>
      <c r="O141" s="199">
        <v>2</v>
      </c>
      <c r="AA141" s="208">
        <v>7</v>
      </c>
      <c r="AB141" s="208">
        <v>1002</v>
      </c>
      <c r="AC141" s="208">
        <v>5</v>
      </c>
      <c r="AZ141" s="208">
        <v>2</v>
      </c>
      <c r="BA141" s="208">
        <f>IF(AZ141=1,G141,0)</f>
        <v>0</v>
      </c>
      <c r="BB141" s="208">
        <f>IF(AZ141=2,G141,0)</f>
        <v>0</v>
      </c>
      <c r="BC141" s="208">
        <f>IF(AZ141=3,G141,0)</f>
        <v>0</v>
      </c>
      <c r="BD141" s="208">
        <f>IF(AZ141=4,G141,0)</f>
        <v>0</v>
      </c>
      <c r="BE141" s="208">
        <f>IF(AZ141=5,G141,0)</f>
        <v>0</v>
      </c>
      <c r="CA141" s="199">
        <v>7</v>
      </c>
      <c r="CB141" s="199">
        <v>1002</v>
      </c>
    </row>
    <row r="142" spans="1:57" ht="12.75">
      <c r="A142" s="220"/>
      <c r="B142" s="221" t="s">
        <v>121</v>
      </c>
      <c r="C142" s="222" t="s">
        <v>285</v>
      </c>
      <c r="D142" s="223"/>
      <c r="E142" s="224"/>
      <c r="F142" s="225"/>
      <c r="G142" s="226">
        <f>SUM(G128:G141)</f>
        <v>0</v>
      </c>
      <c r="H142" s="227"/>
      <c r="I142" s="228">
        <f>SUM(I128:I141)</f>
        <v>1.2334800000000001</v>
      </c>
      <c r="J142" s="227"/>
      <c r="K142" s="228">
        <f>SUM(K128:K141)</f>
        <v>0</v>
      </c>
      <c r="O142" s="199">
        <v>4</v>
      </c>
      <c r="BA142" s="229">
        <f>SUM(BA128:BA141)</f>
        <v>0</v>
      </c>
      <c r="BB142" s="229">
        <f>SUM(BB128:BB141)</f>
        <v>0</v>
      </c>
      <c r="BC142" s="229">
        <f>SUM(BC128:BC141)</f>
        <v>0</v>
      </c>
      <c r="BD142" s="229">
        <f>SUM(BD128:BD141)</f>
        <v>0</v>
      </c>
      <c r="BE142" s="229">
        <f>SUM(BE128:BE141)</f>
        <v>0</v>
      </c>
    </row>
    <row r="143" spans="1:15" ht="12.75">
      <c r="A143" s="191" t="s">
        <v>97</v>
      </c>
      <c r="B143" s="192" t="s">
        <v>286</v>
      </c>
      <c r="C143" s="193" t="s">
        <v>287</v>
      </c>
      <c r="D143" s="194"/>
      <c r="E143" s="195"/>
      <c r="F143" s="195"/>
      <c r="G143" s="196"/>
      <c r="H143" s="197"/>
      <c r="I143" s="198"/>
      <c r="J143" s="197"/>
      <c r="K143" s="198"/>
      <c r="O143" s="199">
        <v>1</v>
      </c>
    </row>
    <row r="144" spans="1:80" ht="22.5">
      <c r="A144" s="200">
        <v>46</v>
      </c>
      <c r="B144" s="201" t="s">
        <v>288</v>
      </c>
      <c r="C144" s="202" t="s">
        <v>289</v>
      </c>
      <c r="D144" s="203" t="s">
        <v>102</v>
      </c>
      <c r="E144" s="204">
        <v>450</v>
      </c>
      <c r="F144" s="204"/>
      <c r="G144" s="205">
        <f>E144*F144</f>
        <v>0</v>
      </c>
      <c r="H144" s="206">
        <v>0.01043</v>
      </c>
      <c r="I144" s="207">
        <f>E144*H144</f>
        <v>4.6935</v>
      </c>
      <c r="J144" s="206">
        <v>0</v>
      </c>
      <c r="K144" s="207">
        <f>E144*J144</f>
        <v>0</v>
      </c>
      <c r="O144" s="199">
        <v>2</v>
      </c>
      <c r="AA144" s="208">
        <v>1</v>
      </c>
      <c r="AB144" s="208">
        <v>0</v>
      </c>
      <c r="AC144" s="208">
        <v>0</v>
      </c>
      <c r="AZ144" s="208">
        <v>2</v>
      </c>
      <c r="BA144" s="208">
        <f>IF(AZ144=1,G144,0)</f>
        <v>0</v>
      </c>
      <c r="BB144" s="208">
        <f>IF(AZ144=2,G144,0)</f>
        <v>0</v>
      </c>
      <c r="BC144" s="208">
        <f>IF(AZ144=3,G144,0)</f>
        <v>0</v>
      </c>
      <c r="BD144" s="208">
        <f>IF(AZ144=4,G144,0)</f>
        <v>0</v>
      </c>
      <c r="BE144" s="208">
        <f>IF(AZ144=5,G144,0)</f>
        <v>0</v>
      </c>
      <c r="CA144" s="199">
        <v>1</v>
      </c>
      <c r="CB144" s="199">
        <v>0</v>
      </c>
    </row>
    <row r="145" spans="1:15" ht="12.75" customHeight="1">
      <c r="A145" s="209"/>
      <c r="B145" s="210"/>
      <c r="C145" s="342" t="s">
        <v>290</v>
      </c>
      <c r="D145" s="342"/>
      <c r="E145" s="342"/>
      <c r="F145" s="342"/>
      <c r="G145" s="342"/>
      <c r="I145" s="212"/>
      <c r="K145" s="212"/>
      <c r="L145" s="213" t="s">
        <v>290</v>
      </c>
      <c r="O145" s="199">
        <v>3</v>
      </c>
    </row>
    <row r="146" spans="1:15" ht="12.75" customHeight="1">
      <c r="A146" s="209"/>
      <c r="B146" s="214"/>
      <c r="C146" s="343" t="s">
        <v>291</v>
      </c>
      <c r="D146" s="343"/>
      <c r="E146" s="215">
        <v>450</v>
      </c>
      <c r="F146" s="216"/>
      <c r="G146" s="217"/>
      <c r="H146" s="218"/>
      <c r="I146" s="212"/>
      <c r="J146" s="219"/>
      <c r="K146" s="212"/>
      <c r="M146" s="213" t="s">
        <v>291</v>
      </c>
      <c r="O146" s="199"/>
    </row>
    <row r="147" spans="1:80" ht="12.75">
      <c r="A147" s="200">
        <v>47</v>
      </c>
      <c r="B147" s="201" t="s">
        <v>292</v>
      </c>
      <c r="C147" s="202" t="s">
        <v>293</v>
      </c>
      <c r="D147" s="203" t="s">
        <v>12</v>
      </c>
      <c r="E147" s="204"/>
      <c r="F147" s="204"/>
      <c r="G147" s="205">
        <f>E147*F147</f>
        <v>0</v>
      </c>
      <c r="H147" s="206">
        <v>0</v>
      </c>
      <c r="I147" s="207">
        <f>E147*H147</f>
        <v>0</v>
      </c>
      <c r="J147" s="206"/>
      <c r="K147" s="207">
        <f>E147*J147</f>
        <v>0</v>
      </c>
      <c r="O147" s="199">
        <v>2</v>
      </c>
      <c r="AA147" s="208">
        <v>7</v>
      </c>
      <c r="AB147" s="208">
        <v>1002</v>
      </c>
      <c r="AC147" s="208">
        <v>5</v>
      </c>
      <c r="AZ147" s="208">
        <v>2</v>
      </c>
      <c r="BA147" s="208">
        <f>IF(AZ147=1,G147,0)</f>
        <v>0</v>
      </c>
      <c r="BB147" s="208">
        <f>IF(AZ147=2,G147,0)</f>
        <v>0</v>
      </c>
      <c r="BC147" s="208">
        <f>IF(AZ147=3,G147,0)</f>
        <v>0</v>
      </c>
      <c r="BD147" s="208">
        <f>IF(AZ147=4,G147,0)</f>
        <v>0</v>
      </c>
      <c r="BE147" s="208">
        <f>IF(AZ147=5,G147,0)</f>
        <v>0</v>
      </c>
      <c r="CA147" s="199">
        <v>7</v>
      </c>
      <c r="CB147" s="199">
        <v>1002</v>
      </c>
    </row>
    <row r="148" spans="1:57" ht="12.75">
      <c r="A148" s="220"/>
      <c r="B148" s="221" t="s">
        <v>121</v>
      </c>
      <c r="C148" s="222" t="s">
        <v>294</v>
      </c>
      <c r="D148" s="223"/>
      <c r="E148" s="224"/>
      <c r="F148" s="225"/>
      <c r="G148" s="226">
        <f>SUM(G143:G147)</f>
        <v>0</v>
      </c>
      <c r="H148" s="227"/>
      <c r="I148" s="228">
        <f>SUM(I143:I147)</f>
        <v>4.6935</v>
      </c>
      <c r="J148" s="227"/>
      <c r="K148" s="228">
        <f>SUM(K143:K147)</f>
        <v>0</v>
      </c>
      <c r="O148" s="199">
        <v>4</v>
      </c>
      <c r="BA148" s="229">
        <f>SUM(BA143:BA147)</f>
        <v>0</v>
      </c>
      <c r="BB148" s="229">
        <f>SUM(BB143:BB147)</f>
        <v>0</v>
      </c>
      <c r="BC148" s="229">
        <f>SUM(BC143:BC147)</f>
        <v>0</v>
      </c>
      <c r="BD148" s="229">
        <f>SUM(BD143:BD147)</f>
        <v>0</v>
      </c>
      <c r="BE148" s="229">
        <f>SUM(BE143:BE147)</f>
        <v>0</v>
      </c>
    </row>
  </sheetData>
  <mergeCells count="83">
    <mergeCell ref="C140:D140"/>
    <mergeCell ref="C145:G145"/>
    <mergeCell ref="C146:D146"/>
    <mergeCell ref="C133:D133"/>
    <mergeCell ref="C134:D134"/>
    <mergeCell ref="C136:G136"/>
    <mergeCell ref="C137:D137"/>
    <mergeCell ref="C139:G139"/>
    <mergeCell ref="C117:G117"/>
    <mergeCell ref="C118:G118"/>
    <mergeCell ref="C130:G130"/>
    <mergeCell ref="C131:G131"/>
    <mergeCell ref="C132:G132"/>
    <mergeCell ref="C108:G108"/>
    <mergeCell ref="C110:G110"/>
    <mergeCell ref="C112:G112"/>
    <mergeCell ref="C114:G114"/>
    <mergeCell ref="C116:G116"/>
    <mergeCell ref="C100:G100"/>
    <mergeCell ref="C102:G102"/>
    <mergeCell ref="C103:G103"/>
    <mergeCell ref="C105:G105"/>
    <mergeCell ref="C106:D106"/>
    <mergeCell ref="C91:D91"/>
    <mergeCell ref="C93:G93"/>
    <mergeCell ref="C95:D95"/>
    <mergeCell ref="C97:G97"/>
    <mergeCell ref="C98:D98"/>
    <mergeCell ref="C83:D83"/>
    <mergeCell ref="C85:D85"/>
    <mergeCell ref="C86:D86"/>
    <mergeCell ref="C88:D88"/>
    <mergeCell ref="C90:G90"/>
    <mergeCell ref="C76:G76"/>
    <mergeCell ref="C77:D77"/>
    <mergeCell ref="C79:G79"/>
    <mergeCell ref="C80:D80"/>
    <mergeCell ref="C82:G82"/>
    <mergeCell ref="C68:D68"/>
    <mergeCell ref="C70:G70"/>
    <mergeCell ref="C71:D71"/>
    <mergeCell ref="C73:G73"/>
    <mergeCell ref="C74:D74"/>
    <mergeCell ref="C62:G62"/>
    <mergeCell ref="C63:G63"/>
    <mergeCell ref="C64:D64"/>
    <mergeCell ref="C65:D65"/>
    <mergeCell ref="C67:G67"/>
    <mergeCell ref="C53:D53"/>
    <mergeCell ref="C55:D55"/>
    <mergeCell ref="C57:G57"/>
    <mergeCell ref="C58:D58"/>
    <mergeCell ref="C60:D60"/>
    <mergeCell ref="C48:G48"/>
    <mergeCell ref="C49:G49"/>
    <mergeCell ref="C50:D50"/>
    <mergeCell ref="C51:D51"/>
    <mergeCell ref="C52:D52"/>
    <mergeCell ref="C32:D32"/>
    <mergeCell ref="C33:D33"/>
    <mergeCell ref="C34:D34"/>
    <mergeCell ref="C43:D43"/>
    <mergeCell ref="C47:G47"/>
    <mergeCell ref="C23:D23"/>
    <mergeCell ref="C25:D25"/>
    <mergeCell ref="C26:D26"/>
    <mergeCell ref="C30:G30"/>
    <mergeCell ref="C31:D31"/>
    <mergeCell ref="C17:G17"/>
    <mergeCell ref="C18:G18"/>
    <mergeCell ref="C19:D19"/>
    <mergeCell ref="C20:D20"/>
    <mergeCell ref="C22:D22"/>
    <mergeCell ref="C10:D10"/>
    <mergeCell ref="C12:G12"/>
    <mergeCell ref="C13:D13"/>
    <mergeCell ref="C14:D14"/>
    <mergeCell ref="C16:G16"/>
    <mergeCell ref="A1:G1"/>
    <mergeCell ref="A3:B3"/>
    <mergeCell ref="A4:B4"/>
    <mergeCell ref="E4:G4"/>
    <mergeCell ref="C9:G9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1">
      <selection activeCell="I13" sqref="I13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21</v>
      </c>
      <c r="D2" s="75" t="s">
        <v>22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21</v>
      </c>
      <c r="B5" s="88"/>
      <c r="C5" s="89" t="s">
        <v>22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'02 02 Rek'!E30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'02 02 Rek'!F30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'02 02 Rek'!H30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'02 02 Rek'!G30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'02 02 Rek'!I30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44">
        <v>0</v>
      </c>
      <c r="G32" s="344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44">
        <f>ROUND(PRODUCT(F32,C33/100),0)</f>
        <v>0</v>
      </c>
      <c r="G33" s="344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4.25390625" style="1" customWidth="1"/>
    <col min="5" max="5" width="11.25390625" style="1" customWidth="1"/>
    <col min="6" max="7" width="11.00390625" style="1" customWidth="1"/>
    <col min="8" max="8" width="11.25390625" style="1" customWidth="1"/>
    <col min="9" max="9" width="10.87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21</v>
      </c>
      <c r="I1" s="156"/>
    </row>
    <row r="2" spans="1:9" ht="12.75">
      <c r="A2" s="336" t="s">
        <v>75</v>
      </c>
      <c r="B2" s="336"/>
      <c r="C2" s="157" t="s">
        <v>295</v>
      </c>
      <c r="D2" s="158"/>
      <c r="E2" s="159"/>
      <c r="F2" s="158"/>
      <c r="G2" s="337" t="s">
        <v>22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tr">
        <f>'02 02 Pol střecha'!B7</f>
        <v>1</v>
      </c>
      <c r="B7" s="62" t="str">
        <f>'02 02 Pol střecha'!C7</f>
        <v>Zemní práce</v>
      </c>
      <c r="D7" s="166"/>
      <c r="E7" s="167">
        <f>'02 02 Pol střecha'!BA22</f>
        <v>0</v>
      </c>
      <c r="F7" s="168">
        <f>'02 02 Pol střecha'!BB22</f>
        <v>0</v>
      </c>
      <c r="G7" s="168">
        <f>'02 02 Pol střecha'!BC22</f>
        <v>0</v>
      </c>
      <c r="H7" s="168">
        <f>'02 02 Pol střecha'!BD22</f>
        <v>0</v>
      </c>
      <c r="I7" s="169">
        <f>'02 02 Pol střecha'!BE22</f>
        <v>0</v>
      </c>
    </row>
    <row r="8" spans="1:9" ht="12.75">
      <c r="A8" s="165" t="str">
        <f>'02 02 Pol střecha'!B23</f>
        <v>3</v>
      </c>
      <c r="B8" s="62" t="str">
        <f>'02 02 Pol střecha'!C23</f>
        <v>Svislé a kompletní konstrukce</v>
      </c>
      <c r="D8" s="166"/>
      <c r="E8" s="167">
        <f>'02 02 Pol střecha'!BA49</f>
        <v>0</v>
      </c>
      <c r="F8" s="168">
        <f>'02 02 Pol střecha'!BB49</f>
        <v>0</v>
      </c>
      <c r="G8" s="168">
        <f>'02 02 Pol střecha'!BC49</f>
        <v>0</v>
      </c>
      <c r="H8" s="168">
        <f>'02 02 Pol střecha'!BD49</f>
        <v>0</v>
      </c>
      <c r="I8" s="169">
        <f>'02 02 Pol střecha'!BE49</f>
        <v>0</v>
      </c>
    </row>
    <row r="9" spans="1:9" ht="12.75">
      <c r="A9" s="165" t="str">
        <f>'02 02 Pol střecha'!B50</f>
        <v>4</v>
      </c>
      <c r="B9" s="62" t="str">
        <f>'02 02 Pol střecha'!C50</f>
        <v>Vodorovné konstrukce</v>
      </c>
      <c r="D9" s="166"/>
      <c r="E9" s="167">
        <f>'02 02 Pol střecha'!BA58</f>
        <v>0</v>
      </c>
      <c r="F9" s="168">
        <f>'02 02 Pol střecha'!BB58</f>
        <v>0</v>
      </c>
      <c r="G9" s="168">
        <f>'02 02 Pol střecha'!BC58</f>
        <v>0</v>
      </c>
      <c r="H9" s="168">
        <f>'02 02 Pol střecha'!BD58</f>
        <v>0</v>
      </c>
      <c r="I9" s="169">
        <f>'02 02 Pol střecha'!BE58</f>
        <v>0</v>
      </c>
    </row>
    <row r="10" spans="1:9" ht="12.75">
      <c r="A10" s="165" t="str">
        <f>'02 02 Pol střecha'!B59</f>
        <v>45</v>
      </c>
      <c r="B10" s="62" t="str">
        <f>'02 02 Pol střecha'!C59</f>
        <v>Podkladní a vedlejší konstrukce</v>
      </c>
      <c r="D10" s="166"/>
      <c r="E10" s="167">
        <f>'02 02 Pol střecha'!BA62</f>
        <v>0</v>
      </c>
      <c r="F10" s="168">
        <f>'02 02 Pol střecha'!BB62</f>
        <v>0</v>
      </c>
      <c r="G10" s="168">
        <f>'02 02 Pol střecha'!BC62</f>
        <v>0</v>
      </c>
      <c r="H10" s="168">
        <f>'02 02 Pol střecha'!BD62</f>
        <v>0</v>
      </c>
      <c r="I10" s="169">
        <f>'02 02 Pol střecha'!BE62</f>
        <v>0</v>
      </c>
    </row>
    <row r="11" spans="1:9" ht="12.75">
      <c r="A11" s="165" t="str">
        <f>'02 02 Pol střecha'!B63</f>
        <v>5</v>
      </c>
      <c r="B11" s="62" t="str">
        <f>'02 02 Pol střecha'!C63</f>
        <v>Komunikace</v>
      </c>
      <c r="D11" s="166"/>
      <c r="E11" s="167">
        <f>'02 02 Pol střecha'!BA69</f>
        <v>0</v>
      </c>
      <c r="F11" s="168">
        <f>'02 02 Pol střecha'!BB69</f>
        <v>0</v>
      </c>
      <c r="G11" s="168">
        <f>'02 02 Pol střecha'!BC69</f>
        <v>0</v>
      </c>
      <c r="H11" s="168">
        <f>'02 02 Pol střecha'!BD69</f>
        <v>0</v>
      </c>
      <c r="I11" s="169">
        <f>'02 02 Pol střecha'!BE69</f>
        <v>0</v>
      </c>
    </row>
    <row r="12" spans="1:9" ht="12.75">
      <c r="A12" s="165" t="str">
        <f>'02 02 Pol střecha'!B70</f>
        <v>61</v>
      </c>
      <c r="B12" s="62" t="str">
        <f>'02 02 Pol střecha'!C70</f>
        <v>Upravy povrchů vnitřní</v>
      </c>
      <c r="D12" s="166"/>
      <c r="E12" s="167">
        <f>'02 02 Pol střecha'!BA80</f>
        <v>0</v>
      </c>
      <c r="F12" s="168">
        <f>'02 02 Pol střecha'!BB80</f>
        <v>0</v>
      </c>
      <c r="G12" s="168">
        <f>'02 02 Pol střecha'!BC80</f>
        <v>0</v>
      </c>
      <c r="H12" s="168">
        <f>'02 02 Pol střecha'!BD80</f>
        <v>0</v>
      </c>
      <c r="I12" s="169">
        <f>'02 02 Pol střecha'!BE80</f>
        <v>0</v>
      </c>
    </row>
    <row r="13" spans="1:9" ht="12.75">
      <c r="A13" s="165" t="str">
        <f>'02 02 Pol střecha'!B81</f>
        <v>62</v>
      </c>
      <c r="B13" s="62" t="str">
        <f>'02 02 Pol střecha'!C81</f>
        <v>Úpravy povrchů vnější</v>
      </c>
      <c r="D13" s="166"/>
      <c r="E13" s="167">
        <f>'02 02 Pol střecha'!BA95</f>
        <v>0</v>
      </c>
      <c r="F13" s="168">
        <f>'02 02 Pol střecha'!BB95</f>
        <v>0</v>
      </c>
      <c r="G13" s="168">
        <f>'02 02 Pol střecha'!BC95</f>
        <v>0</v>
      </c>
      <c r="H13" s="168">
        <f>'02 02 Pol střecha'!BD95</f>
        <v>0</v>
      </c>
      <c r="I13" s="169">
        <f>'02 02 Pol střecha'!BE95</f>
        <v>0</v>
      </c>
    </row>
    <row r="14" spans="1:9" ht="12.75">
      <c r="A14" s="165" t="str">
        <f>'02 02 Pol střecha'!B96</f>
        <v>63</v>
      </c>
      <c r="B14" s="62" t="str">
        <f>'02 02 Pol střecha'!C96</f>
        <v>Podlahy a podlahové konstrukce</v>
      </c>
      <c r="D14" s="166"/>
      <c r="E14" s="167">
        <f>'02 02 Pol střecha'!BA106</f>
        <v>0</v>
      </c>
      <c r="F14" s="168">
        <f>'02 02 Pol střecha'!BB106</f>
        <v>0</v>
      </c>
      <c r="G14" s="168">
        <f>'02 02 Pol střecha'!BC106</f>
        <v>0</v>
      </c>
      <c r="H14" s="168">
        <f>'02 02 Pol střecha'!BD106</f>
        <v>0</v>
      </c>
      <c r="I14" s="169">
        <f>'02 02 Pol střecha'!BE106</f>
        <v>0</v>
      </c>
    </row>
    <row r="15" spans="1:9" ht="12.75">
      <c r="A15" s="165" t="str">
        <f>'02 02 Pol střecha'!B107</f>
        <v>8</v>
      </c>
      <c r="B15" s="62" t="str">
        <f>'02 02 Pol střecha'!C107</f>
        <v>Trubní vedení</v>
      </c>
      <c r="D15" s="166"/>
      <c r="E15" s="167">
        <f>'02 02 Pol střecha'!BA111</f>
        <v>0</v>
      </c>
      <c r="F15" s="168">
        <f>'02 02 Pol střecha'!BB111</f>
        <v>0</v>
      </c>
      <c r="G15" s="168">
        <f>'02 02 Pol střecha'!BC111</f>
        <v>0</v>
      </c>
      <c r="H15" s="168">
        <f>'02 02 Pol střecha'!BD111</f>
        <v>0</v>
      </c>
      <c r="I15" s="169">
        <f>'02 02 Pol střecha'!BE111</f>
        <v>0</v>
      </c>
    </row>
    <row r="16" spans="1:9" ht="12.75">
      <c r="A16" s="165" t="str">
        <f>'02 02 Pol střecha'!B112</f>
        <v>94</v>
      </c>
      <c r="B16" s="62" t="str">
        <f>'02 02 Pol střecha'!C112</f>
        <v>Lešení a stavební výtahy</v>
      </c>
      <c r="D16" s="166"/>
      <c r="E16" s="167">
        <f>'02 02 Pol střecha'!BA116</f>
        <v>0</v>
      </c>
      <c r="F16" s="168">
        <f>'02 02 Pol střecha'!BB116</f>
        <v>0</v>
      </c>
      <c r="G16" s="168">
        <f>'02 02 Pol střecha'!BC116</f>
        <v>0</v>
      </c>
      <c r="H16" s="168">
        <f>'02 02 Pol střecha'!BD116</f>
        <v>0</v>
      </c>
      <c r="I16" s="169">
        <f>'02 02 Pol střecha'!BE116</f>
        <v>0</v>
      </c>
    </row>
    <row r="17" spans="1:9" ht="12.75">
      <c r="A17" s="165" t="str">
        <f>'02 02 Pol střecha'!B117</f>
        <v>96</v>
      </c>
      <c r="B17" s="62" t="str">
        <f>'02 02 Pol střecha'!C117</f>
        <v>Bourání konstrukcí</v>
      </c>
      <c r="D17" s="166"/>
      <c r="E17" s="167">
        <f>'02 02 Pol střecha'!BA126</f>
        <v>0</v>
      </c>
      <c r="F17" s="168">
        <f>'02 02 Pol střecha'!BB126</f>
        <v>0</v>
      </c>
      <c r="G17" s="168">
        <f>'02 02 Pol střecha'!BC126</f>
        <v>0</v>
      </c>
      <c r="H17" s="168">
        <f>'02 02 Pol střecha'!BD126</f>
        <v>0</v>
      </c>
      <c r="I17" s="169">
        <f>'02 02 Pol střecha'!BE126</f>
        <v>0</v>
      </c>
    </row>
    <row r="18" spans="1:9" ht="12.75">
      <c r="A18" s="165" t="str">
        <f>'02 02 Pol střecha'!B127</f>
        <v>99</v>
      </c>
      <c r="B18" s="62" t="str">
        <f>'02 02 Pol střecha'!C127</f>
        <v>Staveništní přesun hmot</v>
      </c>
      <c r="D18" s="166"/>
      <c r="E18" s="167">
        <f>'02 02 Pol střecha'!BA129</f>
        <v>0</v>
      </c>
      <c r="F18" s="168">
        <f>'02 02 Pol střecha'!BB129</f>
        <v>0</v>
      </c>
      <c r="G18" s="168">
        <f>'02 02 Pol střecha'!BC129</f>
        <v>0</v>
      </c>
      <c r="H18" s="168">
        <f>'02 02 Pol střecha'!BD129</f>
        <v>0</v>
      </c>
      <c r="I18" s="169">
        <f>'02 02 Pol střecha'!BE129</f>
        <v>0</v>
      </c>
    </row>
    <row r="19" spans="1:9" ht="12.75">
      <c r="A19" s="165" t="str">
        <f>'02 02 Pol střecha'!B130</f>
        <v>712</v>
      </c>
      <c r="B19" s="62" t="str">
        <f>'02 02 Pol střecha'!C130</f>
        <v>Živičné krytiny</v>
      </c>
      <c r="D19" s="166"/>
      <c r="E19" s="167">
        <f>'02 02 Pol střecha'!BA148</f>
        <v>0</v>
      </c>
      <c r="F19" s="168">
        <f>'02 02 Pol střecha'!BB148</f>
        <v>0</v>
      </c>
      <c r="G19" s="168">
        <f>'02 02 Pol střecha'!BC148</f>
        <v>0</v>
      </c>
      <c r="H19" s="168">
        <f>'02 02 Pol střecha'!BD148</f>
        <v>0</v>
      </c>
      <c r="I19" s="169">
        <f>'02 02 Pol střecha'!BE148</f>
        <v>0</v>
      </c>
    </row>
    <row r="20" spans="1:9" ht="12.75">
      <c r="A20" s="165" t="str">
        <f>'02 02 Pol střecha'!B149</f>
        <v>713</v>
      </c>
      <c r="B20" s="62" t="str">
        <f>'02 02 Pol střecha'!C149</f>
        <v>Izolace tepelné</v>
      </c>
      <c r="D20" s="166"/>
      <c r="E20" s="167">
        <f>'02 02 Pol střecha'!BA173</f>
        <v>0</v>
      </c>
      <c r="F20" s="168">
        <f>'02 02 Pol střecha'!BB173</f>
        <v>0</v>
      </c>
      <c r="G20" s="168">
        <f>'02 02 Pol střecha'!BC173</f>
        <v>0</v>
      </c>
      <c r="H20" s="168">
        <f>'02 02 Pol střecha'!BD173</f>
        <v>0</v>
      </c>
      <c r="I20" s="169">
        <f>'02 02 Pol střecha'!BE173</f>
        <v>0</v>
      </c>
    </row>
    <row r="21" spans="1:9" ht="12.75">
      <c r="A21" s="165" t="str">
        <f>'02 02 Pol střecha'!B174</f>
        <v>721</v>
      </c>
      <c r="B21" s="62" t="str">
        <f>'02 02 Pol střecha'!C174</f>
        <v>Vnitřní kanalizace</v>
      </c>
      <c r="D21" s="166"/>
      <c r="E21" s="167">
        <f>'02 02 Pol střecha'!BA178</f>
        <v>0</v>
      </c>
      <c r="F21" s="168">
        <f>'02 02 Pol střecha'!BB178</f>
        <v>0</v>
      </c>
      <c r="G21" s="168">
        <f>'02 02 Pol střecha'!BC178</f>
        <v>0</v>
      </c>
      <c r="H21" s="168">
        <f>'02 02 Pol střecha'!BD178</f>
        <v>0</v>
      </c>
      <c r="I21" s="169">
        <f>'02 02 Pol střecha'!BE178</f>
        <v>0</v>
      </c>
    </row>
    <row r="22" spans="1:9" ht="12.75">
      <c r="A22" s="165" t="str">
        <f>'02 02 Pol střecha'!B179</f>
        <v>762</v>
      </c>
      <c r="B22" s="62" t="str">
        <f>'02 02 Pol střecha'!C179</f>
        <v>Konstrukce tesařské</v>
      </c>
      <c r="D22" s="166"/>
      <c r="E22" s="167">
        <f>'02 02 Pol střecha'!BA233</f>
        <v>0</v>
      </c>
      <c r="F22" s="168">
        <f>'02 02 Pol střecha'!BB233</f>
        <v>0</v>
      </c>
      <c r="G22" s="168">
        <f>'02 02 Pol střecha'!BC233</f>
        <v>0</v>
      </c>
      <c r="H22" s="168">
        <f>'02 02 Pol střecha'!BD233</f>
        <v>0</v>
      </c>
      <c r="I22" s="169">
        <f>'02 02 Pol střecha'!BE233</f>
        <v>0</v>
      </c>
    </row>
    <row r="23" spans="1:9" ht="12.75">
      <c r="A23" s="165" t="str">
        <f>'02 02 Pol střecha'!B234</f>
        <v>763</v>
      </c>
      <c r="B23" s="62" t="str">
        <f>'02 02 Pol střecha'!C234</f>
        <v>Dřevostavby</v>
      </c>
      <c r="D23" s="166"/>
      <c r="E23" s="167">
        <f>'02 02 Pol střecha'!BA244</f>
        <v>0</v>
      </c>
      <c r="F23" s="168">
        <f>'02 02 Pol střecha'!BB244</f>
        <v>0</v>
      </c>
      <c r="G23" s="168">
        <f>'02 02 Pol střecha'!BC244</f>
        <v>0</v>
      </c>
      <c r="H23" s="168">
        <f>'02 02 Pol střecha'!BD244</f>
        <v>0</v>
      </c>
      <c r="I23" s="169">
        <f>'02 02 Pol střecha'!BE244</f>
        <v>0</v>
      </c>
    </row>
    <row r="24" spans="1:9" ht="12.75">
      <c r="A24" s="165" t="str">
        <f>'02 02 Pol střecha'!B245</f>
        <v>764</v>
      </c>
      <c r="B24" s="62" t="str">
        <f>'02 02 Pol střecha'!C245</f>
        <v>Konstrukce klempířské</v>
      </c>
      <c r="D24" s="166"/>
      <c r="E24" s="167">
        <f>'02 02 Pol střecha'!BA276</f>
        <v>0</v>
      </c>
      <c r="F24" s="168">
        <f>'02 02 Pol střecha'!BB276</f>
        <v>0</v>
      </c>
      <c r="G24" s="168">
        <f>'02 02 Pol střecha'!BC276</f>
        <v>0</v>
      </c>
      <c r="H24" s="168">
        <f>'02 02 Pol střecha'!BD276</f>
        <v>0</v>
      </c>
      <c r="I24" s="169">
        <f>'02 02 Pol střecha'!BE276</f>
        <v>0</v>
      </c>
    </row>
    <row r="25" spans="1:9" ht="12.75">
      <c r="A25" s="165" t="str">
        <f>'02 02 Pol střecha'!B277</f>
        <v>766</v>
      </c>
      <c r="B25" s="62" t="str">
        <f>'02 02 Pol střecha'!C277</f>
        <v>Konstrukce truhlářské</v>
      </c>
      <c r="D25" s="166"/>
      <c r="E25" s="167">
        <f>'02 02 Pol střecha'!BA280</f>
        <v>0</v>
      </c>
      <c r="F25" s="168">
        <f>'02 02 Pol střecha'!BB280</f>
        <v>0</v>
      </c>
      <c r="G25" s="168">
        <f>'02 02 Pol střecha'!BC280</f>
        <v>0</v>
      </c>
      <c r="H25" s="168">
        <f>'02 02 Pol střecha'!BD280</f>
        <v>0</v>
      </c>
      <c r="I25" s="169">
        <f>'02 02 Pol střecha'!BE280</f>
        <v>0</v>
      </c>
    </row>
    <row r="26" spans="1:9" ht="12.75">
      <c r="A26" s="165" t="str">
        <f>'02 02 Pol střecha'!B281</f>
        <v>767</v>
      </c>
      <c r="B26" s="62" t="str">
        <f>'02 02 Pol střecha'!C281</f>
        <v>Konstrukce zámečnické</v>
      </c>
      <c r="D26" s="166"/>
      <c r="E26" s="167">
        <f>'02 02 Pol střecha'!BA291</f>
        <v>0</v>
      </c>
      <c r="F26" s="168">
        <f>'02 02 Pol střecha'!BB291</f>
        <v>0</v>
      </c>
      <c r="G26" s="168">
        <f>'02 02 Pol střecha'!BC291</f>
        <v>0</v>
      </c>
      <c r="H26" s="168">
        <f>'02 02 Pol střecha'!BD291</f>
        <v>0</v>
      </c>
      <c r="I26" s="169">
        <f>'02 02 Pol střecha'!BE291</f>
        <v>0</v>
      </c>
    </row>
    <row r="27" spans="1:9" ht="12.75">
      <c r="A27" s="165" t="str">
        <f>'02 02 Pol střecha'!B292</f>
        <v>784</v>
      </c>
      <c r="B27" s="62" t="str">
        <f>'02 02 Pol střecha'!C292</f>
        <v>Malby</v>
      </c>
      <c r="D27" s="166"/>
      <c r="E27" s="167">
        <f>'02 02 Pol střecha'!BA297</f>
        <v>0</v>
      </c>
      <c r="F27" s="168">
        <f>'02 02 Pol střecha'!BB297</f>
        <v>0</v>
      </c>
      <c r="G27" s="168">
        <f>'02 02 Pol střecha'!BC297</f>
        <v>0</v>
      </c>
      <c r="H27" s="168">
        <f>'02 02 Pol střecha'!BD297</f>
        <v>0</v>
      </c>
      <c r="I27" s="169">
        <f>'02 02 Pol střecha'!BE297</f>
        <v>0</v>
      </c>
    </row>
    <row r="28" spans="1:9" ht="12.75">
      <c r="A28" s="165" t="str">
        <f>'02 02 Pol střecha'!B298</f>
        <v>OST</v>
      </c>
      <c r="B28" s="62" t="str">
        <f>'02 02 Pol střecha'!C298</f>
        <v>Ostaní práce</v>
      </c>
      <c r="D28" s="166"/>
      <c r="E28" s="167">
        <f>'02 02 Pol střecha'!BA301</f>
        <v>0</v>
      </c>
      <c r="F28" s="168">
        <f>'02 02 Pol střecha'!BB301</f>
        <v>0</v>
      </c>
      <c r="G28" s="168">
        <f>'02 02 Pol střecha'!BC301</f>
        <v>0</v>
      </c>
      <c r="H28" s="168">
        <f>'02 02 Pol střecha'!BD301</f>
        <v>0</v>
      </c>
      <c r="I28" s="169">
        <f>'02 02 Pol střecha'!BE301</f>
        <v>0</v>
      </c>
    </row>
    <row r="29" spans="1:9" ht="12.75">
      <c r="A29" s="165" t="str">
        <f>'02 02 Pol střecha'!B302</f>
        <v>M24</v>
      </c>
      <c r="B29" s="62" t="str">
        <f>'02 02 Pol střecha'!C302</f>
        <v>Montáže vzduchotechnických zařízení</v>
      </c>
      <c r="D29" s="166"/>
      <c r="E29" s="167">
        <f>'02 02 Pol střecha'!BA305</f>
        <v>0</v>
      </c>
      <c r="F29" s="168">
        <f>'02 02 Pol střecha'!BB305</f>
        <v>0</v>
      </c>
      <c r="G29" s="168">
        <f>'02 02 Pol střecha'!BC305</f>
        <v>0</v>
      </c>
      <c r="H29" s="168">
        <f>'02 02 Pol střecha'!BD305</f>
        <v>0</v>
      </c>
      <c r="I29" s="169">
        <f>'02 02 Pol střecha'!BE305</f>
        <v>0</v>
      </c>
    </row>
    <row r="30" spans="1:9" s="14" customFormat="1" ht="12.75">
      <c r="A30" s="170"/>
      <c r="B30" s="171" t="s">
        <v>83</v>
      </c>
      <c r="C30" s="171"/>
      <c r="D30" s="172"/>
      <c r="E30" s="173">
        <f>SUM(E7:E29)</f>
        <v>0</v>
      </c>
      <c r="F30" s="174">
        <f>SUM(F7:F29)</f>
        <v>0</v>
      </c>
      <c r="G30" s="174">
        <f>SUM(G7:G29)</f>
        <v>0</v>
      </c>
      <c r="H30" s="174">
        <f>SUM(H7:H29)</f>
        <v>0</v>
      </c>
      <c r="I30" s="175">
        <f>SUM(I7:I29)</f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5"/>
  <sheetViews>
    <sheetView showGridLines="0" tabSelected="1" workbookViewId="0" topLeftCell="A157">
      <selection activeCell="L166" sqref="L166"/>
    </sheetView>
  </sheetViews>
  <sheetFormatPr defaultColWidth="9.00390625" defaultRowHeight="12.75"/>
  <cols>
    <col min="1" max="1" width="3.875" style="176" customWidth="1"/>
    <col min="2" max="2" width="10.75390625" style="176" customWidth="1"/>
    <col min="3" max="3" width="41.25390625" style="176" customWidth="1"/>
    <col min="4" max="4" width="5.625" style="176" customWidth="1"/>
    <col min="5" max="5" width="8.625" style="176" customWidth="1"/>
    <col min="6" max="6" width="9.625" style="176" customWidth="1"/>
    <col min="7" max="7" width="12.625" style="176" customWidth="1"/>
    <col min="8" max="11" width="11.625" style="176" hidden="1" customWidth="1"/>
    <col min="12" max="12" width="77.125" style="176" customWidth="1"/>
    <col min="13" max="13" width="46.25390625" style="176" customWidth="1"/>
    <col min="14" max="1025" width="9.25390625" style="176" customWidth="1"/>
  </cols>
  <sheetData>
    <row r="1" spans="1:7" ht="15.75">
      <c r="A1" s="339" t="s">
        <v>84</v>
      </c>
      <c r="B1" s="339"/>
      <c r="C1" s="339"/>
      <c r="D1" s="339"/>
      <c r="E1" s="339"/>
      <c r="F1" s="339"/>
      <c r="G1" s="339"/>
    </row>
    <row r="2" spans="2:7" ht="14.25" customHeight="1">
      <c r="B2" s="177"/>
      <c r="C2" s="178"/>
      <c r="D2" s="178"/>
      <c r="E2" s="179"/>
      <c r="F2" s="178"/>
      <c r="G2" s="178"/>
    </row>
    <row r="3" spans="1:7" ht="12.75">
      <c r="A3" s="335" t="s">
        <v>2</v>
      </c>
      <c r="B3" s="335"/>
      <c r="C3" s="151" t="s">
        <v>1069</v>
      </c>
      <c r="D3" s="180"/>
      <c r="E3" s="181" t="s">
        <v>85</v>
      </c>
      <c r="F3" s="182" t="str">
        <f>'02 02 Rek'!H1</f>
        <v>02</v>
      </c>
      <c r="G3" s="183"/>
    </row>
    <row r="4" spans="1:7" ht="12.75">
      <c r="A4" s="340" t="s">
        <v>75</v>
      </c>
      <c r="B4" s="340"/>
      <c r="C4" s="157" t="s">
        <v>295</v>
      </c>
      <c r="D4" s="184"/>
      <c r="E4" s="341" t="str">
        <f>'02 02 Rek'!G2</f>
        <v>Střecha</v>
      </c>
      <c r="F4" s="341"/>
      <c r="G4" s="341"/>
    </row>
    <row r="5" spans="1:7" ht="12.75">
      <c r="A5" s="185"/>
      <c r="G5" s="186"/>
    </row>
    <row r="6" spans="1:11" ht="27" customHeight="1">
      <c r="A6" s="187" t="s">
        <v>86</v>
      </c>
      <c r="B6" s="188" t="s">
        <v>87</v>
      </c>
      <c r="C6" s="188" t="s">
        <v>88</v>
      </c>
      <c r="D6" s="188" t="s">
        <v>89</v>
      </c>
      <c r="E6" s="188" t="s">
        <v>90</v>
      </c>
      <c r="F6" s="188" t="s">
        <v>91</v>
      </c>
      <c r="G6" s="189" t="s">
        <v>92</v>
      </c>
      <c r="H6" s="190" t="s">
        <v>93</v>
      </c>
      <c r="I6" s="190" t="s">
        <v>94</v>
      </c>
      <c r="J6" s="190" t="s">
        <v>95</v>
      </c>
      <c r="K6" s="190" t="s">
        <v>96</v>
      </c>
    </row>
    <row r="7" spans="1:15" ht="12.75">
      <c r="A7" s="191" t="s">
        <v>97</v>
      </c>
      <c r="B7" s="192" t="s">
        <v>98</v>
      </c>
      <c r="C7" s="193" t="s">
        <v>99</v>
      </c>
      <c r="D7" s="194"/>
      <c r="E7" s="195"/>
      <c r="F7" s="195"/>
      <c r="G7" s="196"/>
      <c r="H7" s="197"/>
      <c r="I7" s="198"/>
      <c r="J7" s="197"/>
      <c r="K7" s="198"/>
      <c r="O7" s="199">
        <v>1</v>
      </c>
    </row>
    <row r="8" spans="1:80" ht="12.75">
      <c r="A8" s="200">
        <v>1</v>
      </c>
      <c r="B8" s="201" t="s">
        <v>117</v>
      </c>
      <c r="C8" s="202" t="s">
        <v>118</v>
      </c>
      <c r="D8" s="203" t="s">
        <v>112</v>
      </c>
      <c r="E8" s="204">
        <v>3.4</v>
      </c>
      <c r="F8" s="204"/>
      <c r="G8" s="205">
        <f>E8*F8</f>
        <v>0</v>
      </c>
      <c r="H8" s="206">
        <v>0</v>
      </c>
      <c r="I8" s="207">
        <f>E8*H8</f>
        <v>0</v>
      </c>
      <c r="J8" s="206">
        <v>0</v>
      </c>
      <c r="K8" s="207">
        <f>E8*J8</f>
        <v>0</v>
      </c>
      <c r="O8" s="199">
        <v>2</v>
      </c>
      <c r="AA8" s="208">
        <v>1</v>
      </c>
      <c r="AB8" s="208">
        <v>1</v>
      </c>
      <c r="AC8" s="208">
        <v>1</v>
      </c>
      <c r="AZ8" s="208">
        <v>1</v>
      </c>
      <c r="BA8" s="208">
        <f>IF(AZ8=1,G8,0)</f>
        <v>0</v>
      </c>
      <c r="BB8" s="208">
        <f>IF(AZ8=2,G8,0)</f>
        <v>0</v>
      </c>
      <c r="BC8" s="208">
        <f>IF(AZ8=3,G8,0)</f>
        <v>0</v>
      </c>
      <c r="BD8" s="208">
        <f>IF(AZ8=4,G8,0)</f>
        <v>0</v>
      </c>
      <c r="BE8" s="208">
        <f>IF(AZ8=5,G8,0)</f>
        <v>0</v>
      </c>
      <c r="CA8" s="199">
        <v>1</v>
      </c>
      <c r="CB8" s="199">
        <v>1</v>
      </c>
    </row>
    <row r="9" spans="1:80" ht="12.75">
      <c r="A9" s="200">
        <v>2</v>
      </c>
      <c r="B9" s="201" t="s">
        <v>296</v>
      </c>
      <c r="C9" s="202" t="s">
        <v>297</v>
      </c>
      <c r="D9" s="203" t="s">
        <v>112</v>
      </c>
      <c r="E9" s="204">
        <v>3.4</v>
      </c>
      <c r="F9" s="204"/>
      <c r="G9" s="205">
        <f>E9*F9</f>
        <v>0</v>
      </c>
      <c r="H9" s="206">
        <v>0</v>
      </c>
      <c r="I9" s="207">
        <f>E9*H9</f>
        <v>0</v>
      </c>
      <c r="J9" s="206">
        <v>0</v>
      </c>
      <c r="K9" s="207">
        <f>E9*J9</f>
        <v>0</v>
      </c>
      <c r="O9" s="199">
        <v>2</v>
      </c>
      <c r="AA9" s="208">
        <v>1</v>
      </c>
      <c r="AB9" s="208">
        <v>1</v>
      </c>
      <c r="AC9" s="208">
        <v>1</v>
      </c>
      <c r="AZ9" s="208">
        <v>1</v>
      </c>
      <c r="BA9" s="208">
        <f>IF(AZ9=1,G9,0)</f>
        <v>0</v>
      </c>
      <c r="BB9" s="208">
        <f>IF(AZ9=2,G9,0)</f>
        <v>0</v>
      </c>
      <c r="BC9" s="208">
        <f>IF(AZ9=3,G9,0)</f>
        <v>0</v>
      </c>
      <c r="BD9" s="208">
        <f>IF(AZ9=4,G9,0)</f>
        <v>0</v>
      </c>
      <c r="BE9" s="208">
        <f>IF(AZ9=5,G9,0)</f>
        <v>0</v>
      </c>
      <c r="CA9" s="199">
        <v>1</v>
      </c>
      <c r="CB9" s="199">
        <v>1</v>
      </c>
    </row>
    <row r="10" spans="1:80" ht="12.75">
      <c r="A10" s="200">
        <v>3</v>
      </c>
      <c r="B10" s="201" t="s">
        <v>298</v>
      </c>
      <c r="C10" s="202" t="s">
        <v>299</v>
      </c>
      <c r="D10" s="203" t="s">
        <v>112</v>
      </c>
      <c r="E10" s="204">
        <v>3.4</v>
      </c>
      <c r="F10" s="204"/>
      <c r="G10" s="205">
        <f>E10*F10</f>
        <v>0</v>
      </c>
      <c r="H10" s="206">
        <v>0</v>
      </c>
      <c r="I10" s="207">
        <f>E10*H10</f>
        <v>0</v>
      </c>
      <c r="J10" s="206">
        <v>0</v>
      </c>
      <c r="K10" s="207">
        <f>E10*J10</f>
        <v>0</v>
      </c>
      <c r="O10" s="199">
        <v>2</v>
      </c>
      <c r="AA10" s="208">
        <v>1</v>
      </c>
      <c r="AB10" s="208">
        <v>1</v>
      </c>
      <c r="AC10" s="208">
        <v>1</v>
      </c>
      <c r="AZ10" s="208">
        <v>1</v>
      </c>
      <c r="BA10" s="208">
        <f>IF(AZ10=1,G10,0)</f>
        <v>0</v>
      </c>
      <c r="BB10" s="208">
        <f>IF(AZ10=2,G10,0)</f>
        <v>0</v>
      </c>
      <c r="BC10" s="208">
        <f>IF(AZ10=3,G10,0)</f>
        <v>0</v>
      </c>
      <c r="BD10" s="208">
        <f>IF(AZ10=4,G10,0)</f>
        <v>0</v>
      </c>
      <c r="BE10" s="208">
        <f>IF(AZ10=5,G10,0)</f>
        <v>0</v>
      </c>
      <c r="CA10" s="199">
        <v>1</v>
      </c>
      <c r="CB10" s="199">
        <v>1</v>
      </c>
    </row>
    <row r="11" spans="1:15" ht="12.75" customHeight="1">
      <c r="A11" s="209"/>
      <c r="B11" s="214"/>
      <c r="C11" s="343" t="s">
        <v>300</v>
      </c>
      <c r="D11" s="343"/>
      <c r="E11" s="215">
        <v>3.4</v>
      </c>
      <c r="F11" s="216"/>
      <c r="G11" s="217"/>
      <c r="H11" s="218"/>
      <c r="I11" s="212"/>
      <c r="J11" s="219"/>
      <c r="K11" s="212"/>
      <c r="M11" s="213" t="s">
        <v>300</v>
      </c>
      <c r="O11" s="199"/>
    </row>
    <row r="12" spans="1:80" ht="12.75">
      <c r="A12" s="200">
        <v>4</v>
      </c>
      <c r="B12" s="201" t="s">
        <v>301</v>
      </c>
      <c r="C12" s="202" t="s">
        <v>302</v>
      </c>
      <c r="D12" s="203" t="s">
        <v>102</v>
      </c>
      <c r="E12" s="204">
        <v>10.4</v>
      </c>
      <c r="F12" s="204"/>
      <c r="G12" s="205">
        <f>E12*F12</f>
        <v>0</v>
      </c>
      <c r="H12" s="206">
        <v>0</v>
      </c>
      <c r="I12" s="207">
        <f>E12*H12</f>
        <v>0</v>
      </c>
      <c r="J12" s="206">
        <v>0</v>
      </c>
      <c r="K12" s="207">
        <f>E12*J12</f>
        <v>0</v>
      </c>
      <c r="O12" s="199">
        <v>2</v>
      </c>
      <c r="AA12" s="208">
        <v>1</v>
      </c>
      <c r="AB12" s="208">
        <v>1</v>
      </c>
      <c r="AC12" s="208">
        <v>1</v>
      </c>
      <c r="AZ12" s="208">
        <v>1</v>
      </c>
      <c r="BA12" s="208">
        <f>IF(AZ12=1,G12,0)</f>
        <v>0</v>
      </c>
      <c r="BB12" s="208">
        <f>IF(AZ12=2,G12,0)</f>
        <v>0</v>
      </c>
      <c r="BC12" s="208">
        <f>IF(AZ12=3,G12,0)</f>
        <v>0</v>
      </c>
      <c r="BD12" s="208">
        <f>IF(AZ12=4,G12,0)</f>
        <v>0</v>
      </c>
      <c r="BE12" s="208">
        <f>IF(AZ12=5,G12,0)</f>
        <v>0</v>
      </c>
      <c r="CA12" s="199">
        <v>1</v>
      </c>
      <c r="CB12" s="199">
        <v>1</v>
      </c>
    </row>
    <row r="13" spans="1:15" ht="12.75" customHeight="1">
      <c r="A13" s="209"/>
      <c r="B13" s="214"/>
      <c r="C13" s="343" t="s">
        <v>303</v>
      </c>
      <c r="D13" s="343"/>
      <c r="E13" s="215">
        <v>10.4</v>
      </c>
      <c r="F13" s="216"/>
      <c r="G13" s="217"/>
      <c r="H13" s="218"/>
      <c r="I13" s="212"/>
      <c r="J13" s="219"/>
      <c r="K13" s="212"/>
      <c r="M13" s="213" t="s">
        <v>303</v>
      </c>
      <c r="O13" s="199"/>
    </row>
    <row r="14" spans="1:80" ht="12.75">
      <c r="A14" s="200">
        <v>5</v>
      </c>
      <c r="B14" s="201" t="s">
        <v>304</v>
      </c>
      <c r="C14" s="202" t="s">
        <v>305</v>
      </c>
      <c r="D14" s="203" t="s">
        <v>102</v>
      </c>
      <c r="E14" s="204">
        <v>4</v>
      </c>
      <c r="F14" s="204"/>
      <c r="G14" s="205">
        <f>E14*F14</f>
        <v>0</v>
      </c>
      <c r="H14" s="206">
        <v>0</v>
      </c>
      <c r="I14" s="207">
        <f>E14*H14</f>
        <v>0</v>
      </c>
      <c r="J14" s="206">
        <v>0</v>
      </c>
      <c r="K14" s="207">
        <f>E14*J14</f>
        <v>0</v>
      </c>
      <c r="O14" s="199">
        <v>2</v>
      </c>
      <c r="AA14" s="208">
        <v>1</v>
      </c>
      <c r="AB14" s="208">
        <v>1</v>
      </c>
      <c r="AC14" s="208">
        <v>1</v>
      </c>
      <c r="AZ14" s="208">
        <v>1</v>
      </c>
      <c r="BA14" s="208">
        <f>IF(AZ14=1,G14,0)</f>
        <v>0</v>
      </c>
      <c r="BB14" s="208">
        <f>IF(AZ14=2,G14,0)</f>
        <v>0</v>
      </c>
      <c r="BC14" s="208">
        <f>IF(AZ14=3,G14,0)</f>
        <v>0</v>
      </c>
      <c r="BD14" s="208">
        <f>IF(AZ14=4,G14,0)</f>
        <v>0</v>
      </c>
      <c r="BE14" s="208">
        <f>IF(AZ14=5,G14,0)</f>
        <v>0</v>
      </c>
      <c r="CA14" s="199">
        <v>1</v>
      </c>
      <c r="CB14" s="199">
        <v>1</v>
      </c>
    </row>
    <row r="15" spans="1:15" ht="22.5" customHeight="1">
      <c r="A15" s="209"/>
      <c r="B15" s="210"/>
      <c r="C15" s="342" t="s">
        <v>306</v>
      </c>
      <c r="D15" s="342"/>
      <c r="E15" s="342"/>
      <c r="F15" s="342"/>
      <c r="G15" s="342"/>
      <c r="I15" s="212"/>
      <c r="K15" s="212"/>
      <c r="L15" s="213" t="s">
        <v>306</v>
      </c>
      <c r="O15" s="199">
        <v>3</v>
      </c>
    </row>
    <row r="16" spans="1:15" ht="12.75" customHeight="1">
      <c r="A16" s="209"/>
      <c r="B16" s="214"/>
      <c r="C16" s="343" t="s">
        <v>307</v>
      </c>
      <c r="D16" s="343"/>
      <c r="E16" s="215">
        <v>4</v>
      </c>
      <c r="F16" s="216"/>
      <c r="G16" s="217"/>
      <c r="H16" s="218"/>
      <c r="I16" s="212"/>
      <c r="J16" s="219"/>
      <c r="K16" s="212"/>
      <c r="M16" s="213" t="s">
        <v>307</v>
      </c>
      <c r="O16" s="199"/>
    </row>
    <row r="17" spans="1:80" ht="12.75">
      <c r="A17" s="200">
        <v>6</v>
      </c>
      <c r="B17" s="201" t="s">
        <v>308</v>
      </c>
      <c r="C17" s="202" t="s">
        <v>309</v>
      </c>
      <c r="D17" s="203" t="s">
        <v>102</v>
      </c>
      <c r="E17" s="204">
        <v>10.4</v>
      </c>
      <c r="F17" s="204"/>
      <c r="G17" s="205">
        <f>E17*F17</f>
        <v>0</v>
      </c>
      <c r="H17" s="206">
        <v>0</v>
      </c>
      <c r="I17" s="207">
        <f>E17*H17</f>
        <v>0</v>
      </c>
      <c r="J17" s="206">
        <v>0</v>
      </c>
      <c r="K17" s="207">
        <f>E17*J17</f>
        <v>0</v>
      </c>
      <c r="O17" s="199">
        <v>2</v>
      </c>
      <c r="AA17" s="208">
        <v>1</v>
      </c>
      <c r="AB17" s="208">
        <v>1</v>
      </c>
      <c r="AC17" s="208">
        <v>1</v>
      </c>
      <c r="AZ17" s="208">
        <v>1</v>
      </c>
      <c r="BA17" s="208">
        <f>IF(AZ17=1,G17,0)</f>
        <v>0</v>
      </c>
      <c r="BB17" s="208">
        <f>IF(AZ17=2,G17,0)</f>
        <v>0</v>
      </c>
      <c r="BC17" s="208">
        <f>IF(AZ17=3,G17,0)</f>
        <v>0</v>
      </c>
      <c r="BD17" s="208">
        <f>IF(AZ17=4,G17,0)</f>
        <v>0</v>
      </c>
      <c r="BE17" s="208">
        <f>IF(AZ17=5,G17,0)</f>
        <v>0</v>
      </c>
      <c r="CA17" s="199">
        <v>1</v>
      </c>
      <c r="CB17" s="199">
        <v>1</v>
      </c>
    </row>
    <row r="18" spans="1:15" ht="22.5" customHeight="1">
      <c r="A18" s="209"/>
      <c r="B18" s="210"/>
      <c r="C18" s="342" t="s">
        <v>310</v>
      </c>
      <c r="D18" s="342"/>
      <c r="E18" s="342"/>
      <c r="F18" s="342"/>
      <c r="G18" s="342"/>
      <c r="I18" s="212"/>
      <c r="K18" s="212"/>
      <c r="L18" s="213" t="s">
        <v>310</v>
      </c>
      <c r="O18" s="199">
        <v>3</v>
      </c>
    </row>
    <row r="19" spans="1:15" ht="12.75" customHeight="1">
      <c r="A19" s="209"/>
      <c r="B19" s="214"/>
      <c r="C19" s="343" t="s">
        <v>303</v>
      </c>
      <c r="D19" s="343"/>
      <c r="E19" s="215">
        <v>10.4</v>
      </c>
      <c r="F19" s="216"/>
      <c r="G19" s="217"/>
      <c r="H19" s="218"/>
      <c r="I19" s="212"/>
      <c r="J19" s="219"/>
      <c r="K19" s="212"/>
      <c r="M19" s="213" t="s">
        <v>303</v>
      </c>
      <c r="O19" s="199"/>
    </row>
    <row r="20" spans="1:80" ht="12.75">
      <c r="A20" s="200">
        <v>7</v>
      </c>
      <c r="B20" s="201" t="s">
        <v>311</v>
      </c>
      <c r="C20" s="202" t="s">
        <v>312</v>
      </c>
      <c r="D20" s="203" t="s">
        <v>313</v>
      </c>
      <c r="E20" s="204">
        <v>0.312</v>
      </c>
      <c r="F20" s="204"/>
      <c r="G20" s="205">
        <f>E20*F20</f>
        <v>0</v>
      </c>
      <c r="H20" s="206">
        <v>0.001</v>
      </c>
      <c r="I20" s="207">
        <f>E20*H20</f>
        <v>0.000312</v>
      </c>
      <c r="J20" s="206"/>
      <c r="K20" s="207">
        <f>E20*J20</f>
        <v>0</v>
      </c>
      <c r="O20" s="199">
        <v>2</v>
      </c>
      <c r="AA20" s="208">
        <v>3</v>
      </c>
      <c r="AB20" s="208">
        <v>1</v>
      </c>
      <c r="AC20" s="208">
        <v>572400</v>
      </c>
      <c r="AZ20" s="208">
        <v>1</v>
      </c>
      <c r="BA20" s="208">
        <f>IF(AZ20=1,G20,0)</f>
        <v>0</v>
      </c>
      <c r="BB20" s="208">
        <f>IF(AZ20=2,G20,0)</f>
        <v>0</v>
      </c>
      <c r="BC20" s="208">
        <f>IF(AZ20=3,G20,0)</f>
        <v>0</v>
      </c>
      <c r="BD20" s="208">
        <f>IF(AZ20=4,G20,0)</f>
        <v>0</v>
      </c>
      <c r="BE20" s="208">
        <f>IF(AZ20=5,G20,0)</f>
        <v>0</v>
      </c>
      <c r="CA20" s="199">
        <v>3</v>
      </c>
      <c r="CB20" s="199">
        <v>1</v>
      </c>
    </row>
    <row r="21" spans="1:15" ht="12.75" customHeight="1">
      <c r="A21" s="209"/>
      <c r="B21" s="214"/>
      <c r="C21" s="343" t="s">
        <v>314</v>
      </c>
      <c r="D21" s="343"/>
      <c r="E21" s="215">
        <v>0.312</v>
      </c>
      <c r="F21" s="216"/>
      <c r="G21" s="217"/>
      <c r="H21" s="218"/>
      <c r="I21" s="212"/>
      <c r="J21" s="219"/>
      <c r="K21" s="212"/>
      <c r="M21" s="213" t="s">
        <v>314</v>
      </c>
      <c r="O21" s="199"/>
    </row>
    <row r="22" spans="1:57" ht="12.75">
      <c r="A22" s="220"/>
      <c r="B22" s="221" t="s">
        <v>121</v>
      </c>
      <c r="C22" s="222" t="s">
        <v>122</v>
      </c>
      <c r="D22" s="223"/>
      <c r="E22" s="224"/>
      <c r="F22" s="225"/>
      <c r="G22" s="226">
        <f>SUM(G7:G21)</f>
        <v>0</v>
      </c>
      <c r="H22" s="227"/>
      <c r="I22" s="228">
        <f>SUM(I7:I21)</f>
        <v>0.000312</v>
      </c>
      <c r="J22" s="227"/>
      <c r="K22" s="228">
        <f>SUM(K7:K21)</f>
        <v>0</v>
      </c>
      <c r="O22" s="199">
        <v>4</v>
      </c>
      <c r="BA22" s="229">
        <f>SUM(BA7:BA21)</f>
        <v>0</v>
      </c>
      <c r="BB22" s="229">
        <f>SUM(BB7:BB21)</f>
        <v>0</v>
      </c>
      <c r="BC22" s="229">
        <f>SUM(BC7:BC21)</f>
        <v>0</v>
      </c>
      <c r="BD22" s="229">
        <f>SUM(BD7:BD21)</f>
        <v>0</v>
      </c>
      <c r="BE22" s="229">
        <f>SUM(BE7:BE21)</f>
        <v>0</v>
      </c>
    </row>
    <row r="23" spans="1:15" ht="12.75">
      <c r="A23" s="191" t="s">
        <v>97</v>
      </c>
      <c r="B23" s="192" t="s">
        <v>315</v>
      </c>
      <c r="C23" s="193" t="s">
        <v>316</v>
      </c>
      <c r="D23" s="194"/>
      <c r="E23" s="195"/>
      <c r="F23" s="195"/>
      <c r="G23" s="196"/>
      <c r="H23" s="197"/>
      <c r="I23" s="198"/>
      <c r="J23" s="197"/>
      <c r="K23" s="198"/>
      <c r="O23" s="199">
        <v>1</v>
      </c>
    </row>
    <row r="24" spans="1:80" ht="12.75">
      <c r="A24" s="200">
        <v>8</v>
      </c>
      <c r="B24" s="201" t="s">
        <v>317</v>
      </c>
      <c r="C24" s="202" t="s">
        <v>318</v>
      </c>
      <c r="D24" s="203" t="s">
        <v>252</v>
      </c>
      <c r="E24" s="204">
        <v>0.422</v>
      </c>
      <c r="F24" s="204"/>
      <c r="G24" s="205">
        <f>E24*F24</f>
        <v>0</v>
      </c>
      <c r="H24" s="206">
        <v>1.0211</v>
      </c>
      <c r="I24" s="207">
        <f>E24*H24</f>
        <v>0.43090419999999996</v>
      </c>
      <c r="J24" s="206">
        <v>0</v>
      </c>
      <c r="K24" s="207">
        <f>E24*J24</f>
        <v>0</v>
      </c>
      <c r="O24" s="199">
        <v>2</v>
      </c>
      <c r="AA24" s="208">
        <v>1</v>
      </c>
      <c r="AB24" s="208">
        <v>1</v>
      </c>
      <c r="AC24" s="208">
        <v>1</v>
      </c>
      <c r="AZ24" s="208">
        <v>1</v>
      </c>
      <c r="BA24" s="208">
        <f>IF(AZ24=1,G24,0)</f>
        <v>0</v>
      </c>
      <c r="BB24" s="208">
        <f>IF(AZ24=2,G24,0)</f>
        <v>0</v>
      </c>
      <c r="BC24" s="208">
        <f>IF(AZ24=3,G24,0)</f>
        <v>0</v>
      </c>
      <c r="BD24" s="208">
        <f>IF(AZ24=4,G24,0)</f>
        <v>0</v>
      </c>
      <c r="BE24" s="208">
        <f>IF(AZ24=5,G24,0)</f>
        <v>0</v>
      </c>
      <c r="CA24" s="199">
        <v>1</v>
      </c>
      <c r="CB24" s="199">
        <v>1</v>
      </c>
    </row>
    <row r="25" spans="1:15" ht="12.75" customHeight="1">
      <c r="A25" s="209"/>
      <c r="B25" s="214"/>
      <c r="C25" s="343" t="s">
        <v>319</v>
      </c>
      <c r="D25" s="343"/>
      <c r="E25" s="215">
        <v>0</v>
      </c>
      <c r="F25" s="216"/>
      <c r="G25" s="217"/>
      <c r="H25" s="218"/>
      <c r="I25" s="212"/>
      <c r="J25" s="219"/>
      <c r="K25" s="212"/>
      <c r="M25" s="213" t="s">
        <v>319</v>
      </c>
      <c r="O25" s="199"/>
    </row>
    <row r="26" spans="1:15" ht="12.75" customHeight="1">
      <c r="A26" s="209"/>
      <c r="B26" s="214"/>
      <c r="C26" s="343" t="s">
        <v>320</v>
      </c>
      <c r="D26" s="343"/>
      <c r="E26" s="215">
        <v>0.1555</v>
      </c>
      <c r="F26" s="216"/>
      <c r="G26" s="217"/>
      <c r="H26" s="218"/>
      <c r="I26" s="212"/>
      <c r="J26" s="219"/>
      <c r="K26" s="212"/>
      <c r="M26" s="213" t="s">
        <v>320</v>
      </c>
      <c r="O26" s="199"/>
    </row>
    <row r="27" spans="1:15" ht="12.75" customHeight="1">
      <c r="A27" s="209"/>
      <c r="B27" s="214"/>
      <c r="C27" s="343" t="s">
        <v>321</v>
      </c>
      <c r="D27" s="343"/>
      <c r="E27" s="215">
        <v>0.2665</v>
      </c>
      <c r="F27" s="216"/>
      <c r="G27" s="217"/>
      <c r="H27" s="218"/>
      <c r="I27" s="212"/>
      <c r="J27" s="219"/>
      <c r="K27" s="212"/>
      <c r="M27" s="213" t="s">
        <v>321</v>
      </c>
      <c r="O27" s="199"/>
    </row>
    <row r="28" spans="1:80" ht="22.5">
      <c r="A28" s="200">
        <v>9</v>
      </c>
      <c r="B28" s="201" t="s">
        <v>322</v>
      </c>
      <c r="C28" s="202" t="s">
        <v>323</v>
      </c>
      <c r="D28" s="203" t="s">
        <v>102</v>
      </c>
      <c r="E28" s="204">
        <v>47.5</v>
      </c>
      <c r="F28" s="204"/>
      <c r="G28" s="205">
        <f>E28*F28</f>
        <v>0</v>
      </c>
      <c r="H28" s="206">
        <v>1.21975</v>
      </c>
      <c r="I28" s="207">
        <f>E28*H28</f>
        <v>57.93812499999999</v>
      </c>
      <c r="J28" s="206">
        <v>0</v>
      </c>
      <c r="K28" s="207">
        <f>E28*J28</f>
        <v>0</v>
      </c>
      <c r="O28" s="199">
        <v>2</v>
      </c>
      <c r="AA28" s="208">
        <v>1</v>
      </c>
      <c r="AB28" s="208">
        <v>1</v>
      </c>
      <c r="AC28" s="208">
        <v>1</v>
      </c>
      <c r="AZ28" s="208">
        <v>1</v>
      </c>
      <c r="BA28" s="208">
        <f>IF(AZ28=1,G28,0)</f>
        <v>0</v>
      </c>
      <c r="BB28" s="208">
        <f>IF(AZ28=2,G28,0)</f>
        <v>0</v>
      </c>
      <c r="BC28" s="208">
        <f>IF(AZ28=3,G28,0)</f>
        <v>0</v>
      </c>
      <c r="BD28" s="208">
        <f>IF(AZ28=4,G28,0)</f>
        <v>0</v>
      </c>
      <c r="BE28" s="208">
        <f>IF(AZ28=5,G28,0)</f>
        <v>0</v>
      </c>
      <c r="CA28" s="199">
        <v>1</v>
      </c>
      <c r="CB28" s="199">
        <v>1</v>
      </c>
    </row>
    <row r="29" spans="1:15" ht="12.75" customHeight="1">
      <c r="A29" s="209"/>
      <c r="B29" s="214"/>
      <c r="C29" s="343" t="s">
        <v>324</v>
      </c>
      <c r="D29" s="343"/>
      <c r="E29" s="215">
        <v>47.5</v>
      </c>
      <c r="F29" s="216"/>
      <c r="G29" s="217"/>
      <c r="H29" s="218"/>
      <c r="I29" s="212"/>
      <c r="J29" s="219"/>
      <c r="K29" s="212"/>
      <c r="M29" s="213" t="s">
        <v>324</v>
      </c>
      <c r="O29" s="199"/>
    </row>
    <row r="30" spans="1:80" ht="22.5">
      <c r="A30" s="200">
        <v>10</v>
      </c>
      <c r="B30" s="201" t="s">
        <v>325</v>
      </c>
      <c r="C30" s="202" t="s">
        <v>326</v>
      </c>
      <c r="D30" s="203" t="s">
        <v>102</v>
      </c>
      <c r="E30" s="204">
        <v>31.856</v>
      </c>
      <c r="F30" s="204"/>
      <c r="G30" s="205">
        <f>E30*F30</f>
        <v>0</v>
      </c>
      <c r="H30" s="206">
        <v>0.13284</v>
      </c>
      <c r="I30" s="207">
        <f>E30*H30</f>
        <v>4.231751040000001</v>
      </c>
      <c r="J30" s="206">
        <v>0</v>
      </c>
      <c r="K30" s="207">
        <f>E30*J30</f>
        <v>0</v>
      </c>
      <c r="O30" s="199">
        <v>2</v>
      </c>
      <c r="AA30" s="208">
        <v>1</v>
      </c>
      <c r="AB30" s="208">
        <v>1</v>
      </c>
      <c r="AC30" s="208">
        <v>1</v>
      </c>
      <c r="AZ30" s="208">
        <v>1</v>
      </c>
      <c r="BA30" s="208">
        <f>IF(AZ30=1,G30,0)</f>
        <v>0</v>
      </c>
      <c r="BB30" s="208">
        <f>IF(AZ30=2,G30,0)</f>
        <v>0</v>
      </c>
      <c r="BC30" s="208">
        <f>IF(AZ30=3,G30,0)</f>
        <v>0</v>
      </c>
      <c r="BD30" s="208">
        <f>IF(AZ30=4,G30,0)</f>
        <v>0</v>
      </c>
      <c r="BE30" s="208">
        <f>IF(AZ30=5,G30,0)</f>
        <v>0</v>
      </c>
      <c r="CA30" s="199">
        <v>1</v>
      </c>
      <c r="CB30" s="199">
        <v>1</v>
      </c>
    </row>
    <row r="31" spans="1:15" ht="22.5" customHeight="1">
      <c r="A31" s="209"/>
      <c r="B31" s="210"/>
      <c r="C31" s="342" t="s">
        <v>327</v>
      </c>
      <c r="D31" s="342"/>
      <c r="E31" s="342"/>
      <c r="F31" s="342"/>
      <c r="G31" s="342"/>
      <c r="I31" s="212"/>
      <c r="K31" s="212"/>
      <c r="L31" s="213" t="s">
        <v>327</v>
      </c>
      <c r="O31" s="199">
        <v>3</v>
      </c>
    </row>
    <row r="32" spans="1:15" ht="12.75" customHeight="1">
      <c r="A32" s="209"/>
      <c r="B32" s="214"/>
      <c r="C32" s="343" t="s">
        <v>328</v>
      </c>
      <c r="D32" s="343"/>
      <c r="E32" s="215">
        <v>31.856</v>
      </c>
      <c r="F32" s="216"/>
      <c r="G32" s="217"/>
      <c r="H32" s="218"/>
      <c r="I32" s="212"/>
      <c r="J32" s="219"/>
      <c r="K32" s="212"/>
      <c r="M32" s="213" t="s">
        <v>328</v>
      </c>
      <c r="O32" s="199"/>
    </row>
    <row r="33" spans="1:80" ht="12.75">
      <c r="A33" s="200">
        <v>11</v>
      </c>
      <c r="B33" s="201" t="s">
        <v>329</v>
      </c>
      <c r="C33" s="202" t="s">
        <v>330</v>
      </c>
      <c r="D33" s="203" t="s">
        <v>112</v>
      </c>
      <c r="E33" s="204">
        <v>0.4788</v>
      </c>
      <c r="F33" s="204"/>
      <c r="G33" s="205">
        <f>E33*F33</f>
        <v>0</v>
      </c>
      <c r="H33" s="206">
        <v>1.86078</v>
      </c>
      <c r="I33" s="207">
        <f>E33*H33</f>
        <v>0.8909414640000001</v>
      </c>
      <c r="J33" s="206">
        <v>0</v>
      </c>
      <c r="K33" s="207">
        <f>E33*J33</f>
        <v>0</v>
      </c>
      <c r="O33" s="199">
        <v>2</v>
      </c>
      <c r="AA33" s="208">
        <v>1</v>
      </c>
      <c r="AB33" s="208">
        <v>1</v>
      </c>
      <c r="AC33" s="208">
        <v>1</v>
      </c>
      <c r="AZ33" s="208">
        <v>1</v>
      </c>
      <c r="BA33" s="208">
        <f>IF(AZ33=1,G33,0)</f>
        <v>0</v>
      </c>
      <c r="BB33" s="208">
        <f>IF(AZ33=2,G33,0)</f>
        <v>0</v>
      </c>
      <c r="BC33" s="208">
        <f>IF(AZ33=3,G33,0)</f>
        <v>0</v>
      </c>
      <c r="BD33" s="208">
        <f>IF(AZ33=4,G33,0)</f>
        <v>0</v>
      </c>
      <c r="BE33" s="208">
        <f>IF(AZ33=5,G33,0)</f>
        <v>0</v>
      </c>
      <c r="CA33" s="199">
        <v>1</v>
      </c>
      <c r="CB33" s="199">
        <v>1</v>
      </c>
    </row>
    <row r="34" spans="1:15" ht="12.75" customHeight="1">
      <c r="A34" s="209"/>
      <c r="B34" s="214"/>
      <c r="C34" s="343" t="s">
        <v>331</v>
      </c>
      <c r="D34" s="343"/>
      <c r="E34" s="215">
        <v>0.4788</v>
      </c>
      <c r="F34" s="216"/>
      <c r="G34" s="217"/>
      <c r="H34" s="218"/>
      <c r="I34" s="212"/>
      <c r="J34" s="219"/>
      <c r="K34" s="212"/>
      <c r="M34" s="213" t="s">
        <v>331</v>
      </c>
      <c r="O34" s="199"/>
    </row>
    <row r="35" spans="1:80" ht="12.75">
      <c r="A35" s="200">
        <v>12</v>
      </c>
      <c r="B35" s="201" t="s">
        <v>332</v>
      </c>
      <c r="C35" s="202" t="s">
        <v>333</v>
      </c>
      <c r="D35" s="203" t="s">
        <v>112</v>
      </c>
      <c r="E35" s="204">
        <v>3.204</v>
      </c>
      <c r="F35" s="204"/>
      <c r="G35" s="205">
        <f>E35*F35</f>
        <v>0</v>
      </c>
      <c r="H35" s="206">
        <v>2.2306</v>
      </c>
      <c r="I35" s="207">
        <f>E35*H35</f>
        <v>7.1468424</v>
      </c>
      <c r="J35" s="206">
        <v>0</v>
      </c>
      <c r="K35" s="207">
        <f>E35*J35</f>
        <v>0</v>
      </c>
      <c r="O35" s="199">
        <v>2</v>
      </c>
      <c r="AA35" s="208">
        <v>1</v>
      </c>
      <c r="AB35" s="208">
        <v>1</v>
      </c>
      <c r="AC35" s="208">
        <v>1</v>
      </c>
      <c r="AZ35" s="208">
        <v>1</v>
      </c>
      <c r="BA35" s="208">
        <f>IF(AZ35=1,G35,0)</f>
        <v>0</v>
      </c>
      <c r="BB35" s="208">
        <f>IF(AZ35=2,G35,0)</f>
        <v>0</v>
      </c>
      <c r="BC35" s="208">
        <f>IF(AZ35=3,G35,0)</f>
        <v>0</v>
      </c>
      <c r="BD35" s="208">
        <f>IF(AZ35=4,G35,0)</f>
        <v>0</v>
      </c>
      <c r="BE35" s="208">
        <f>IF(AZ35=5,G35,0)</f>
        <v>0</v>
      </c>
      <c r="CA35" s="199">
        <v>1</v>
      </c>
      <c r="CB35" s="199">
        <v>1</v>
      </c>
    </row>
    <row r="36" spans="1:15" ht="22.5" customHeight="1">
      <c r="A36" s="209"/>
      <c r="B36" s="210"/>
      <c r="C36" s="342" t="s">
        <v>334</v>
      </c>
      <c r="D36" s="342"/>
      <c r="E36" s="342"/>
      <c r="F36" s="342"/>
      <c r="G36" s="342"/>
      <c r="I36" s="212"/>
      <c r="K36" s="212"/>
      <c r="L36" s="213" t="s">
        <v>334</v>
      </c>
      <c r="O36" s="199">
        <v>3</v>
      </c>
    </row>
    <row r="37" spans="1:15" ht="12.75" customHeight="1">
      <c r="A37" s="209"/>
      <c r="B37" s="214"/>
      <c r="C37" s="343" t="s">
        <v>335</v>
      </c>
      <c r="D37" s="343"/>
      <c r="E37" s="215">
        <v>2.394</v>
      </c>
      <c r="F37" s="216"/>
      <c r="G37" s="217"/>
      <c r="H37" s="218"/>
      <c r="I37" s="212"/>
      <c r="J37" s="219"/>
      <c r="K37" s="212"/>
      <c r="M37" s="213" t="s">
        <v>335</v>
      </c>
      <c r="O37" s="199"/>
    </row>
    <row r="38" spans="1:15" ht="12.75" customHeight="1">
      <c r="A38" s="209"/>
      <c r="B38" s="214"/>
      <c r="C38" s="343" t="s">
        <v>336</v>
      </c>
      <c r="D38" s="343"/>
      <c r="E38" s="215">
        <v>0.81</v>
      </c>
      <c r="F38" s="216"/>
      <c r="G38" s="217"/>
      <c r="H38" s="218"/>
      <c r="I38" s="212"/>
      <c r="J38" s="219"/>
      <c r="K38" s="212"/>
      <c r="M38" s="213" t="s">
        <v>336</v>
      </c>
      <c r="O38" s="199"/>
    </row>
    <row r="39" spans="1:80" ht="22.5">
      <c r="A39" s="200">
        <v>13</v>
      </c>
      <c r="B39" s="201" t="s">
        <v>337</v>
      </c>
      <c r="C39" s="202" t="s">
        <v>338</v>
      </c>
      <c r="D39" s="203" t="s">
        <v>102</v>
      </c>
      <c r="E39" s="204">
        <v>31</v>
      </c>
      <c r="F39" s="204"/>
      <c r="G39" s="205">
        <f>E39*F39</f>
        <v>0</v>
      </c>
      <c r="H39" s="206">
        <v>0.07471</v>
      </c>
      <c r="I39" s="207">
        <f>E39*H39</f>
        <v>2.31601</v>
      </c>
      <c r="J39" s="206">
        <v>0</v>
      </c>
      <c r="K39" s="207">
        <f>E39*J39</f>
        <v>0</v>
      </c>
      <c r="O39" s="199">
        <v>2</v>
      </c>
      <c r="AA39" s="208">
        <v>1</v>
      </c>
      <c r="AB39" s="208">
        <v>1</v>
      </c>
      <c r="AC39" s="208">
        <v>1</v>
      </c>
      <c r="AZ39" s="208">
        <v>1</v>
      </c>
      <c r="BA39" s="208">
        <f>IF(AZ39=1,G39,0)</f>
        <v>0</v>
      </c>
      <c r="BB39" s="208">
        <f>IF(AZ39=2,G39,0)</f>
        <v>0</v>
      </c>
      <c r="BC39" s="208">
        <f>IF(AZ39=3,G39,0)</f>
        <v>0</v>
      </c>
      <c r="BD39" s="208">
        <f>IF(AZ39=4,G39,0)</f>
        <v>0</v>
      </c>
      <c r="BE39" s="208">
        <f>IF(AZ39=5,G39,0)</f>
        <v>0</v>
      </c>
      <c r="CA39" s="199">
        <v>1</v>
      </c>
      <c r="CB39" s="199">
        <v>1</v>
      </c>
    </row>
    <row r="40" spans="1:15" ht="12.75" customHeight="1">
      <c r="A40" s="209"/>
      <c r="B40" s="214"/>
      <c r="C40" s="343" t="s">
        <v>339</v>
      </c>
      <c r="D40" s="343"/>
      <c r="E40" s="215">
        <v>31</v>
      </c>
      <c r="F40" s="216"/>
      <c r="G40" s="217"/>
      <c r="H40" s="218"/>
      <c r="I40" s="212"/>
      <c r="J40" s="219"/>
      <c r="K40" s="212"/>
      <c r="M40" s="213" t="s">
        <v>339</v>
      </c>
      <c r="O40" s="199"/>
    </row>
    <row r="41" spans="1:80" ht="22.5">
      <c r="A41" s="200">
        <v>14</v>
      </c>
      <c r="B41" s="201" t="s">
        <v>340</v>
      </c>
      <c r="C41" s="202" t="s">
        <v>341</v>
      </c>
      <c r="D41" s="203" t="s">
        <v>102</v>
      </c>
      <c r="E41" s="204">
        <v>200</v>
      </c>
      <c r="F41" s="204"/>
      <c r="G41" s="205">
        <f>E41*F41</f>
        <v>0</v>
      </c>
      <c r="H41" s="206">
        <v>0.03109</v>
      </c>
      <c r="I41" s="207">
        <f>E41*H41</f>
        <v>6.218</v>
      </c>
      <c r="J41" s="206">
        <v>0</v>
      </c>
      <c r="K41" s="207">
        <f>E41*J41</f>
        <v>0</v>
      </c>
      <c r="O41" s="199">
        <v>2</v>
      </c>
      <c r="AA41" s="208">
        <v>1</v>
      </c>
      <c r="AB41" s="208">
        <v>1</v>
      </c>
      <c r="AC41" s="208">
        <v>1</v>
      </c>
      <c r="AZ41" s="208">
        <v>1</v>
      </c>
      <c r="BA41" s="208">
        <f>IF(AZ41=1,G41,0)</f>
        <v>0</v>
      </c>
      <c r="BB41" s="208">
        <f>IF(AZ41=2,G41,0)</f>
        <v>0</v>
      </c>
      <c r="BC41" s="208">
        <f>IF(AZ41=3,G41,0)</f>
        <v>0</v>
      </c>
      <c r="BD41" s="208">
        <f>IF(AZ41=4,G41,0)</f>
        <v>0</v>
      </c>
      <c r="BE41" s="208">
        <f>IF(AZ41=5,G41,0)</f>
        <v>0</v>
      </c>
      <c r="CA41" s="199">
        <v>1</v>
      </c>
      <c r="CB41" s="199">
        <v>1</v>
      </c>
    </row>
    <row r="42" spans="1:15" ht="12.75" customHeight="1">
      <c r="A42" s="209"/>
      <c r="B42" s="210"/>
      <c r="C42" s="342" t="s">
        <v>342</v>
      </c>
      <c r="D42" s="342"/>
      <c r="E42" s="342"/>
      <c r="F42" s="342"/>
      <c r="G42" s="342"/>
      <c r="I42" s="212"/>
      <c r="K42" s="212"/>
      <c r="L42" s="213" t="s">
        <v>342</v>
      </c>
      <c r="O42" s="199">
        <v>3</v>
      </c>
    </row>
    <row r="43" spans="1:15" ht="12.75" customHeight="1">
      <c r="A43" s="209"/>
      <c r="B43" s="214"/>
      <c r="C43" s="343" t="s">
        <v>343</v>
      </c>
      <c r="D43" s="343"/>
      <c r="E43" s="215">
        <v>200</v>
      </c>
      <c r="F43" s="216"/>
      <c r="G43" s="217"/>
      <c r="H43" s="218"/>
      <c r="I43" s="212"/>
      <c r="J43" s="219"/>
      <c r="K43" s="212"/>
      <c r="M43" s="213" t="s">
        <v>343</v>
      </c>
      <c r="O43" s="199"/>
    </row>
    <row r="44" spans="1:80" ht="12.75">
      <c r="A44" s="200">
        <v>15</v>
      </c>
      <c r="B44" s="201" t="s">
        <v>344</v>
      </c>
      <c r="C44" s="202" t="s">
        <v>345</v>
      </c>
      <c r="D44" s="203" t="s">
        <v>215</v>
      </c>
      <c r="E44" s="204">
        <v>252</v>
      </c>
      <c r="F44" s="204"/>
      <c r="G44" s="205">
        <f>E44*F44</f>
        <v>0</v>
      </c>
      <c r="H44" s="206">
        <v>0</v>
      </c>
      <c r="I44" s="207">
        <f>E44*H44</f>
        <v>0</v>
      </c>
      <c r="J44" s="206">
        <v>0</v>
      </c>
      <c r="K44" s="207">
        <f>E44*J44</f>
        <v>0</v>
      </c>
      <c r="O44" s="199">
        <v>2</v>
      </c>
      <c r="AA44" s="208">
        <v>1</v>
      </c>
      <c r="AB44" s="208">
        <v>1</v>
      </c>
      <c r="AC44" s="208">
        <v>1</v>
      </c>
      <c r="AZ44" s="208">
        <v>1</v>
      </c>
      <c r="BA44" s="208">
        <f>IF(AZ44=1,G44,0)</f>
        <v>0</v>
      </c>
      <c r="BB44" s="208">
        <f>IF(AZ44=2,G44,0)</f>
        <v>0</v>
      </c>
      <c r="BC44" s="208">
        <f>IF(AZ44=3,G44,0)</f>
        <v>0</v>
      </c>
      <c r="BD44" s="208">
        <f>IF(AZ44=4,G44,0)</f>
        <v>0</v>
      </c>
      <c r="BE44" s="208">
        <f>IF(AZ44=5,G44,0)</f>
        <v>0</v>
      </c>
      <c r="CA44" s="199">
        <v>1</v>
      </c>
      <c r="CB44" s="199">
        <v>1</v>
      </c>
    </row>
    <row r="45" spans="1:15" ht="12.75" customHeight="1">
      <c r="A45" s="209"/>
      <c r="B45" s="210"/>
      <c r="C45" s="342" t="s">
        <v>346</v>
      </c>
      <c r="D45" s="342"/>
      <c r="E45" s="342"/>
      <c r="F45" s="342"/>
      <c r="G45" s="342"/>
      <c r="I45" s="212"/>
      <c r="K45" s="212"/>
      <c r="L45" s="213" t="s">
        <v>346</v>
      </c>
      <c r="O45" s="199">
        <v>3</v>
      </c>
    </row>
    <row r="46" spans="1:80" ht="22.5">
      <c r="A46" s="200">
        <v>16</v>
      </c>
      <c r="B46" s="201" t="s">
        <v>347</v>
      </c>
      <c r="C46" s="202" t="s">
        <v>348</v>
      </c>
      <c r="D46" s="203" t="s">
        <v>215</v>
      </c>
      <c r="E46" s="204">
        <v>4</v>
      </c>
      <c r="F46" s="204"/>
      <c r="G46" s="205">
        <f>E46*F46</f>
        <v>0</v>
      </c>
      <c r="H46" s="206">
        <v>0</v>
      </c>
      <c r="I46" s="207">
        <f>E46*H46</f>
        <v>0</v>
      </c>
      <c r="J46" s="206"/>
      <c r="K46" s="207">
        <f>E46*J46</f>
        <v>0</v>
      </c>
      <c r="O46" s="199">
        <v>2</v>
      </c>
      <c r="AA46" s="208">
        <v>12</v>
      </c>
      <c r="AB46" s="208">
        <v>0</v>
      </c>
      <c r="AC46" s="208">
        <v>136</v>
      </c>
      <c r="AZ46" s="208">
        <v>1</v>
      </c>
      <c r="BA46" s="208">
        <f>IF(AZ46=1,G46,0)</f>
        <v>0</v>
      </c>
      <c r="BB46" s="208">
        <f>IF(AZ46=2,G46,0)</f>
        <v>0</v>
      </c>
      <c r="BC46" s="208">
        <f>IF(AZ46=3,G46,0)</f>
        <v>0</v>
      </c>
      <c r="BD46" s="208">
        <f>IF(AZ46=4,G46,0)</f>
        <v>0</v>
      </c>
      <c r="BE46" s="208">
        <f>IF(AZ46=5,G46,0)</f>
        <v>0</v>
      </c>
      <c r="CA46" s="199">
        <v>12</v>
      </c>
      <c r="CB46" s="199">
        <v>0</v>
      </c>
    </row>
    <row r="47" spans="1:80" ht="12.75">
      <c r="A47" s="200">
        <v>17</v>
      </c>
      <c r="B47" s="201" t="s">
        <v>349</v>
      </c>
      <c r="C47" s="202" t="s">
        <v>350</v>
      </c>
      <c r="D47" s="203" t="s">
        <v>102</v>
      </c>
      <c r="E47" s="204">
        <v>200</v>
      </c>
      <c r="F47" s="204"/>
      <c r="G47" s="205">
        <f>E47*F47</f>
        <v>0</v>
      </c>
      <c r="H47" s="206">
        <v>0</v>
      </c>
      <c r="I47" s="207">
        <f>E47*H47</f>
        <v>0</v>
      </c>
      <c r="J47" s="206"/>
      <c r="K47" s="207">
        <f>E47*J47</f>
        <v>0</v>
      </c>
      <c r="O47" s="199">
        <v>2</v>
      </c>
      <c r="AA47" s="208">
        <v>12</v>
      </c>
      <c r="AB47" s="208">
        <v>0</v>
      </c>
      <c r="AC47" s="208">
        <v>2</v>
      </c>
      <c r="AZ47" s="208">
        <v>1</v>
      </c>
      <c r="BA47" s="208">
        <f>IF(AZ47=1,G47,0)</f>
        <v>0</v>
      </c>
      <c r="BB47" s="208">
        <f>IF(AZ47=2,G47,0)</f>
        <v>0</v>
      </c>
      <c r="BC47" s="208">
        <f>IF(AZ47=3,G47,0)</f>
        <v>0</v>
      </c>
      <c r="BD47" s="208">
        <f>IF(AZ47=4,G47,0)</f>
        <v>0</v>
      </c>
      <c r="BE47" s="208">
        <f>IF(AZ47=5,G47,0)</f>
        <v>0</v>
      </c>
      <c r="CA47" s="199">
        <v>12</v>
      </c>
      <c r="CB47" s="199">
        <v>0</v>
      </c>
    </row>
    <row r="48" spans="1:15" ht="12.75" customHeight="1">
      <c r="A48" s="209"/>
      <c r="B48" s="214"/>
      <c r="C48" s="343" t="s">
        <v>351</v>
      </c>
      <c r="D48" s="343"/>
      <c r="E48" s="215">
        <v>200</v>
      </c>
      <c r="F48" s="216"/>
      <c r="G48" s="217"/>
      <c r="H48" s="218"/>
      <c r="I48" s="212"/>
      <c r="J48" s="219"/>
      <c r="K48" s="212"/>
      <c r="M48" s="213" t="s">
        <v>351</v>
      </c>
      <c r="O48" s="199"/>
    </row>
    <row r="49" spans="1:57" ht="12.75">
      <c r="A49" s="220"/>
      <c r="B49" s="221" t="s">
        <v>121</v>
      </c>
      <c r="C49" s="222" t="s">
        <v>352</v>
      </c>
      <c r="D49" s="223"/>
      <c r="E49" s="224"/>
      <c r="F49" s="225"/>
      <c r="G49" s="226">
        <f>SUM(G23:G48)</f>
        <v>0</v>
      </c>
      <c r="H49" s="227"/>
      <c r="I49" s="228">
        <f>SUM(I23:I48)</f>
        <v>79.172574104</v>
      </c>
      <c r="J49" s="227"/>
      <c r="K49" s="228">
        <f>SUM(K23:K48)</f>
        <v>0</v>
      </c>
      <c r="O49" s="199">
        <v>4</v>
      </c>
      <c r="BA49" s="229">
        <f>SUM(BA23:BA48)</f>
        <v>0</v>
      </c>
      <c r="BB49" s="229">
        <f>SUM(BB23:BB48)</f>
        <v>0</v>
      </c>
      <c r="BC49" s="229">
        <f>SUM(BC23:BC48)</f>
        <v>0</v>
      </c>
      <c r="BD49" s="229">
        <f>SUM(BD23:BD48)</f>
        <v>0</v>
      </c>
      <c r="BE49" s="229">
        <f>SUM(BE23:BE48)</f>
        <v>0</v>
      </c>
    </row>
    <row r="50" spans="1:15" ht="12.75">
      <c r="A50" s="191" t="s">
        <v>97</v>
      </c>
      <c r="B50" s="192" t="s">
        <v>353</v>
      </c>
      <c r="C50" s="193" t="s">
        <v>354</v>
      </c>
      <c r="D50" s="194"/>
      <c r="E50" s="195"/>
      <c r="F50" s="195"/>
      <c r="G50" s="196"/>
      <c r="H50" s="197"/>
      <c r="I50" s="198"/>
      <c r="J50" s="197"/>
      <c r="K50" s="198"/>
      <c r="O50" s="199">
        <v>1</v>
      </c>
    </row>
    <row r="51" spans="1:80" ht="12.75">
      <c r="A51" s="200">
        <v>18</v>
      </c>
      <c r="B51" s="201" t="s">
        <v>355</v>
      </c>
      <c r="C51" s="202" t="s">
        <v>356</v>
      </c>
      <c r="D51" s="203" t="s">
        <v>112</v>
      </c>
      <c r="E51" s="204">
        <v>6.57</v>
      </c>
      <c r="F51" s="204"/>
      <c r="G51" s="205">
        <f>E51*F51</f>
        <v>0</v>
      </c>
      <c r="H51" s="206">
        <v>2.52511</v>
      </c>
      <c r="I51" s="207">
        <f>E51*H51</f>
        <v>16.5899727</v>
      </c>
      <c r="J51" s="206">
        <v>0</v>
      </c>
      <c r="K51" s="207">
        <f>E51*J51</f>
        <v>0</v>
      </c>
      <c r="O51" s="199">
        <v>2</v>
      </c>
      <c r="AA51" s="208">
        <v>1</v>
      </c>
      <c r="AB51" s="208">
        <v>1</v>
      </c>
      <c r="AC51" s="208">
        <v>1</v>
      </c>
      <c r="AZ51" s="208">
        <v>1</v>
      </c>
      <c r="BA51" s="208">
        <f>IF(AZ51=1,G51,0)</f>
        <v>0</v>
      </c>
      <c r="BB51" s="208">
        <f>IF(AZ51=2,G51,0)</f>
        <v>0</v>
      </c>
      <c r="BC51" s="208">
        <f>IF(AZ51=3,G51,0)</f>
        <v>0</v>
      </c>
      <c r="BD51" s="208">
        <f>IF(AZ51=4,G51,0)</f>
        <v>0</v>
      </c>
      <c r="BE51" s="208">
        <f>IF(AZ51=5,G51,0)</f>
        <v>0</v>
      </c>
      <c r="CA51" s="199">
        <v>1</v>
      </c>
      <c r="CB51" s="199">
        <v>1</v>
      </c>
    </row>
    <row r="52" spans="1:15" ht="12.75" customHeight="1">
      <c r="A52" s="209"/>
      <c r="B52" s="214"/>
      <c r="C52" s="343" t="s">
        <v>1066</v>
      </c>
      <c r="D52" s="343"/>
      <c r="E52" s="215">
        <v>6.57</v>
      </c>
      <c r="F52" s="216"/>
      <c r="G52" s="217"/>
      <c r="H52" s="218"/>
      <c r="I52" s="212"/>
      <c r="J52" s="219"/>
      <c r="K52" s="212"/>
      <c r="M52" s="213" t="s">
        <v>357</v>
      </c>
      <c r="O52" s="199"/>
    </row>
    <row r="53" spans="1:80" ht="12.75">
      <c r="A53" s="200">
        <v>19</v>
      </c>
      <c r="B53" s="201" t="s">
        <v>358</v>
      </c>
      <c r="C53" s="202" t="s">
        <v>359</v>
      </c>
      <c r="D53" s="203" t="s">
        <v>252</v>
      </c>
      <c r="E53" s="204">
        <v>0.4861</v>
      </c>
      <c r="F53" s="204"/>
      <c r="G53" s="205">
        <f>E53*F53</f>
        <v>0</v>
      </c>
      <c r="H53" s="206">
        <v>1.01665</v>
      </c>
      <c r="I53" s="207">
        <f>E53*H53</f>
        <v>0.494193565</v>
      </c>
      <c r="J53" s="206">
        <v>0</v>
      </c>
      <c r="K53" s="207">
        <f>E53*J53</f>
        <v>0</v>
      </c>
      <c r="O53" s="199">
        <v>2</v>
      </c>
      <c r="AA53" s="208">
        <v>1</v>
      </c>
      <c r="AB53" s="208">
        <v>1</v>
      </c>
      <c r="AC53" s="208">
        <v>1</v>
      </c>
      <c r="AZ53" s="208">
        <v>1</v>
      </c>
      <c r="BA53" s="208">
        <f>IF(AZ53=1,G53,0)</f>
        <v>0</v>
      </c>
      <c r="BB53" s="208">
        <f>IF(AZ53=2,G53,0)</f>
        <v>0</v>
      </c>
      <c r="BC53" s="208">
        <f>IF(AZ53=3,G53,0)</f>
        <v>0</v>
      </c>
      <c r="BD53" s="208">
        <f>IF(AZ53=4,G53,0)</f>
        <v>0</v>
      </c>
      <c r="BE53" s="208">
        <f>IF(AZ53=5,G53,0)</f>
        <v>0</v>
      </c>
      <c r="CA53" s="199">
        <v>1</v>
      </c>
      <c r="CB53" s="199">
        <v>1</v>
      </c>
    </row>
    <row r="54" spans="1:15" ht="12.75" customHeight="1">
      <c r="A54" s="209"/>
      <c r="B54" s="214"/>
      <c r="C54" s="343" t="s">
        <v>360</v>
      </c>
      <c r="D54" s="343"/>
      <c r="E54" s="215">
        <v>0.3845</v>
      </c>
      <c r="F54" s="216"/>
      <c r="G54" s="217"/>
      <c r="H54" s="218"/>
      <c r="I54" s="212"/>
      <c r="J54" s="219"/>
      <c r="K54" s="212"/>
      <c r="M54" s="213" t="s">
        <v>360</v>
      </c>
      <c r="O54" s="199"/>
    </row>
    <row r="55" spans="1:15" ht="12.75" customHeight="1">
      <c r="A55" s="209"/>
      <c r="B55" s="214"/>
      <c r="C55" s="343" t="s">
        <v>361</v>
      </c>
      <c r="D55" s="343"/>
      <c r="E55" s="215">
        <v>0.0713</v>
      </c>
      <c r="F55" s="216"/>
      <c r="G55" s="217"/>
      <c r="H55" s="218"/>
      <c r="I55" s="212"/>
      <c r="J55" s="219"/>
      <c r="K55" s="212"/>
      <c r="M55" s="213" t="s">
        <v>361</v>
      </c>
      <c r="O55" s="199"/>
    </row>
    <row r="56" spans="1:15" ht="12.75" customHeight="1">
      <c r="A56" s="209"/>
      <c r="B56" s="214"/>
      <c r="C56" s="321" t="s">
        <v>1067</v>
      </c>
      <c r="D56" s="321"/>
      <c r="E56" s="215">
        <v>0.09</v>
      </c>
      <c r="F56" s="216"/>
      <c r="G56" s="217"/>
      <c r="H56" s="218"/>
      <c r="I56" s="212"/>
      <c r="J56" s="219"/>
      <c r="K56" s="212"/>
      <c r="M56" s="213"/>
      <c r="O56" s="199"/>
    </row>
    <row r="57" spans="1:15" ht="12.75" customHeight="1">
      <c r="A57" s="209"/>
      <c r="B57" s="214"/>
      <c r="C57" s="343" t="s">
        <v>362</v>
      </c>
      <c r="D57" s="343"/>
      <c r="E57" s="215">
        <v>0.0303</v>
      </c>
      <c r="F57" s="216"/>
      <c r="G57" s="217"/>
      <c r="H57" s="218"/>
      <c r="I57" s="212"/>
      <c r="J57" s="219"/>
      <c r="K57" s="212"/>
      <c r="M57" s="213" t="s">
        <v>362</v>
      </c>
      <c r="O57" s="199"/>
    </row>
    <row r="58" spans="1:57" ht="12.75">
      <c r="A58" s="220"/>
      <c r="B58" s="221" t="s">
        <v>121</v>
      </c>
      <c r="C58" s="222" t="s">
        <v>363</v>
      </c>
      <c r="D58" s="223"/>
      <c r="E58" s="224"/>
      <c r="F58" s="225"/>
      <c r="G58" s="226">
        <f>SUM(G50:G57)</f>
        <v>0</v>
      </c>
      <c r="H58" s="227"/>
      <c r="I58" s="228">
        <f>SUM(I50:I57)</f>
        <v>17.084166265</v>
      </c>
      <c r="J58" s="227"/>
      <c r="K58" s="228">
        <f>SUM(K50:K57)</f>
        <v>0</v>
      </c>
      <c r="O58" s="199">
        <v>4</v>
      </c>
      <c r="BA58" s="229">
        <f>SUM(BA50:BA57)</f>
        <v>0</v>
      </c>
      <c r="BB58" s="229">
        <f>SUM(BB50:BB57)</f>
        <v>0</v>
      </c>
      <c r="BC58" s="229">
        <f>SUM(BC50:BC57)</f>
        <v>0</v>
      </c>
      <c r="BD58" s="229">
        <f>SUM(BD50:BD57)</f>
        <v>0</v>
      </c>
      <c r="BE58" s="229">
        <f>SUM(BE50:BE57)</f>
        <v>0</v>
      </c>
    </row>
    <row r="59" spans="1:15" ht="12.75">
      <c r="A59" s="191" t="s">
        <v>97</v>
      </c>
      <c r="B59" s="192" t="s">
        <v>364</v>
      </c>
      <c r="C59" s="193" t="s">
        <v>365</v>
      </c>
      <c r="D59" s="194"/>
      <c r="E59" s="195"/>
      <c r="F59" s="195"/>
      <c r="G59" s="196"/>
      <c r="H59" s="197"/>
      <c r="I59" s="198"/>
      <c r="J59" s="197"/>
      <c r="K59" s="198"/>
      <c r="O59" s="199">
        <v>1</v>
      </c>
    </row>
    <row r="60" spans="1:80" ht="12.75">
      <c r="A60" s="200">
        <v>20</v>
      </c>
      <c r="B60" s="201" t="s">
        <v>366</v>
      </c>
      <c r="C60" s="202" t="s">
        <v>367</v>
      </c>
      <c r="D60" s="203" t="s">
        <v>112</v>
      </c>
      <c r="E60" s="204">
        <v>2.04</v>
      </c>
      <c r="F60" s="204"/>
      <c r="G60" s="205">
        <f>E60*F60</f>
        <v>0</v>
      </c>
      <c r="H60" s="206">
        <v>1.89077</v>
      </c>
      <c r="I60" s="207">
        <f>E60*H60</f>
        <v>3.8571708</v>
      </c>
      <c r="J60" s="206">
        <v>0</v>
      </c>
      <c r="K60" s="207">
        <f>E60*J60</f>
        <v>0</v>
      </c>
      <c r="O60" s="199">
        <v>2</v>
      </c>
      <c r="AA60" s="208">
        <v>1</v>
      </c>
      <c r="AB60" s="208">
        <v>1</v>
      </c>
      <c r="AC60" s="208">
        <v>1</v>
      </c>
      <c r="AZ60" s="208">
        <v>1</v>
      </c>
      <c r="BA60" s="208">
        <f>IF(AZ60=1,G60,0)</f>
        <v>0</v>
      </c>
      <c r="BB60" s="208">
        <f>IF(AZ60=2,G60,0)</f>
        <v>0</v>
      </c>
      <c r="BC60" s="208">
        <f>IF(AZ60=3,G60,0)</f>
        <v>0</v>
      </c>
      <c r="BD60" s="208">
        <f>IF(AZ60=4,G60,0)</f>
        <v>0</v>
      </c>
      <c r="BE60" s="208">
        <f>IF(AZ60=5,G60,0)</f>
        <v>0</v>
      </c>
      <c r="CA60" s="199">
        <v>1</v>
      </c>
      <c r="CB60" s="199">
        <v>1</v>
      </c>
    </row>
    <row r="61" spans="1:15" ht="12.75" customHeight="1">
      <c r="A61" s="209"/>
      <c r="B61" s="214"/>
      <c r="C61" s="343" t="s">
        <v>368</v>
      </c>
      <c r="D61" s="343"/>
      <c r="E61" s="215">
        <v>2.04</v>
      </c>
      <c r="F61" s="216"/>
      <c r="G61" s="217"/>
      <c r="H61" s="218"/>
      <c r="I61" s="212"/>
      <c r="J61" s="219"/>
      <c r="K61" s="212"/>
      <c r="M61" s="213" t="s">
        <v>368</v>
      </c>
      <c r="O61" s="199"/>
    </row>
    <row r="62" spans="1:57" ht="12.75">
      <c r="A62" s="220"/>
      <c r="B62" s="221" t="s">
        <v>121</v>
      </c>
      <c r="C62" s="222" t="s">
        <v>369</v>
      </c>
      <c r="D62" s="223"/>
      <c r="E62" s="224"/>
      <c r="F62" s="225"/>
      <c r="G62" s="226">
        <f>SUM(G59:G61)</f>
        <v>0</v>
      </c>
      <c r="H62" s="227"/>
      <c r="I62" s="228">
        <f>SUM(I59:I61)</f>
        <v>3.8571708</v>
      </c>
      <c r="J62" s="227"/>
      <c r="K62" s="228">
        <f>SUM(K59:K61)</f>
        <v>0</v>
      </c>
      <c r="O62" s="199">
        <v>4</v>
      </c>
      <c r="BA62" s="229">
        <f>SUM(BA59:BA61)</f>
        <v>0</v>
      </c>
      <c r="BB62" s="229">
        <f>SUM(BB59:BB61)</f>
        <v>0</v>
      </c>
      <c r="BC62" s="229">
        <f>SUM(BC59:BC61)</f>
        <v>0</v>
      </c>
      <c r="BD62" s="229">
        <f>SUM(BD59:BD61)</f>
        <v>0</v>
      </c>
      <c r="BE62" s="229">
        <f>SUM(BE59:BE61)</f>
        <v>0</v>
      </c>
    </row>
    <row r="63" spans="1:15" ht="12.75">
      <c r="A63" s="191" t="s">
        <v>97</v>
      </c>
      <c r="B63" s="192" t="s">
        <v>370</v>
      </c>
      <c r="C63" s="193" t="s">
        <v>371</v>
      </c>
      <c r="D63" s="194"/>
      <c r="E63" s="195"/>
      <c r="F63" s="195"/>
      <c r="G63" s="196"/>
      <c r="H63" s="197"/>
      <c r="I63" s="198"/>
      <c r="J63" s="197"/>
      <c r="K63" s="198"/>
      <c r="O63" s="199">
        <v>1</v>
      </c>
    </row>
    <row r="64" spans="1:80" ht="22.5">
      <c r="A64" s="200">
        <v>21</v>
      </c>
      <c r="B64" s="201" t="s">
        <v>372</v>
      </c>
      <c r="C64" s="202" t="s">
        <v>373</v>
      </c>
      <c r="D64" s="203" t="s">
        <v>102</v>
      </c>
      <c r="E64" s="204">
        <v>1</v>
      </c>
      <c r="F64" s="204"/>
      <c r="G64" s="205">
        <f>E64*F64</f>
        <v>0</v>
      </c>
      <c r="H64" s="206">
        <v>0.441</v>
      </c>
      <c r="I64" s="207">
        <f>E64*H64</f>
        <v>0.441</v>
      </c>
      <c r="J64" s="206">
        <v>0</v>
      </c>
      <c r="K64" s="207">
        <f>E64*J64</f>
        <v>0</v>
      </c>
      <c r="O64" s="199">
        <v>2</v>
      </c>
      <c r="AA64" s="208">
        <v>1</v>
      </c>
      <c r="AB64" s="208">
        <v>1</v>
      </c>
      <c r="AC64" s="208">
        <v>1</v>
      </c>
      <c r="AZ64" s="208">
        <v>1</v>
      </c>
      <c r="BA64" s="208">
        <f>IF(AZ64=1,G64,0)</f>
        <v>0</v>
      </c>
      <c r="BB64" s="208">
        <f>IF(AZ64=2,G64,0)</f>
        <v>0</v>
      </c>
      <c r="BC64" s="208">
        <f>IF(AZ64=3,G64,0)</f>
        <v>0</v>
      </c>
      <c r="BD64" s="208">
        <f>IF(AZ64=4,G64,0)</f>
        <v>0</v>
      </c>
      <c r="BE64" s="208">
        <f>IF(AZ64=5,G64,0)</f>
        <v>0</v>
      </c>
      <c r="CA64" s="199">
        <v>1</v>
      </c>
      <c r="CB64" s="199">
        <v>1</v>
      </c>
    </row>
    <row r="65" spans="1:15" ht="12.75" customHeight="1">
      <c r="A65" s="209"/>
      <c r="B65" s="214"/>
      <c r="C65" s="343" t="s">
        <v>374</v>
      </c>
      <c r="D65" s="343"/>
      <c r="E65" s="215">
        <v>1</v>
      </c>
      <c r="F65" s="216"/>
      <c r="G65" s="217"/>
      <c r="H65" s="218"/>
      <c r="I65" s="212"/>
      <c r="J65" s="219"/>
      <c r="K65" s="212"/>
      <c r="M65" s="213" t="s">
        <v>374</v>
      </c>
      <c r="O65" s="199"/>
    </row>
    <row r="66" spans="1:80" ht="12.75">
      <c r="A66" s="200">
        <v>22</v>
      </c>
      <c r="B66" s="201" t="s">
        <v>375</v>
      </c>
      <c r="C66" s="202" t="s">
        <v>376</v>
      </c>
      <c r="D66" s="203" t="s">
        <v>102</v>
      </c>
      <c r="E66" s="204">
        <v>4</v>
      </c>
      <c r="F66" s="204"/>
      <c r="G66" s="205">
        <f>E66*F66</f>
        <v>0</v>
      </c>
      <c r="H66" s="206">
        <v>0.11</v>
      </c>
      <c r="I66" s="207">
        <f>E66*H66</f>
        <v>0.44</v>
      </c>
      <c r="J66" s="206">
        <v>0</v>
      </c>
      <c r="K66" s="207">
        <f>E66*J66</f>
        <v>0</v>
      </c>
      <c r="O66" s="199">
        <v>2</v>
      </c>
      <c r="AA66" s="208">
        <v>1</v>
      </c>
      <c r="AB66" s="208">
        <v>1</v>
      </c>
      <c r="AC66" s="208">
        <v>1</v>
      </c>
      <c r="AZ66" s="208">
        <v>1</v>
      </c>
      <c r="BA66" s="208">
        <f>IF(AZ66=1,G66,0)</f>
        <v>0</v>
      </c>
      <c r="BB66" s="208">
        <f>IF(AZ66=2,G66,0)</f>
        <v>0</v>
      </c>
      <c r="BC66" s="208">
        <f>IF(AZ66=3,G66,0)</f>
        <v>0</v>
      </c>
      <c r="BD66" s="208">
        <f>IF(AZ66=4,G66,0)</f>
        <v>0</v>
      </c>
      <c r="BE66" s="208">
        <f>IF(AZ66=5,G66,0)</f>
        <v>0</v>
      </c>
      <c r="CA66" s="199">
        <v>1</v>
      </c>
      <c r="CB66" s="199">
        <v>1</v>
      </c>
    </row>
    <row r="67" spans="1:15" ht="12.75" customHeight="1">
      <c r="A67" s="209"/>
      <c r="B67" s="210"/>
      <c r="C67" s="342" t="s">
        <v>377</v>
      </c>
      <c r="D67" s="342"/>
      <c r="E67" s="342"/>
      <c r="F67" s="342"/>
      <c r="G67" s="342"/>
      <c r="I67" s="212"/>
      <c r="K67" s="212"/>
      <c r="L67" s="213" t="s">
        <v>377</v>
      </c>
      <c r="O67" s="199">
        <v>3</v>
      </c>
    </row>
    <row r="68" spans="1:15" ht="12.75" customHeight="1">
      <c r="A68" s="209"/>
      <c r="B68" s="214"/>
      <c r="C68" s="343" t="s">
        <v>307</v>
      </c>
      <c r="D68" s="343"/>
      <c r="E68" s="215">
        <v>4</v>
      </c>
      <c r="F68" s="216"/>
      <c r="G68" s="217"/>
      <c r="H68" s="218"/>
      <c r="I68" s="212"/>
      <c r="J68" s="219"/>
      <c r="K68" s="212"/>
      <c r="M68" s="213" t="s">
        <v>307</v>
      </c>
      <c r="O68" s="199"/>
    </row>
    <row r="69" spans="1:57" ht="12.75">
      <c r="A69" s="220"/>
      <c r="B69" s="221" t="s">
        <v>121</v>
      </c>
      <c r="C69" s="222" t="s">
        <v>378</v>
      </c>
      <c r="D69" s="223"/>
      <c r="E69" s="224"/>
      <c r="F69" s="225"/>
      <c r="G69" s="226">
        <f>SUM(G63:G68)</f>
        <v>0</v>
      </c>
      <c r="H69" s="227"/>
      <c r="I69" s="228">
        <f>SUM(I63:I68)</f>
        <v>0.881</v>
      </c>
      <c r="J69" s="227"/>
      <c r="K69" s="228">
        <f>SUM(K63:K68)</f>
        <v>0</v>
      </c>
      <c r="O69" s="199">
        <v>4</v>
      </c>
      <c r="BA69" s="229">
        <f>SUM(BA63:BA68)</f>
        <v>0</v>
      </c>
      <c r="BB69" s="229">
        <f>SUM(BB63:BB68)</f>
        <v>0</v>
      </c>
      <c r="BC69" s="229">
        <f>SUM(BC63:BC68)</f>
        <v>0</v>
      </c>
      <c r="BD69" s="229">
        <f>SUM(BD63:BD68)</f>
        <v>0</v>
      </c>
      <c r="BE69" s="229">
        <f>SUM(BE63:BE68)</f>
        <v>0</v>
      </c>
    </row>
    <row r="70" spans="1:15" ht="12.75">
      <c r="A70" s="191" t="s">
        <v>97</v>
      </c>
      <c r="B70" s="192" t="s">
        <v>379</v>
      </c>
      <c r="C70" s="193" t="s">
        <v>380</v>
      </c>
      <c r="D70" s="194"/>
      <c r="E70" s="195"/>
      <c r="F70" s="195"/>
      <c r="G70" s="196"/>
      <c r="H70" s="197"/>
      <c r="I70" s="198"/>
      <c r="J70" s="197"/>
      <c r="K70" s="198"/>
      <c r="O70" s="199">
        <v>1</v>
      </c>
    </row>
    <row r="71" spans="1:80" ht="12.75">
      <c r="A71" s="200">
        <v>23</v>
      </c>
      <c r="B71" s="201" t="s">
        <v>381</v>
      </c>
      <c r="C71" s="202" t="s">
        <v>382</v>
      </c>
      <c r="D71" s="203" t="s">
        <v>102</v>
      </c>
      <c r="E71" s="204">
        <v>66.59</v>
      </c>
      <c r="F71" s="204"/>
      <c r="G71" s="205">
        <f>E71*F71</f>
        <v>0</v>
      </c>
      <c r="H71" s="206">
        <v>0.00231</v>
      </c>
      <c r="I71" s="207">
        <f>E71*H71</f>
        <v>0.1538229</v>
      </c>
      <c r="J71" s="206">
        <v>0</v>
      </c>
      <c r="K71" s="207">
        <f>E71*J71</f>
        <v>0</v>
      </c>
      <c r="O71" s="199">
        <v>2</v>
      </c>
      <c r="AA71" s="208">
        <v>1</v>
      </c>
      <c r="AB71" s="208">
        <v>1</v>
      </c>
      <c r="AC71" s="208">
        <v>1</v>
      </c>
      <c r="AZ71" s="208">
        <v>1</v>
      </c>
      <c r="BA71" s="208">
        <f>IF(AZ71=1,G71,0)</f>
        <v>0</v>
      </c>
      <c r="BB71" s="208">
        <f>IF(AZ71=2,G71,0)</f>
        <v>0</v>
      </c>
      <c r="BC71" s="208">
        <f>IF(AZ71=3,G71,0)</f>
        <v>0</v>
      </c>
      <c r="BD71" s="208">
        <f>IF(AZ71=4,G71,0)</f>
        <v>0</v>
      </c>
      <c r="BE71" s="208">
        <f>IF(AZ71=5,G71,0)</f>
        <v>0</v>
      </c>
      <c r="CA71" s="199">
        <v>1</v>
      </c>
      <c r="CB71" s="199">
        <v>1</v>
      </c>
    </row>
    <row r="72" spans="1:15" ht="12.75" customHeight="1">
      <c r="A72" s="209"/>
      <c r="B72" s="210"/>
      <c r="C72" s="342" t="s">
        <v>383</v>
      </c>
      <c r="D72" s="342"/>
      <c r="E72" s="342"/>
      <c r="F72" s="342"/>
      <c r="G72" s="342"/>
      <c r="I72" s="212"/>
      <c r="K72" s="212"/>
      <c r="L72" s="213" t="s">
        <v>383</v>
      </c>
      <c r="O72" s="199">
        <v>3</v>
      </c>
    </row>
    <row r="73" spans="1:15" ht="12.75" customHeight="1">
      <c r="A73" s="209"/>
      <c r="B73" s="214"/>
      <c r="C73" s="343" t="s">
        <v>384</v>
      </c>
      <c r="D73" s="343"/>
      <c r="E73" s="215">
        <v>66.59</v>
      </c>
      <c r="F73" s="216"/>
      <c r="G73" s="217"/>
      <c r="H73" s="218"/>
      <c r="I73" s="212"/>
      <c r="J73" s="219"/>
      <c r="K73" s="212"/>
      <c r="M73" s="213" t="s">
        <v>384</v>
      </c>
      <c r="O73" s="199"/>
    </row>
    <row r="74" spans="1:80" ht="12.75">
      <c r="A74" s="200">
        <v>24</v>
      </c>
      <c r="B74" s="201" t="s">
        <v>385</v>
      </c>
      <c r="C74" s="202" t="s">
        <v>386</v>
      </c>
      <c r="D74" s="203" t="s">
        <v>102</v>
      </c>
      <c r="E74" s="204">
        <v>81.48</v>
      </c>
      <c r="F74" s="204"/>
      <c r="G74" s="205">
        <f>E74*F74</f>
        <v>0</v>
      </c>
      <c r="H74" s="206">
        <v>0.04766</v>
      </c>
      <c r="I74" s="207">
        <f>E74*H74</f>
        <v>3.8833368000000004</v>
      </c>
      <c r="J74" s="206">
        <v>0</v>
      </c>
      <c r="K74" s="207">
        <f>E74*J74</f>
        <v>0</v>
      </c>
      <c r="O74" s="199">
        <v>2</v>
      </c>
      <c r="AA74" s="208">
        <v>1</v>
      </c>
      <c r="AB74" s="208">
        <v>1</v>
      </c>
      <c r="AC74" s="208">
        <v>1</v>
      </c>
      <c r="AZ74" s="208">
        <v>1</v>
      </c>
      <c r="BA74" s="208">
        <f>IF(AZ74=1,G74,0)</f>
        <v>0</v>
      </c>
      <c r="BB74" s="208">
        <f>IF(AZ74=2,G74,0)</f>
        <v>0</v>
      </c>
      <c r="BC74" s="208">
        <f>IF(AZ74=3,G74,0)</f>
        <v>0</v>
      </c>
      <c r="BD74" s="208">
        <f>IF(AZ74=4,G74,0)</f>
        <v>0</v>
      </c>
      <c r="BE74" s="208">
        <f>IF(AZ74=5,G74,0)</f>
        <v>0</v>
      </c>
      <c r="CA74" s="199">
        <v>1</v>
      </c>
      <c r="CB74" s="199">
        <v>1</v>
      </c>
    </row>
    <row r="75" spans="1:15" ht="22.5" customHeight="1">
      <c r="A75" s="209"/>
      <c r="B75" s="210"/>
      <c r="C75" s="342" t="s">
        <v>387</v>
      </c>
      <c r="D75" s="342"/>
      <c r="E75" s="342"/>
      <c r="F75" s="342"/>
      <c r="G75" s="342"/>
      <c r="I75" s="212"/>
      <c r="K75" s="212"/>
      <c r="L75" s="213" t="s">
        <v>387</v>
      </c>
      <c r="O75" s="199">
        <v>3</v>
      </c>
    </row>
    <row r="76" spans="1:15" ht="12.75" customHeight="1">
      <c r="A76" s="209"/>
      <c r="B76" s="214"/>
      <c r="C76" s="343" t="s">
        <v>388</v>
      </c>
      <c r="D76" s="343"/>
      <c r="E76" s="215">
        <v>81.48</v>
      </c>
      <c r="F76" s="216"/>
      <c r="G76" s="217"/>
      <c r="H76" s="218"/>
      <c r="I76" s="212"/>
      <c r="J76" s="219"/>
      <c r="K76" s="212"/>
      <c r="M76" s="213" t="s">
        <v>388</v>
      </c>
      <c r="O76" s="199"/>
    </row>
    <row r="77" spans="1:80" ht="22.5">
      <c r="A77" s="200">
        <v>25</v>
      </c>
      <c r="B77" s="201" t="s">
        <v>389</v>
      </c>
      <c r="C77" s="202" t="s">
        <v>390</v>
      </c>
      <c r="D77" s="203" t="s">
        <v>102</v>
      </c>
      <c r="E77" s="204">
        <v>66.59</v>
      </c>
      <c r="F77" s="204"/>
      <c r="G77" s="205">
        <f>E77*F77</f>
        <v>0</v>
      </c>
      <c r="H77" s="206">
        <v>0.00367</v>
      </c>
      <c r="I77" s="207">
        <f>E77*H77</f>
        <v>0.24438530000000003</v>
      </c>
      <c r="J77" s="206">
        <v>0</v>
      </c>
      <c r="K77" s="207">
        <f>E77*J77</f>
        <v>0</v>
      </c>
      <c r="O77" s="199">
        <v>2</v>
      </c>
      <c r="AA77" s="208">
        <v>1</v>
      </c>
      <c r="AB77" s="208">
        <v>1</v>
      </c>
      <c r="AC77" s="208">
        <v>1</v>
      </c>
      <c r="AZ77" s="208">
        <v>1</v>
      </c>
      <c r="BA77" s="208">
        <f>IF(AZ77=1,G77,0)</f>
        <v>0</v>
      </c>
      <c r="BB77" s="208">
        <f>IF(AZ77=2,G77,0)</f>
        <v>0</v>
      </c>
      <c r="BC77" s="208">
        <f>IF(AZ77=3,G77,0)</f>
        <v>0</v>
      </c>
      <c r="BD77" s="208">
        <f>IF(AZ77=4,G77,0)</f>
        <v>0</v>
      </c>
      <c r="BE77" s="208">
        <f>IF(AZ77=5,G77,0)</f>
        <v>0</v>
      </c>
      <c r="CA77" s="199">
        <v>1</v>
      </c>
      <c r="CB77" s="199">
        <v>1</v>
      </c>
    </row>
    <row r="78" spans="1:15" ht="12.75" customHeight="1">
      <c r="A78" s="209"/>
      <c r="B78" s="210"/>
      <c r="C78" s="342" t="s">
        <v>383</v>
      </c>
      <c r="D78" s="342"/>
      <c r="E78" s="342"/>
      <c r="F78" s="342"/>
      <c r="G78" s="342"/>
      <c r="I78" s="212"/>
      <c r="K78" s="212"/>
      <c r="L78" s="213" t="s">
        <v>383</v>
      </c>
      <c r="O78" s="199">
        <v>3</v>
      </c>
    </row>
    <row r="79" spans="1:15" ht="12.75" customHeight="1">
      <c r="A79" s="209"/>
      <c r="B79" s="214"/>
      <c r="C79" s="343" t="s">
        <v>391</v>
      </c>
      <c r="D79" s="343"/>
      <c r="E79" s="215">
        <v>66.59</v>
      </c>
      <c r="F79" s="216"/>
      <c r="G79" s="217"/>
      <c r="H79" s="218"/>
      <c r="I79" s="212"/>
      <c r="J79" s="219"/>
      <c r="K79" s="212"/>
      <c r="M79" s="213" t="s">
        <v>391</v>
      </c>
      <c r="O79" s="199"/>
    </row>
    <row r="80" spans="1:57" ht="12.75">
      <c r="A80" s="220"/>
      <c r="B80" s="221" t="s">
        <v>121</v>
      </c>
      <c r="C80" s="222" t="s">
        <v>392</v>
      </c>
      <c r="D80" s="223"/>
      <c r="E80" s="224"/>
      <c r="F80" s="225"/>
      <c r="G80" s="226">
        <f>SUM(G70:G79)</f>
        <v>0</v>
      </c>
      <c r="H80" s="227"/>
      <c r="I80" s="228">
        <f>SUM(I70:I79)</f>
        <v>4.281545</v>
      </c>
      <c r="J80" s="227"/>
      <c r="K80" s="228">
        <f>SUM(K70:K79)</f>
        <v>0</v>
      </c>
      <c r="O80" s="199">
        <v>4</v>
      </c>
      <c r="BA80" s="229">
        <f>SUM(BA70:BA79)</f>
        <v>0</v>
      </c>
      <c r="BB80" s="229">
        <f>SUM(BB70:BB79)</f>
        <v>0</v>
      </c>
      <c r="BC80" s="229">
        <f>SUM(BC70:BC79)</f>
        <v>0</v>
      </c>
      <c r="BD80" s="229">
        <f>SUM(BD70:BD79)</f>
        <v>0</v>
      </c>
      <c r="BE80" s="229">
        <f>SUM(BE70:BE79)</f>
        <v>0</v>
      </c>
    </row>
    <row r="81" spans="1:15" ht="12.75">
      <c r="A81" s="191" t="s">
        <v>97</v>
      </c>
      <c r="B81" s="192" t="s">
        <v>123</v>
      </c>
      <c r="C81" s="193" t="s">
        <v>124</v>
      </c>
      <c r="D81" s="194"/>
      <c r="E81" s="195"/>
      <c r="F81" s="195"/>
      <c r="G81" s="196"/>
      <c r="H81" s="197"/>
      <c r="I81" s="198"/>
      <c r="J81" s="197"/>
      <c r="K81" s="198"/>
      <c r="O81" s="199">
        <v>1</v>
      </c>
    </row>
    <row r="82" spans="1:80" ht="12.75">
      <c r="A82" s="200">
        <v>26</v>
      </c>
      <c r="B82" s="201" t="s">
        <v>393</v>
      </c>
      <c r="C82" s="202" t="s">
        <v>394</v>
      </c>
      <c r="D82" s="203" t="s">
        <v>102</v>
      </c>
      <c r="E82" s="204">
        <v>115.724</v>
      </c>
      <c r="F82" s="204"/>
      <c r="G82" s="205">
        <f>E82*F82</f>
        <v>0</v>
      </c>
      <c r="H82" s="206">
        <v>0.00023</v>
      </c>
      <c r="I82" s="207">
        <f>E82*H82</f>
        <v>0.02661652</v>
      </c>
      <c r="J82" s="206">
        <v>0</v>
      </c>
      <c r="K82" s="207">
        <f>E82*J82</f>
        <v>0</v>
      </c>
      <c r="O82" s="199">
        <v>2</v>
      </c>
      <c r="AA82" s="208">
        <v>1</v>
      </c>
      <c r="AB82" s="208">
        <v>1</v>
      </c>
      <c r="AC82" s="208">
        <v>1</v>
      </c>
      <c r="AZ82" s="208">
        <v>1</v>
      </c>
      <c r="BA82" s="208">
        <f>IF(AZ82=1,G82,0)</f>
        <v>0</v>
      </c>
      <c r="BB82" s="208">
        <f>IF(AZ82=2,G82,0)</f>
        <v>0</v>
      </c>
      <c r="BC82" s="208">
        <f>IF(AZ82=3,G82,0)</f>
        <v>0</v>
      </c>
      <c r="BD82" s="208">
        <f>IF(AZ82=4,G82,0)</f>
        <v>0</v>
      </c>
      <c r="BE82" s="208">
        <f>IF(AZ82=5,G82,0)</f>
        <v>0</v>
      </c>
      <c r="CA82" s="199">
        <v>1</v>
      </c>
      <c r="CB82" s="199">
        <v>1</v>
      </c>
    </row>
    <row r="83" spans="1:15" ht="12.75" customHeight="1">
      <c r="A83" s="209"/>
      <c r="B83" s="210"/>
      <c r="C83" s="342" t="s">
        <v>395</v>
      </c>
      <c r="D83" s="342"/>
      <c r="E83" s="342"/>
      <c r="F83" s="342"/>
      <c r="G83" s="342"/>
      <c r="I83" s="212"/>
      <c r="K83" s="212"/>
      <c r="L83" s="213" t="s">
        <v>395</v>
      </c>
      <c r="O83" s="199">
        <v>3</v>
      </c>
    </row>
    <row r="84" spans="1:15" ht="12.75" customHeight="1">
      <c r="A84" s="209"/>
      <c r="B84" s="214"/>
      <c r="C84" s="343" t="s">
        <v>396</v>
      </c>
      <c r="D84" s="343"/>
      <c r="E84" s="215">
        <v>44.16</v>
      </c>
      <c r="F84" s="216"/>
      <c r="G84" s="217"/>
      <c r="H84" s="218"/>
      <c r="I84" s="212"/>
      <c r="J84" s="219"/>
      <c r="K84" s="212"/>
      <c r="M84" s="213" t="s">
        <v>396</v>
      </c>
      <c r="O84" s="199"/>
    </row>
    <row r="85" spans="1:15" ht="22.5" customHeight="1">
      <c r="A85" s="209"/>
      <c r="B85" s="214"/>
      <c r="C85" s="343" t="s">
        <v>397</v>
      </c>
      <c r="D85" s="343"/>
      <c r="E85" s="215">
        <v>62.896</v>
      </c>
      <c r="F85" s="216"/>
      <c r="G85" s="217"/>
      <c r="H85" s="218"/>
      <c r="I85" s="212"/>
      <c r="J85" s="219"/>
      <c r="K85" s="212"/>
      <c r="M85" s="213" t="s">
        <v>397</v>
      </c>
      <c r="O85" s="199"/>
    </row>
    <row r="86" spans="1:15" ht="12.75" customHeight="1">
      <c r="A86" s="209"/>
      <c r="B86" s="214"/>
      <c r="C86" s="343" t="s">
        <v>398</v>
      </c>
      <c r="D86" s="343"/>
      <c r="E86" s="215">
        <v>8.668</v>
      </c>
      <c r="F86" s="216"/>
      <c r="G86" s="217"/>
      <c r="H86" s="218"/>
      <c r="I86" s="212"/>
      <c r="J86" s="219"/>
      <c r="K86" s="212"/>
      <c r="M86" s="213" t="s">
        <v>398</v>
      </c>
      <c r="O86" s="199"/>
    </row>
    <row r="87" spans="1:80" ht="12.75">
      <c r="A87" s="200">
        <v>27</v>
      </c>
      <c r="B87" s="201" t="s">
        <v>399</v>
      </c>
      <c r="C87" s="202" t="s">
        <v>400</v>
      </c>
      <c r="D87" s="203" t="s">
        <v>102</v>
      </c>
      <c r="E87" s="204">
        <v>64.834</v>
      </c>
      <c r="F87" s="204"/>
      <c r="G87" s="205">
        <f>E87*F87</f>
        <v>0</v>
      </c>
      <c r="H87" s="206">
        <v>0.04817</v>
      </c>
      <c r="I87" s="207">
        <f>E87*H87</f>
        <v>3.12305378</v>
      </c>
      <c r="J87" s="206">
        <v>0</v>
      </c>
      <c r="K87" s="207">
        <f>E87*J87</f>
        <v>0</v>
      </c>
      <c r="O87" s="199">
        <v>2</v>
      </c>
      <c r="AA87" s="208">
        <v>1</v>
      </c>
      <c r="AB87" s="208">
        <v>1</v>
      </c>
      <c r="AC87" s="208">
        <v>1</v>
      </c>
      <c r="AZ87" s="208">
        <v>1</v>
      </c>
      <c r="BA87" s="208">
        <f>IF(AZ87=1,G87,0)</f>
        <v>0</v>
      </c>
      <c r="BB87" s="208">
        <f>IF(AZ87=2,G87,0)</f>
        <v>0</v>
      </c>
      <c r="BC87" s="208">
        <f>IF(AZ87=3,G87,0)</f>
        <v>0</v>
      </c>
      <c r="BD87" s="208">
        <f>IF(AZ87=4,G87,0)</f>
        <v>0</v>
      </c>
      <c r="BE87" s="208">
        <f>IF(AZ87=5,G87,0)</f>
        <v>0</v>
      </c>
      <c r="CA87" s="199">
        <v>1</v>
      </c>
      <c r="CB87" s="199">
        <v>1</v>
      </c>
    </row>
    <row r="88" spans="1:15" ht="12.75" customHeight="1">
      <c r="A88" s="209"/>
      <c r="B88" s="214"/>
      <c r="C88" s="343" t="s">
        <v>401</v>
      </c>
      <c r="D88" s="343"/>
      <c r="E88" s="215">
        <v>62.896</v>
      </c>
      <c r="F88" s="216"/>
      <c r="G88" s="217"/>
      <c r="H88" s="218"/>
      <c r="I88" s="212"/>
      <c r="J88" s="219"/>
      <c r="K88" s="212"/>
      <c r="M88" s="213" t="s">
        <v>401</v>
      </c>
      <c r="O88" s="199"/>
    </row>
    <row r="89" spans="1:15" ht="12.75" customHeight="1">
      <c r="A89" s="209"/>
      <c r="B89" s="214"/>
      <c r="C89" s="343" t="s">
        <v>402</v>
      </c>
      <c r="D89" s="343"/>
      <c r="E89" s="215">
        <v>1.938</v>
      </c>
      <c r="F89" s="216"/>
      <c r="G89" s="217"/>
      <c r="H89" s="218"/>
      <c r="I89" s="212"/>
      <c r="J89" s="219"/>
      <c r="K89" s="212"/>
      <c r="M89" s="213" t="s">
        <v>402</v>
      </c>
      <c r="O89" s="199"/>
    </row>
    <row r="90" spans="1:80" ht="12.75">
      <c r="A90" s="200">
        <v>28</v>
      </c>
      <c r="B90" s="201" t="s">
        <v>403</v>
      </c>
      <c r="C90" s="202" t="s">
        <v>404</v>
      </c>
      <c r="D90" s="203" t="s">
        <v>102</v>
      </c>
      <c r="E90" s="204">
        <v>8.668</v>
      </c>
      <c r="F90" s="204"/>
      <c r="G90" s="205">
        <f>E90*F90</f>
        <v>0</v>
      </c>
      <c r="H90" s="206">
        <v>0.00598</v>
      </c>
      <c r="I90" s="207">
        <f>E90*H90</f>
        <v>0.051834639999999994</v>
      </c>
      <c r="J90" s="206">
        <v>0</v>
      </c>
      <c r="K90" s="207">
        <f>E90*J90</f>
        <v>0</v>
      </c>
      <c r="O90" s="199">
        <v>2</v>
      </c>
      <c r="AA90" s="208">
        <v>1</v>
      </c>
      <c r="AB90" s="208">
        <v>1</v>
      </c>
      <c r="AC90" s="208">
        <v>1</v>
      </c>
      <c r="AZ90" s="208">
        <v>1</v>
      </c>
      <c r="BA90" s="208">
        <f>IF(AZ90=1,G90,0)</f>
        <v>0</v>
      </c>
      <c r="BB90" s="208">
        <f>IF(AZ90=2,G90,0)</f>
        <v>0</v>
      </c>
      <c r="BC90" s="208">
        <f>IF(AZ90=3,G90,0)</f>
        <v>0</v>
      </c>
      <c r="BD90" s="208">
        <f>IF(AZ90=4,G90,0)</f>
        <v>0</v>
      </c>
      <c r="BE90" s="208">
        <f>IF(AZ90=5,G90,0)</f>
        <v>0</v>
      </c>
      <c r="CA90" s="199">
        <v>1</v>
      </c>
      <c r="CB90" s="199">
        <v>1</v>
      </c>
    </row>
    <row r="91" spans="1:15" ht="12.75" customHeight="1">
      <c r="A91" s="209"/>
      <c r="B91" s="214"/>
      <c r="C91" s="343" t="s">
        <v>398</v>
      </c>
      <c r="D91" s="343"/>
      <c r="E91" s="215">
        <v>8.668</v>
      </c>
      <c r="F91" s="216"/>
      <c r="G91" s="217"/>
      <c r="H91" s="218"/>
      <c r="I91" s="212"/>
      <c r="J91" s="219"/>
      <c r="K91" s="212"/>
      <c r="M91" s="213" t="s">
        <v>398</v>
      </c>
      <c r="O91" s="199"/>
    </row>
    <row r="92" spans="1:80" ht="12.75">
      <c r="A92" s="200">
        <v>29</v>
      </c>
      <c r="B92" s="201" t="s">
        <v>405</v>
      </c>
      <c r="C92" s="202" t="s">
        <v>406</v>
      </c>
      <c r="D92" s="203" t="s">
        <v>102</v>
      </c>
      <c r="E92" s="204">
        <v>107.056</v>
      </c>
      <c r="F92" s="204"/>
      <c r="G92" s="205">
        <f>E92*F92</f>
        <v>0</v>
      </c>
      <c r="H92" s="206">
        <v>0</v>
      </c>
      <c r="I92" s="207">
        <f>E92*H92</f>
        <v>0</v>
      </c>
      <c r="J92" s="206">
        <v>0</v>
      </c>
      <c r="K92" s="207">
        <f>E92*J92</f>
        <v>0</v>
      </c>
      <c r="O92" s="199">
        <v>2</v>
      </c>
      <c r="AA92" s="208">
        <v>1</v>
      </c>
      <c r="AB92" s="208">
        <v>1</v>
      </c>
      <c r="AC92" s="208">
        <v>1</v>
      </c>
      <c r="AZ92" s="208">
        <v>1</v>
      </c>
      <c r="BA92" s="208">
        <f>IF(AZ92=1,G92,0)</f>
        <v>0</v>
      </c>
      <c r="BB92" s="208">
        <f>IF(AZ92=2,G92,0)</f>
        <v>0</v>
      </c>
      <c r="BC92" s="208">
        <f>IF(AZ92=3,G92,0)</f>
        <v>0</v>
      </c>
      <c r="BD92" s="208">
        <f>IF(AZ92=4,G92,0)</f>
        <v>0</v>
      </c>
      <c r="BE92" s="208">
        <f>IF(AZ92=5,G92,0)</f>
        <v>0</v>
      </c>
      <c r="CA92" s="199">
        <v>1</v>
      </c>
      <c r="CB92" s="199">
        <v>1</v>
      </c>
    </row>
    <row r="93" spans="1:15" ht="12.75" customHeight="1">
      <c r="A93" s="209"/>
      <c r="B93" s="214"/>
      <c r="C93" s="343" t="s">
        <v>396</v>
      </c>
      <c r="D93" s="343"/>
      <c r="E93" s="215">
        <v>44.16</v>
      </c>
      <c r="F93" s="216"/>
      <c r="G93" s="217"/>
      <c r="H93" s="218"/>
      <c r="I93" s="212"/>
      <c r="J93" s="219"/>
      <c r="K93" s="212"/>
      <c r="M93" s="213" t="s">
        <v>396</v>
      </c>
      <c r="O93" s="199"/>
    </row>
    <row r="94" spans="1:15" ht="12.75" customHeight="1">
      <c r="A94" s="209"/>
      <c r="B94" s="214"/>
      <c r="C94" s="343" t="s">
        <v>401</v>
      </c>
      <c r="D94" s="343"/>
      <c r="E94" s="215">
        <v>62.896</v>
      </c>
      <c r="F94" s="216"/>
      <c r="G94" s="217"/>
      <c r="H94" s="218"/>
      <c r="I94" s="212"/>
      <c r="J94" s="219"/>
      <c r="K94" s="212"/>
      <c r="M94" s="213" t="s">
        <v>401</v>
      </c>
      <c r="O94" s="199"/>
    </row>
    <row r="95" spans="1:57" ht="12.75">
      <c r="A95" s="220"/>
      <c r="B95" s="221" t="s">
        <v>121</v>
      </c>
      <c r="C95" s="222" t="s">
        <v>132</v>
      </c>
      <c r="D95" s="223"/>
      <c r="E95" s="224"/>
      <c r="F95" s="225"/>
      <c r="G95" s="226">
        <f>SUM(G81:G94)</f>
        <v>0</v>
      </c>
      <c r="H95" s="227"/>
      <c r="I95" s="228">
        <f>SUM(I81:I94)</f>
        <v>3.20150494</v>
      </c>
      <c r="J95" s="227"/>
      <c r="K95" s="228">
        <f>SUM(K81:K94)</f>
        <v>0</v>
      </c>
      <c r="O95" s="199">
        <v>4</v>
      </c>
      <c r="BA95" s="229">
        <f>SUM(BA81:BA94)</f>
        <v>0</v>
      </c>
      <c r="BB95" s="229">
        <f>SUM(BB81:BB94)</f>
        <v>0</v>
      </c>
      <c r="BC95" s="229">
        <f>SUM(BC81:BC94)</f>
        <v>0</v>
      </c>
      <c r="BD95" s="229">
        <f>SUM(BD81:BD94)</f>
        <v>0</v>
      </c>
      <c r="BE95" s="229">
        <f>SUM(BE81:BE94)</f>
        <v>0</v>
      </c>
    </row>
    <row r="96" spans="1:15" ht="12.75">
      <c r="A96" s="191" t="s">
        <v>97</v>
      </c>
      <c r="B96" s="192" t="s">
        <v>407</v>
      </c>
      <c r="C96" s="193" t="s">
        <v>408</v>
      </c>
      <c r="D96" s="194"/>
      <c r="E96" s="195"/>
      <c r="F96" s="195"/>
      <c r="G96" s="196"/>
      <c r="H96" s="197"/>
      <c r="I96" s="198"/>
      <c r="J96" s="197"/>
      <c r="K96" s="198"/>
      <c r="O96" s="199">
        <v>1</v>
      </c>
    </row>
    <row r="97" spans="1:80" ht="12.75">
      <c r="A97" s="200">
        <v>30</v>
      </c>
      <c r="B97" s="201" t="s">
        <v>409</v>
      </c>
      <c r="C97" s="202" t="s">
        <v>410</v>
      </c>
      <c r="D97" s="203" t="s">
        <v>112</v>
      </c>
      <c r="E97" s="204">
        <v>1.26</v>
      </c>
      <c r="F97" s="204"/>
      <c r="G97" s="205">
        <f>E97*F97</f>
        <v>0</v>
      </c>
      <c r="H97" s="206">
        <v>2.525</v>
      </c>
      <c r="I97" s="207">
        <f>E97*H97</f>
        <v>3.1814999999999998</v>
      </c>
      <c r="J97" s="206">
        <v>0</v>
      </c>
      <c r="K97" s="207">
        <f>E97*J97</f>
        <v>0</v>
      </c>
      <c r="O97" s="199">
        <v>2</v>
      </c>
      <c r="AA97" s="208">
        <v>1</v>
      </c>
      <c r="AB97" s="208">
        <v>1</v>
      </c>
      <c r="AC97" s="208">
        <v>1</v>
      </c>
      <c r="AZ97" s="208">
        <v>1</v>
      </c>
      <c r="BA97" s="208">
        <f>IF(AZ97=1,G97,0)</f>
        <v>0</v>
      </c>
      <c r="BB97" s="208">
        <f>IF(AZ97=2,G97,0)</f>
        <v>0</v>
      </c>
      <c r="BC97" s="208">
        <f>IF(AZ97=3,G97,0)</f>
        <v>0</v>
      </c>
      <c r="BD97" s="208">
        <f>IF(AZ97=4,G97,0)</f>
        <v>0</v>
      </c>
      <c r="BE97" s="208">
        <f>IF(AZ97=5,G97,0)</f>
        <v>0</v>
      </c>
      <c r="CA97" s="199">
        <v>1</v>
      </c>
      <c r="CB97" s="199">
        <v>1</v>
      </c>
    </row>
    <row r="98" spans="1:15" ht="12.75" customHeight="1">
      <c r="A98" s="209"/>
      <c r="B98" s="210"/>
      <c r="C98" s="342" t="s">
        <v>411</v>
      </c>
      <c r="D98" s="342"/>
      <c r="E98" s="342"/>
      <c r="F98" s="342"/>
      <c r="G98" s="342"/>
      <c r="I98" s="212"/>
      <c r="K98" s="212"/>
      <c r="L98" s="213" t="s">
        <v>411</v>
      </c>
      <c r="O98" s="199">
        <v>3</v>
      </c>
    </row>
    <row r="99" spans="1:15" ht="12.75" customHeight="1">
      <c r="A99" s="209"/>
      <c r="B99" s="214"/>
      <c r="C99" s="343" t="s">
        <v>412</v>
      </c>
      <c r="D99" s="343"/>
      <c r="E99" s="215">
        <v>1.26</v>
      </c>
      <c r="F99" s="216"/>
      <c r="G99" s="217"/>
      <c r="H99" s="218"/>
      <c r="I99" s="212"/>
      <c r="J99" s="219"/>
      <c r="K99" s="212"/>
      <c r="M99" s="213" t="s">
        <v>412</v>
      </c>
      <c r="O99" s="199"/>
    </row>
    <row r="100" spans="1:80" ht="12.75">
      <c r="A100" s="200">
        <v>31</v>
      </c>
      <c r="B100" s="201" t="s">
        <v>413</v>
      </c>
      <c r="C100" s="202" t="s">
        <v>414</v>
      </c>
      <c r="D100" s="203" t="s">
        <v>102</v>
      </c>
      <c r="E100" s="204">
        <v>5.1</v>
      </c>
      <c r="F100" s="204"/>
      <c r="G100" s="205">
        <f>E100*F100</f>
        <v>0</v>
      </c>
      <c r="H100" s="206">
        <v>0.0141</v>
      </c>
      <c r="I100" s="207">
        <f>E100*H100</f>
        <v>0.07190999999999999</v>
      </c>
      <c r="J100" s="206">
        <v>0</v>
      </c>
      <c r="K100" s="207">
        <f>E100*J100</f>
        <v>0</v>
      </c>
      <c r="O100" s="199">
        <v>2</v>
      </c>
      <c r="AA100" s="208">
        <v>1</v>
      </c>
      <c r="AB100" s="208">
        <v>1</v>
      </c>
      <c r="AC100" s="208">
        <v>1</v>
      </c>
      <c r="AZ100" s="208">
        <v>1</v>
      </c>
      <c r="BA100" s="208">
        <f>IF(AZ100=1,G100,0)</f>
        <v>0</v>
      </c>
      <c r="BB100" s="208">
        <f>IF(AZ100=2,G100,0)</f>
        <v>0</v>
      </c>
      <c r="BC100" s="208">
        <f>IF(AZ100=3,G100,0)</f>
        <v>0</v>
      </c>
      <c r="BD100" s="208">
        <f>IF(AZ100=4,G100,0)</f>
        <v>0</v>
      </c>
      <c r="BE100" s="208">
        <f>IF(AZ100=5,G100,0)</f>
        <v>0</v>
      </c>
      <c r="CA100" s="199">
        <v>1</v>
      </c>
      <c r="CB100" s="199">
        <v>1</v>
      </c>
    </row>
    <row r="101" spans="1:15" ht="12.75" customHeight="1">
      <c r="A101" s="209"/>
      <c r="B101" s="214"/>
      <c r="C101" s="343" t="s">
        <v>415</v>
      </c>
      <c r="D101" s="343"/>
      <c r="E101" s="215">
        <v>5.1</v>
      </c>
      <c r="F101" s="216"/>
      <c r="G101" s="217"/>
      <c r="H101" s="218"/>
      <c r="I101" s="212"/>
      <c r="J101" s="219"/>
      <c r="K101" s="212"/>
      <c r="M101" s="213" t="s">
        <v>415</v>
      </c>
      <c r="O101" s="199"/>
    </row>
    <row r="102" spans="1:80" ht="12.75">
      <c r="A102" s="200">
        <v>32</v>
      </c>
      <c r="B102" s="201" t="s">
        <v>416</v>
      </c>
      <c r="C102" s="202" t="s">
        <v>417</v>
      </c>
      <c r="D102" s="203" t="s">
        <v>102</v>
      </c>
      <c r="E102" s="204">
        <v>5.1</v>
      </c>
      <c r="F102" s="204"/>
      <c r="G102" s="205">
        <f>E102*F102</f>
        <v>0</v>
      </c>
      <c r="H102" s="206">
        <v>0</v>
      </c>
      <c r="I102" s="207">
        <f>E102*H102</f>
        <v>0</v>
      </c>
      <c r="J102" s="206">
        <v>0</v>
      </c>
      <c r="K102" s="207">
        <f>E102*J102</f>
        <v>0</v>
      </c>
      <c r="O102" s="199">
        <v>2</v>
      </c>
      <c r="AA102" s="208">
        <v>1</v>
      </c>
      <c r="AB102" s="208">
        <v>1</v>
      </c>
      <c r="AC102" s="208">
        <v>1</v>
      </c>
      <c r="AZ102" s="208">
        <v>1</v>
      </c>
      <c r="BA102" s="208">
        <f>IF(AZ102=1,G102,0)</f>
        <v>0</v>
      </c>
      <c r="BB102" s="208">
        <f>IF(AZ102=2,G102,0)</f>
        <v>0</v>
      </c>
      <c r="BC102" s="208">
        <f>IF(AZ102=3,G102,0)</f>
        <v>0</v>
      </c>
      <c r="BD102" s="208">
        <f>IF(AZ102=4,G102,0)</f>
        <v>0</v>
      </c>
      <c r="BE102" s="208">
        <f>IF(AZ102=5,G102,0)</f>
        <v>0</v>
      </c>
      <c r="CA102" s="199">
        <v>1</v>
      </c>
      <c r="CB102" s="199">
        <v>1</v>
      </c>
    </row>
    <row r="103" spans="1:15" ht="12.75" customHeight="1">
      <c r="A103" s="209"/>
      <c r="B103" s="214"/>
      <c r="C103" s="343" t="s">
        <v>415</v>
      </c>
      <c r="D103" s="343"/>
      <c r="E103" s="215">
        <v>5.1</v>
      </c>
      <c r="F103" s="216"/>
      <c r="G103" s="217"/>
      <c r="H103" s="218"/>
      <c r="I103" s="212"/>
      <c r="J103" s="219"/>
      <c r="K103" s="212"/>
      <c r="M103" s="213" t="s">
        <v>415</v>
      </c>
      <c r="O103" s="199"/>
    </row>
    <row r="104" spans="1:80" ht="22.5">
      <c r="A104" s="200">
        <v>33</v>
      </c>
      <c r="B104" s="201" t="s">
        <v>418</v>
      </c>
      <c r="C104" s="202" t="s">
        <v>419</v>
      </c>
      <c r="D104" s="203" t="s">
        <v>252</v>
      </c>
      <c r="E104" s="204">
        <v>0.0074</v>
      </c>
      <c r="F104" s="204"/>
      <c r="G104" s="205">
        <f>E104*F104</f>
        <v>0</v>
      </c>
      <c r="H104" s="206">
        <v>1.06625</v>
      </c>
      <c r="I104" s="207">
        <f>E104*H104</f>
        <v>0.00789025</v>
      </c>
      <c r="J104" s="206">
        <v>0</v>
      </c>
      <c r="K104" s="207">
        <f>E104*J104</f>
        <v>0</v>
      </c>
      <c r="O104" s="199">
        <v>2</v>
      </c>
      <c r="AA104" s="208">
        <v>1</v>
      </c>
      <c r="AB104" s="208">
        <v>1</v>
      </c>
      <c r="AC104" s="208">
        <v>1</v>
      </c>
      <c r="AZ104" s="208">
        <v>1</v>
      </c>
      <c r="BA104" s="208">
        <f>IF(AZ104=1,G104,0)</f>
        <v>0</v>
      </c>
      <c r="BB104" s="208">
        <f>IF(AZ104=2,G104,0)</f>
        <v>0</v>
      </c>
      <c r="BC104" s="208">
        <f>IF(AZ104=3,G104,0)</f>
        <v>0</v>
      </c>
      <c r="BD104" s="208">
        <f>IF(AZ104=4,G104,0)</f>
        <v>0</v>
      </c>
      <c r="BE104" s="208">
        <f>IF(AZ104=5,G104,0)</f>
        <v>0</v>
      </c>
      <c r="CA104" s="199">
        <v>1</v>
      </c>
      <c r="CB104" s="199">
        <v>1</v>
      </c>
    </row>
    <row r="105" spans="1:15" ht="12.75" customHeight="1">
      <c r="A105" s="209"/>
      <c r="B105" s="214"/>
      <c r="C105" s="343" t="s">
        <v>420</v>
      </c>
      <c r="D105" s="343"/>
      <c r="E105" s="215">
        <v>0.0074</v>
      </c>
      <c r="F105" s="216"/>
      <c r="G105" s="217"/>
      <c r="H105" s="218"/>
      <c r="I105" s="212"/>
      <c r="J105" s="219"/>
      <c r="K105" s="212"/>
      <c r="M105" s="213" t="s">
        <v>420</v>
      </c>
      <c r="O105" s="199"/>
    </row>
    <row r="106" spans="1:57" ht="12.75">
      <c r="A106" s="220"/>
      <c r="B106" s="221" t="s">
        <v>121</v>
      </c>
      <c r="C106" s="222" t="s">
        <v>421</v>
      </c>
      <c r="D106" s="223"/>
      <c r="E106" s="224"/>
      <c r="F106" s="225"/>
      <c r="G106" s="226">
        <f>SUM(G96:G105)</f>
        <v>0</v>
      </c>
      <c r="H106" s="227"/>
      <c r="I106" s="228">
        <f>SUM(I96:I105)</f>
        <v>3.2613002499999997</v>
      </c>
      <c r="J106" s="227"/>
      <c r="K106" s="228">
        <f>SUM(K96:K105)</f>
        <v>0</v>
      </c>
      <c r="O106" s="199">
        <v>4</v>
      </c>
      <c r="BA106" s="229">
        <f>SUM(BA96:BA105)</f>
        <v>0</v>
      </c>
      <c r="BB106" s="229">
        <f>SUM(BB96:BB105)</f>
        <v>0</v>
      </c>
      <c r="BC106" s="229">
        <f>SUM(BC96:BC105)</f>
        <v>0</v>
      </c>
      <c r="BD106" s="229">
        <f>SUM(BD96:BD105)</f>
        <v>0</v>
      </c>
      <c r="BE106" s="229">
        <f>SUM(BE96:BE105)</f>
        <v>0</v>
      </c>
    </row>
    <row r="107" spans="1:15" ht="12.75">
      <c r="A107" s="191" t="s">
        <v>97</v>
      </c>
      <c r="B107" s="192" t="s">
        <v>422</v>
      </c>
      <c r="C107" s="193" t="s">
        <v>423</v>
      </c>
      <c r="D107" s="194"/>
      <c r="E107" s="195"/>
      <c r="F107" s="195"/>
      <c r="G107" s="196"/>
      <c r="H107" s="197"/>
      <c r="I107" s="198"/>
      <c r="J107" s="197"/>
      <c r="K107" s="198"/>
      <c r="O107" s="199">
        <v>1</v>
      </c>
    </row>
    <row r="108" spans="1:80" ht="22.5">
      <c r="A108" s="200">
        <v>34</v>
      </c>
      <c r="B108" s="201" t="s">
        <v>424</v>
      </c>
      <c r="C108" s="202" t="s">
        <v>425</v>
      </c>
      <c r="D108" s="203" t="s">
        <v>183</v>
      </c>
      <c r="E108" s="204">
        <v>20</v>
      </c>
      <c r="F108" s="204"/>
      <c r="G108" s="205">
        <f>E108*F108</f>
        <v>0</v>
      </c>
      <c r="H108" s="206">
        <v>0.00177</v>
      </c>
      <c r="I108" s="207">
        <f>E108*H108</f>
        <v>0.0354</v>
      </c>
      <c r="J108" s="206">
        <v>0</v>
      </c>
      <c r="K108" s="207">
        <f>E108*J108</f>
        <v>0</v>
      </c>
      <c r="O108" s="199">
        <v>2</v>
      </c>
      <c r="AA108" s="208">
        <v>1</v>
      </c>
      <c r="AB108" s="208">
        <v>1</v>
      </c>
      <c r="AC108" s="208">
        <v>1</v>
      </c>
      <c r="AZ108" s="208">
        <v>1</v>
      </c>
      <c r="BA108" s="208">
        <f>IF(AZ108=1,G108,0)</f>
        <v>0</v>
      </c>
      <c r="BB108" s="208">
        <f>IF(AZ108=2,G108,0)</f>
        <v>0</v>
      </c>
      <c r="BC108" s="208">
        <f>IF(AZ108=3,G108,0)</f>
        <v>0</v>
      </c>
      <c r="BD108" s="208">
        <f>IF(AZ108=4,G108,0)</f>
        <v>0</v>
      </c>
      <c r="BE108" s="208">
        <f>IF(AZ108=5,G108,0)</f>
        <v>0</v>
      </c>
      <c r="CA108" s="199">
        <v>1</v>
      </c>
      <c r="CB108" s="199">
        <v>1</v>
      </c>
    </row>
    <row r="109" spans="1:15" ht="12.75" customHeight="1">
      <c r="A109" s="209"/>
      <c r="B109" s="210"/>
      <c r="C109" s="342" t="s">
        <v>426</v>
      </c>
      <c r="D109" s="342"/>
      <c r="E109" s="342"/>
      <c r="F109" s="342"/>
      <c r="G109" s="342"/>
      <c r="I109" s="212"/>
      <c r="K109" s="212"/>
      <c r="L109" s="213" t="s">
        <v>426</v>
      </c>
      <c r="O109" s="199">
        <v>3</v>
      </c>
    </row>
    <row r="110" spans="1:15" ht="12.75" customHeight="1">
      <c r="A110" s="209"/>
      <c r="B110" s="214"/>
      <c r="C110" s="343" t="s">
        <v>427</v>
      </c>
      <c r="D110" s="343"/>
      <c r="E110" s="215">
        <v>20</v>
      </c>
      <c r="F110" s="216"/>
      <c r="G110" s="217"/>
      <c r="H110" s="218"/>
      <c r="I110" s="212"/>
      <c r="J110" s="219"/>
      <c r="K110" s="212"/>
      <c r="M110" s="213" t="s">
        <v>427</v>
      </c>
      <c r="O110" s="199"/>
    </row>
    <row r="111" spans="1:57" ht="12.75">
      <c r="A111" s="220"/>
      <c r="B111" s="221" t="s">
        <v>121</v>
      </c>
      <c r="C111" s="222" t="s">
        <v>428</v>
      </c>
      <c r="D111" s="223"/>
      <c r="E111" s="224"/>
      <c r="F111" s="225"/>
      <c r="G111" s="226">
        <f>SUM(G107:G110)</f>
        <v>0</v>
      </c>
      <c r="H111" s="227"/>
      <c r="I111" s="228">
        <f>SUM(I107:I110)</f>
        <v>0.0354</v>
      </c>
      <c r="J111" s="227"/>
      <c r="K111" s="228">
        <f>SUM(K107:K110)</f>
        <v>0</v>
      </c>
      <c r="O111" s="199">
        <v>4</v>
      </c>
      <c r="BA111" s="229">
        <f>SUM(BA107:BA110)</f>
        <v>0</v>
      </c>
      <c r="BB111" s="229">
        <f>SUM(BB107:BB110)</f>
        <v>0</v>
      </c>
      <c r="BC111" s="229">
        <f>SUM(BC107:BC110)</f>
        <v>0</v>
      </c>
      <c r="BD111" s="229">
        <f>SUM(BD107:BD110)</f>
        <v>0</v>
      </c>
      <c r="BE111" s="229">
        <f>SUM(BE107:BE110)</f>
        <v>0</v>
      </c>
    </row>
    <row r="112" spans="1:15" ht="12.75">
      <c r="A112" s="191" t="s">
        <v>97</v>
      </c>
      <c r="B112" s="192" t="s">
        <v>133</v>
      </c>
      <c r="C112" s="193" t="s">
        <v>134</v>
      </c>
      <c r="D112" s="194"/>
      <c r="E112" s="195"/>
      <c r="F112" s="195"/>
      <c r="G112" s="196"/>
      <c r="H112" s="197"/>
      <c r="I112" s="198"/>
      <c r="J112" s="197"/>
      <c r="K112" s="198"/>
      <c r="O112" s="199">
        <v>1</v>
      </c>
    </row>
    <row r="113" spans="1:80" ht="22.5">
      <c r="A113" s="200">
        <v>35</v>
      </c>
      <c r="B113" s="201" t="s">
        <v>135</v>
      </c>
      <c r="C113" s="202" t="s">
        <v>136</v>
      </c>
      <c r="D113" s="203" t="s">
        <v>137</v>
      </c>
      <c r="E113" s="204">
        <v>6</v>
      </c>
      <c r="F113" s="204"/>
      <c r="G113" s="205">
        <f>E113*F113</f>
        <v>0</v>
      </c>
      <c r="H113" s="206">
        <v>0</v>
      </c>
      <c r="I113" s="207">
        <f>E113*H113</f>
        <v>0</v>
      </c>
      <c r="J113" s="206">
        <v>0</v>
      </c>
      <c r="K113" s="207">
        <f>E113*J113</f>
        <v>0</v>
      </c>
      <c r="O113" s="199">
        <v>2</v>
      </c>
      <c r="AA113" s="208">
        <v>1</v>
      </c>
      <c r="AB113" s="208">
        <v>0</v>
      </c>
      <c r="AC113" s="208">
        <v>0</v>
      </c>
      <c r="AZ113" s="208">
        <v>1</v>
      </c>
      <c r="BA113" s="208">
        <f>IF(AZ113=1,G113,0)</f>
        <v>0</v>
      </c>
      <c r="BB113" s="208">
        <f>IF(AZ113=2,G113,0)</f>
        <v>0</v>
      </c>
      <c r="BC113" s="208">
        <f>IF(AZ113=3,G113,0)</f>
        <v>0</v>
      </c>
      <c r="BD113" s="208">
        <f>IF(AZ113=4,G113,0)</f>
        <v>0</v>
      </c>
      <c r="BE113" s="208">
        <f>IF(AZ113=5,G113,0)</f>
        <v>0</v>
      </c>
      <c r="CA113" s="199">
        <v>1</v>
      </c>
      <c r="CB113" s="199">
        <v>0</v>
      </c>
    </row>
    <row r="114" spans="1:80" ht="22.5">
      <c r="A114" s="200">
        <v>36</v>
      </c>
      <c r="B114" s="201" t="s">
        <v>138</v>
      </c>
      <c r="C114" s="202" t="s">
        <v>139</v>
      </c>
      <c r="D114" s="203" t="s">
        <v>140</v>
      </c>
      <c r="E114" s="204">
        <v>90</v>
      </c>
      <c r="F114" s="204"/>
      <c r="G114" s="205">
        <f>E114*F114</f>
        <v>0</v>
      </c>
      <c r="H114" s="206">
        <v>0</v>
      </c>
      <c r="I114" s="207">
        <f>E114*H114</f>
        <v>0</v>
      </c>
      <c r="J114" s="206">
        <v>0</v>
      </c>
      <c r="K114" s="207">
        <f>E114*J114</f>
        <v>0</v>
      </c>
      <c r="O114" s="199">
        <v>2</v>
      </c>
      <c r="AA114" s="208">
        <v>1</v>
      </c>
      <c r="AB114" s="208">
        <v>1</v>
      </c>
      <c r="AC114" s="208">
        <v>1</v>
      </c>
      <c r="AZ114" s="208">
        <v>1</v>
      </c>
      <c r="BA114" s="208">
        <f>IF(AZ114=1,G114,0)</f>
        <v>0</v>
      </c>
      <c r="BB114" s="208">
        <f>IF(AZ114=2,G114,0)</f>
        <v>0</v>
      </c>
      <c r="BC114" s="208">
        <f>IF(AZ114=3,G114,0)</f>
        <v>0</v>
      </c>
      <c r="BD114" s="208">
        <f>IF(AZ114=4,G114,0)</f>
        <v>0</v>
      </c>
      <c r="BE114" s="208">
        <f>IF(AZ114=5,G114,0)</f>
        <v>0</v>
      </c>
      <c r="CA114" s="199">
        <v>1</v>
      </c>
      <c r="CB114" s="199">
        <v>1</v>
      </c>
    </row>
    <row r="115" spans="1:80" ht="22.5">
      <c r="A115" s="200">
        <v>37</v>
      </c>
      <c r="B115" s="201" t="s">
        <v>141</v>
      </c>
      <c r="C115" s="202" t="s">
        <v>142</v>
      </c>
      <c r="D115" s="203" t="s">
        <v>137</v>
      </c>
      <c r="E115" s="204">
        <v>6</v>
      </c>
      <c r="F115" s="204"/>
      <c r="G115" s="205">
        <f>E115*F115</f>
        <v>0</v>
      </c>
      <c r="H115" s="206">
        <v>0</v>
      </c>
      <c r="I115" s="207">
        <f>E115*H115</f>
        <v>0</v>
      </c>
      <c r="J115" s="206">
        <v>0</v>
      </c>
      <c r="K115" s="207">
        <f>E115*J115</f>
        <v>0</v>
      </c>
      <c r="O115" s="199">
        <v>2</v>
      </c>
      <c r="AA115" s="208">
        <v>1</v>
      </c>
      <c r="AB115" s="208">
        <v>1</v>
      </c>
      <c r="AC115" s="208">
        <v>1</v>
      </c>
      <c r="AZ115" s="208">
        <v>1</v>
      </c>
      <c r="BA115" s="208">
        <f>IF(AZ115=1,G115,0)</f>
        <v>0</v>
      </c>
      <c r="BB115" s="208">
        <f>IF(AZ115=2,G115,0)</f>
        <v>0</v>
      </c>
      <c r="BC115" s="208">
        <f>IF(AZ115=3,G115,0)</f>
        <v>0</v>
      </c>
      <c r="BD115" s="208">
        <f>IF(AZ115=4,G115,0)</f>
        <v>0</v>
      </c>
      <c r="BE115" s="208">
        <f>IF(AZ115=5,G115,0)</f>
        <v>0</v>
      </c>
      <c r="CA115" s="199">
        <v>1</v>
      </c>
      <c r="CB115" s="199">
        <v>1</v>
      </c>
    </row>
    <row r="116" spans="1:57" ht="12.75">
      <c r="A116" s="220"/>
      <c r="B116" s="221" t="s">
        <v>121</v>
      </c>
      <c r="C116" s="222" t="s">
        <v>143</v>
      </c>
      <c r="D116" s="223"/>
      <c r="E116" s="224"/>
      <c r="F116" s="225"/>
      <c r="G116" s="226">
        <f>SUM(G112:G115)</f>
        <v>0</v>
      </c>
      <c r="H116" s="227"/>
      <c r="I116" s="228">
        <f>SUM(I112:I115)</f>
        <v>0</v>
      </c>
      <c r="J116" s="227"/>
      <c r="K116" s="228">
        <f>SUM(K112:K115)</f>
        <v>0</v>
      </c>
      <c r="O116" s="199">
        <v>4</v>
      </c>
      <c r="BA116" s="229">
        <f>SUM(BA112:BA115)</f>
        <v>0</v>
      </c>
      <c r="BB116" s="229">
        <f>SUM(BB112:BB115)</f>
        <v>0</v>
      </c>
      <c r="BC116" s="229">
        <f>SUM(BC112:BC115)</f>
        <v>0</v>
      </c>
      <c r="BD116" s="229">
        <f>SUM(BD112:BD115)</f>
        <v>0</v>
      </c>
      <c r="BE116" s="229">
        <f>SUM(BE112:BE115)</f>
        <v>0</v>
      </c>
    </row>
    <row r="117" spans="1:15" ht="12.75">
      <c r="A117" s="191" t="s">
        <v>97</v>
      </c>
      <c r="B117" s="192" t="s">
        <v>150</v>
      </c>
      <c r="C117" s="193" t="s">
        <v>151</v>
      </c>
      <c r="D117" s="194"/>
      <c r="E117" s="195"/>
      <c r="F117" s="195"/>
      <c r="G117" s="196"/>
      <c r="H117" s="197"/>
      <c r="I117" s="198"/>
      <c r="J117" s="197"/>
      <c r="K117" s="198"/>
      <c r="O117" s="199">
        <v>1</v>
      </c>
    </row>
    <row r="118" spans="1:80" ht="12.75">
      <c r="A118" s="200">
        <v>38</v>
      </c>
      <c r="B118" s="201" t="s">
        <v>429</v>
      </c>
      <c r="C118" s="202" t="s">
        <v>430</v>
      </c>
      <c r="D118" s="203" t="s">
        <v>183</v>
      </c>
      <c r="E118" s="204">
        <v>25.2</v>
      </c>
      <c r="F118" s="204"/>
      <c r="G118" s="205">
        <f>E118*F118</f>
        <v>0</v>
      </c>
      <c r="H118" s="206">
        <v>0</v>
      </c>
      <c r="I118" s="207">
        <f>E118*H118</f>
        <v>0</v>
      </c>
      <c r="J118" s="206">
        <v>-0.00061</v>
      </c>
      <c r="K118" s="207">
        <f>E118*J118</f>
        <v>-0.015371999999999999</v>
      </c>
      <c r="O118" s="199">
        <v>2</v>
      </c>
      <c r="AA118" s="208">
        <v>1</v>
      </c>
      <c r="AB118" s="208">
        <v>1</v>
      </c>
      <c r="AC118" s="208">
        <v>1</v>
      </c>
      <c r="AZ118" s="208">
        <v>1</v>
      </c>
      <c r="BA118" s="208">
        <f>IF(AZ118=1,G118,0)</f>
        <v>0</v>
      </c>
      <c r="BB118" s="208">
        <f>IF(AZ118=2,G118,0)</f>
        <v>0</v>
      </c>
      <c r="BC118" s="208">
        <f>IF(AZ118=3,G118,0)</f>
        <v>0</v>
      </c>
      <c r="BD118" s="208">
        <f>IF(AZ118=4,G118,0)</f>
        <v>0</v>
      </c>
      <c r="BE118" s="208">
        <f>IF(AZ118=5,G118,0)</f>
        <v>0</v>
      </c>
      <c r="CA118" s="199">
        <v>1</v>
      </c>
      <c r="CB118" s="199">
        <v>1</v>
      </c>
    </row>
    <row r="119" spans="1:15" ht="12.75" customHeight="1">
      <c r="A119" s="209"/>
      <c r="B119" s="210"/>
      <c r="C119" s="342" t="s">
        <v>346</v>
      </c>
      <c r="D119" s="342"/>
      <c r="E119" s="342"/>
      <c r="F119" s="342"/>
      <c r="G119" s="342"/>
      <c r="I119" s="212"/>
      <c r="K119" s="212"/>
      <c r="L119" s="213" t="s">
        <v>346</v>
      </c>
      <c r="O119" s="199">
        <v>3</v>
      </c>
    </row>
    <row r="120" spans="1:15" ht="12.75" customHeight="1">
      <c r="A120" s="209"/>
      <c r="B120" s="214"/>
      <c r="C120" s="343" t="s">
        <v>431</v>
      </c>
      <c r="D120" s="343"/>
      <c r="E120" s="215">
        <v>25.2</v>
      </c>
      <c r="F120" s="216"/>
      <c r="G120" s="217"/>
      <c r="H120" s="218"/>
      <c r="I120" s="212"/>
      <c r="J120" s="219"/>
      <c r="K120" s="212"/>
      <c r="M120" s="213" t="s">
        <v>431</v>
      </c>
      <c r="O120" s="199"/>
    </row>
    <row r="121" spans="1:80" ht="12.75">
      <c r="A121" s="200">
        <v>39</v>
      </c>
      <c r="B121" s="201" t="s">
        <v>250</v>
      </c>
      <c r="C121" s="202" t="s">
        <v>251</v>
      </c>
      <c r="D121" s="203" t="s">
        <v>252</v>
      </c>
      <c r="E121" s="204">
        <v>0.015372</v>
      </c>
      <c r="F121" s="204"/>
      <c r="G121" s="205">
        <f>E121*F121</f>
        <v>0</v>
      </c>
      <c r="H121" s="206">
        <v>0</v>
      </c>
      <c r="I121" s="207">
        <f>E121*H121</f>
        <v>0</v>
      </c>
      <c r="J121" s="206"/>
      <c r="K121" s="207">
        <f>E121*J121</f>
        <v>0</v>
      </c>
      <c r="O121" s="199">
        <v>2</v>
      </c>
      <c r="AA121" s="208">
        <v>8</v>
      </c>
      <c r="AB121" s="208">
        <v>0</v>
      </c>
      <c r="AC121" s="208">
        <v>3</v>
      </c>
      <c r="AZ121" s="208">
        <v>1</v>
      </c>
      <c r="BA121" s="208">
        <f>IF(AZ121=1,G121,0)</f>
        <v>0</v>
      </c>
      <c r="BB121" s="208">
        <f>IF(AZ121=2,G121,0)</f>
        <v>0</v>
      </c>
      <c r="BC121" s="208">
        <f>IF(AZ121=3,G121,0)</f>
        <v>0</v>
      </c>
      <c r="BD121" s="208">
        <f>IF(AZ121=4,G121,0)</f>
        <v>0</v>
      </c>
      <c r="BE121" s="208">
        <f>IF(AZ121=5,G121,0)</f>
        <v>0</v>
      </c>
      <c r="CA121" s="199">
        <v>8</v>
      </c>
      <c r="CB121" s="199">
        <v>0</v>
      </c>
    </row>
    <row r="122" spans="1:80" ht="12.75">
      <c r="A122" s="200">
        <v>40</v>
      </c>
      <c r="B122" s="201" t="s">
        <v>253</v>
      </c>
      <c r="C122" s="202" t="s">
        <v>254</v>
      </c>
      <c r="D122" s="203" t="s">
        <v>252</v>
      </c>
      <c r="E122" s="204">
        <v>0.292068</v>
      </c>
      <c r="F122" s="204"/>
      <c r="G122" s="205">
        <f>E122*F122</f>
        <v>0</v>
      </c>
      <c r="H122" s="206">
        <v>0</v>
      </c>
      <c r="I122" s="207">
        <f>E122*H122</f>
        <v>0</v>
      </c>
      <c r="J122" s="206"/>
      <c r="K122" s="207">
        <f>E122*J122</f>
        <v>0</v>
      </c>
      <c r="O122" s="199">
        <v>2</v>
      </c>
      <c r="AA122" s="208">
        <v>8</v>
      </c>
      <c r="AB122" s="208">
        <v>0</v>
      </c>
      <c r="AC122" s="208">
        <v>3</v>
      </c>
      <c r="AZ122" s="208">
        <v>1</v>
      </c>
      <c r="BA122" s="208">
        <f>IF(AZ122=1,G122,0)</f>
        <v>0</v>
      </c>
      <c r="BB122" s="208">
        <f>IF(AZ122=2,G122,0)</f>
        <v>0</v>
      </c>
      <c r="BC122" s="208">
        <f>IF(AZ122=3,G122,0)</f>
        <v>0</v>
      </c>
      <c r="BD122" s="208">
        <f>IF(AZ122=4,G122,0)</f>
        <v>0</v>
      </c>
      <c r="BE122" s="208">
        <f>IF(AZ122=5,G122,0)</f>
        <v>0</v>
      </c>
      <c r="CA122" s="199">
        <v>8</v>
      </c>
      <c r="CB122" s="199">
        <v>0</v>
      </c>
    </row>
    <row r="123" spans="1:80" ht="12.75">
      <c r="A123" s="200">
        <v>41</v>
      </c>
      <c r="B123" s="201" t="s">
        <v>255</v>
      </c>
      <c r="C123" s="202" t="s">
        <v>256</v>
      </c>
      <c r="D123" s="203" t="s">
        <v>252</v>
      </c>
      <c r="E123" s="204">
        <v>0.015372</v>
      </c>
      <c r="F123" s="204"/>
      <c r="G123" s="205">
        <f>E123*F123</f>
        <v>0</v>
      </c>
      <c r="H123" s="206">
        <v>0</v>
      </c>
      <c r="I123" s="207">
        <f>E123*H123</f>
        <v>0</v>
      </c>
      <c r="J123" s="206"/>
      <c r="K123" s="207">
        <f>E123*J123</f>
        <v>0</v>
      </c>
      <c r="O123" s="199">
        <v>2</v>
      </c>
      <c r="AA123" s="208">
        <v>8</v>
      </c>
      <c r="AB123" s="208">
        <v>0</v>
      </c>
      <c r="AC123" s="208">
        <v>3</v>
      </c>
      <c r="AZ123" s="208">
        <v>1</v>
      </c>
      <c r="BA123" s="208">
        <f>IF(AZ123=1,G123,0)</f>
        <v>0</v>
      </c>
      <c r="BB123" s="208">
        <f>IF(AZ123=2,G123,0)</f>
        <v>0</v>
      </c>
      <c r="BC123" s="208">
        <f>IF(AZ123=3,G123,0)</f>
        <v>0</v>
      </c>
      <c r="BD123" s="208">
        <f>IF(AZ123=4,G123,0)</f>
        <v>0</v>
      </c>
      <c r="BE123" s="208">
        <f>IF(AZ123=5,G123,0)</f>
        <v>0</v>
      </c>
      <c r="CA123" s="199">
        <v>8</v>
      </c>
      <c r="CB123" s="199">
        <v>0</v>
      </c>
    </row>
    <row r="124" spans="1:80" ht="12.75">
      <c r="A124" s="200">
        <v>42</v>
      </c>
      <c r="B124" s="201" t="s">
        <v>257</v>
      </c>
      <c r="C124" s="202" t="s">
        <v>258</v>
      </c>
      <c r="D124" s="203" t="s">
        <v>252</v>
      </c>
      <c r="E124" s="204">
        <v>0.122976</v>
      </c>
      <c r="F124" s="204"/>
      <c r="G124" s="205">
        <f>E124*F124</f>
        <v>0</v>
      </c>
      <c r="H124" s="206">
        <v>0</v>
      </c>
      <c r="I124" s="207">
        <f>E124*H124</f>
        <v>0</v>
      </c>
      <c r="J124" s="206"/>
      <c r="K124" s="207">
        <f>E124*J124</f>
        <v>0</v>
      </c>
      <c r="O124" s="199">
        <v>2</v>
      </c>
      <c r="AA124" s="208">
        <v>8</v>
      </c>
      <c r="AB124" s="208">
        <v>0</v>
      </c>
      <c r="AC124" s="208">
        <v>3</v>
      </c>
      <c r="AZ124" s="208">
        <v>1</v>
      </c>
      <c r="BA124" s="208">
        <f>IF(AZ124=1,G124,0)</f>
        <v>0</v>
      </c>
      <c r="BB124" s="208">
        <f>IF(AZ124=2,G124,0)</f>
        <v>0</v>
      </c>
      <c r="BC124" s="208">
        <f>IF(AZ124=3,G124,0)</f>
        <v>0</v>
      </c>
      <c r="BD124" s="208">
        <f>IF(AZ124=4,G124,0)</f>
        <v>0</v>
      </c>
      <c r="BE124" s="208">
        <f>IF(AZ124=5,G124,0)</f>
        <v>0</v>
      </c>
      <c r="CA124" s="199">
        <v>8</v>
      </c>
      <c r="CB124" s="199">
        <v>0</v>
      </c>
    </row>
    <row r="125" spans="1:80" ht="12.75">
      <c r="A125" s="200">
        <v>43</v>
      </c>
      <c r="B125" s="201" t="s">
        <v>259</v>
      </c>
      <c r="C125" s="202" t="s">
        <v>260</v>
      </c>
      <c r="D125" s="203" t="s">
        <v>252</v>
      </c>
      <c r="E125" s="204">
        <v>0.015372</v>
      </c>
      <c r="F125" s="204"/>
      <c r="G125" s="205">
        <f>E125*F125</f>
        <v>0</v>
      </c>
      <c r="H125" s="206">
        <v>0</v>
      </c>
      <c r="I125" s="207">
        <f>E125*H125</f>
        <v>0</v>
      </c>
      <c r="J125" s="206"/>
      <c r="K125" s="207">
        <f>E125*J125</f>
        <v>0</v>
      </c>
      <c r="O125" s="199">
        <v>2</v>
      </c>
      <c r="AA125" s="208">
        <v>8</v>
      </c>
      <c r="AB125" s="208">
        <v>0</v>
      </c>
      <c r="AC125" s="208">
        <v>3</v>
      </c>
      <c r="AZ125" s="208">
        <v>1</v>
      </c>
      <c r="BA125" s="208">
        <f>IF(AZ125=1,G125,0)</f>
        <v>0</v>
      </c>
      <c r="BB125" s="208">
        <f>IF(AZ125=2,G125,0)</f>
        <v>0</v>
      </c>
      <c r="BC125" s="208">
        <f>IF(AZ125=3,G125,0)</f>
        <v>0</v>
      </c>
      <c r="BD125" s="208">
        <f>IF(AZ125=4,G125,0)</f>
        <v>0</v>
      </c>
      <c r="BE125" s="208">
        <f>IF(AZ125=5,G125,0)</f>
        <v>0</v>
      </c>
      <c r="CA125" s="199">
        <v>8</v>
      </c>
      <c r="CB125" s="199">
        <v>0</v>
      </c>
    </row>
    <row r="126" spans="1:57" ht="12.75">
      <c r="A126" s="220"/>
      <c r="B126" s="221" t="s">
        <v>121</v>
      </c>
      <c r="C126" s="222" t="s">
        <v>261</v>
      </c>
      <c r="D126" s="223"/>
      <c r="E126" s="224"/>
      <c r="F126" s="225"/>
      <c r="G126" s="226">
        <f>SUM(G117:G125)</f>
        <v>0</v>
      </c>
      <c r="H126" s="227"/>
      <c r="I126" s="228">
        <f>SUM(I117:I125)</f>
        <v>0</v>
      </c>
      <c r="J126" s="227"/>
      <c r="K126" s="228">
        <f>SUM(K117:K125)</f>
        <v>-0.015371999999999999</v>
      </c>
      <c r="O126" s="199">
        <v>4</v>
      </c>
      <c r="BA126" s="229">
        <f>SUM(BA117:BA125)</f>
        <v>0</v>
      </c>
      <c r="BB126" s="229">
        <f>SUM(BB117:BB125)</f>
        <v>0</v>
      </c>
      <c r="BC126" s="229">
        <f>SUM(BC117:BC125)</f>
        <v>0</v>
      </c>
      <c r="BD126" s="229">
        <f>SUM(BD117:BD125)</f>
        <v>0</v>
      </c>
      <c r="BE126" s="229">
        <f>SUM(BE117:BE125)</f>
        <v>0</v>
      </c>
    </row>
    <row r="127" spans="1:15" ht="12.75">
      <c r="A127" s="191" t="s">
        <v>97</v>
      </c>
      <c r="B127" s="192" t="s">
        <v>262</v>
      </c>
      <c r="C127" s="193" t="s">
        <v>263</v>
      </c>
      <c r="D127" s="194"/>
      <c r="E127" s="195"/>
      <c r="F127" s="195"/>
      <c r="G127" s="196"/>
      <c r="H127" s="197"/>
      <c r="I127" s="198"/>
      <c r="J127" s="197"/>
      <c r="K127" s="198"/>
      <c r="O127" s="199">
        <v>1</v>
      </c>
    </row>
    <row r="128" spans="1:80" ht="12.75">
      <c r="A128" s="200">
        <v>44</v>
      </c>
      <c r="B128" s="201" t="s">
        <v>264</v>
      </c>
      <c r="C128" s="202" t="s">
        <v>265</v>
      </c>
      <c r="D128" s="203" t="s">
        <v>252</v>
      </c>
      <c r="E128" s="204">
        <v>108.517581459</v>
      </c>
      <c r="F128" s="204"/>
      <c r="G128" s="205">
        <f>E128*F128</f>
        <v>0</v>
      </c>
      <c r="H128" s="206">
        <v>0</v>
      </c>
      <c r="I128" s="207">
        <f>E128*H128</f>
        <v>0</v>
      </c>
      <c r="J128" s="206"/>
      <c r="K128" s="207">
        <f>E128*J128</f>
        <v>0</v>
      </c>
      <c r="O128" s="199">
        <v>2</v>
      </c>
      <c r="AA128" s="208">
        <v>7</v>
      </c>
      <c r="AB128" s="208">
        <v>1</v>
      </c>
      <c r="AC128" s="208">
        <v>2</v>
      </c>
      <c r="AZ128" s="208">
        <v>1</v>
      </c>
      <c r="BA128" s="208">
        <f>IF(AZ128=1,G128,0)</f>
        <v>0</v>
      </c>
      <c r="BB128" s="208">
        <f>IF(AZ128=2,G128,0)</f>
        <v>0</v>
      </c>
      <c r="BC128" s="208">
        <f>IF(AZ128=3,G128,0)</f>
        <v>0</v>
      </c>
      <c r="BD128" s="208">
        <f>IF(AZ128=4,G128,0)</f>
        <v>0</v>
      </c>
      <c r="BE128" s="208">
        <f>IF(AZ128=5,G128,0)</f>
        <v>0</v>
      </c>
      <c r="CA128" s="199">
        <v>7</v>
      </c>
      <c r="CB128" s="199">
        <v>1</v>
      </c>
    </row>
    <row r="129" spans="1:57" ht="12.75">
      <c r="A129" s="220"/>
      <c r="B129" s="221" t="s">
        <v>121</v>
      </c>
      <c r="C129" s="222" t="s">
        <v>266</v>
      </c>
      <c r="D129" s="223"/>
      <c r="E129" s="224"/>
      <c r="F129" s="225"/>
      <c r="G129" s="226">
        <f>SUM(G127:G128)</f>
        <v>0</v>
      </c>
      <c r="H129" s="227"/>
      <c r="I129" s="228">
        <f>SUM(I127:I128)</f>
        <v>0</v>
      </c>
      <c r="J129" s="227"/>
      <c r="K129" s="228">
        <f>SUM(K127:K128)</f>
        <v>0</v>
      </c>
      <c r="O129" s="199">
        <v>4</v>
      </c>
      <c r="BA129" s="229">
        <f>SUM(BA127:BA128)</f>
        <v>0</v>
      </c>
      <c r="BB129" s="229">
        <f>SUM(BB127:BB128)</f>
        <v>0</v>
      </c>
      <c r="BC129" s="229">
        <f>SUM(BC127:BC128)</f>
        <v>0</v>
      </c>
      <c r="BD129" s="229">
        <f>SUM(BD127:BD128)</f>
        <v>0</v>
      </c>
      <c r="BE129" s="229">
        <f>SUM(BE127:BE128)</f>
        <v>0</v>
      </c>
    </row>
    <row r="130" spans="1:15" ht="12.75">
      <c r="A130" s="191" t="s">
        <v>97</v>
      </c>
      <c r="B130" s="192" t="s">
        <v>432</v>
      </c>
      <c r="C130" s="193" t="s">
        <v>433</v>
      </c>
      <c r="D130" s="194"/>
      <c r="E130" s="195"/>
      <c r="F130" s="195"/>
      <c r="G130" s="196"/>
      <c r="H130" s="197"/>
      <c r="I130" s="198"/>
      <c r="J130" s="197"/>
      <c r="K130" s="198"/>
      <c r="O130" s="199">
        <v>1</v>
      </c>
    </row>
    <row r="131" spans="1:80" ht="22.5">
      <c r="A131" s="200">
        <v>45</v>
      </c>
      <c r="B131" s="201" t="s">
        <v>434</v>
      </c>
      <c r="C131" s="202" t="s">
        <v>435</v>
      </c>
      <c r="D131" s="203" t="s">
        <v>102</v>
      </c>
      <c r="E131" s="204">
        <v>256.1992</v>
      </c>
      <c r="F131" s="204"/>
      <c r="G131" s="205">
        <f>E131*F131</f>
        <v>0</v>
      </c>
      <c r="H131" s="206">
        <v>0</v>
      </c>
      <c r="I131" s="207">
        <f>E131*H131</f>
        <v>0</v>
      </c>
      <c r="J131" s="206">
        <v>0</v>
      </c>
      <c r="K131" s="207">
        <f>E131*J131</f>
        <v>0</v>
      </c>
      <c r="O131" s="199">
        <v>2</v>
      </c>
      <c r="AA131" s="208">
        <v>1</v>
      </c>
      <c r="AB131" s="208">
        <v>7</v>
      </c>
      <c r="AC131" s="208">
        <v>7</v>
      </c>
      <c r="AZ131" s="208">
        <v>2</v>
      </c>
      <c r="BA131" s="208">
        <f>IF(AZ131=1,G131,0)</f>
        <v>0</v>
      </c>
      <c r="BB131" s="208">
        <f>IF(AZ131=2,G131,0)</f>
        <v>0</v>
      </c>
      <c r="BC131" s="208">
        <f>IF(AZ131=3,G131,0)</f>
        <v>0</v>
      </c>
      <c r="BD131" s="208">
        <f>IF(AZ131=4,G131,0)</f>
        <v>0</v>
      </c>
      <c r="BE131" s="208">
        <f>IF(AZ131=5,G131,0)</f>
        <v>0</v>
      </c>
      <c r="CA131" s="199">
        <v>1</v>
      </c>
      <c r="CB131" s="199">
        <v>7</v>
      </c>
    </row>
    <row r="132" spans="1:15" ht="12.75" customHeight="1">
      <c r="A132" s="209"/>
      <c r="B132" s="210"/>
      <c r="C132" s="342" t="s">
        <v>436</v>
      </c>
      <c r="D132" s="342"/>
      <c r="E132" s="342"/>
      <c r="F132" s="342"/>
      <c r="G132" s="342"/>
      <c r="I132" s="212"/>
      <c r="K132" s="212"/>
      <c r="L132" s="213" t="s">
        <v>436</v>
      </c>
      <c r="O132" s="199">
        <v>3</v>
      </c>
    </row>
    <row r="133" spans="1:15" ht="12.75" customHeight="1">
      <c r="A133" s="209"/>
      <c r="B133" s="214"/>
      <c r="C133" s="343" t="s">
        <v>437</v>
      </c>
      <c r="D133" s="343"/>
      <c r="E133" s="215">
        <v>256.1992</v>
      </c>
      <c r="F133" s="216"/>
      <c r="G133" s="217"/>
      <c r="H133" s="218"/>
      <c r="I133" s="212"/>
      <c r="J133" s="219"/>
      <c r="K133" s="212"/>
      <c r="M133" s="213" t="s">
        <v>437</v>
      </c>
      <c r="O133" s="199"/>
    </row>
    <row r="134" spans="1:80" ht="22.5">
      <c r="A134" s="200">
        <v>46</v>
      </c>
      <c r="B134" s="201" t="s">
        <v>438</v>
      </c>
      <c r="C134" s="202" t="s">
        <v>439</v>
      </c>
      <c r="D134" s="203" t="s">
        <v>102</v>
      </c>
      <c r="E134" s="204">
        <v>272.76</v>
      </c>
      <c r="F134" s="204"/>
      <c r="G134" s="205">
        <f>E134*F134</f>
        <v>0</v>
      </c>
      <c r="H134" s="206">
        <v>0.00041</v>
      </c>
      <c r="I134" s="207">
        <f>E134*H134</f>
        <v>0.11183159999999999</v>
      </c>
      <c r="J134" s="206">
        <v>0</v>
      </c>
      <c r="K134" s="207">
        <f>E134*J134</f>
        <v>0</v>
      </c>
      <c r="O134" s="199">
        <v>2</v>
      </c>
      <c r="AA134" s="208">
        <v>1</v>
      </c>
      <c r="AB134" s="208">
        <v>7</v>
      </c>
      <c r="AC134" s="208">
        <v>7</v>
      </c>
      <c r="AZ134" s="208">
        <v>2</v>
      </c>
      <c r="BA134" s="208">
        <f>IF(AZ134=1,G134,0)</f>
        <v>0</v>
      </c>
      <c r="BB134" s="208">
        <f>IF(AZ134=2,G134,0)</f>
        <v>0</v>
      </c>
      <c r="BC134" s="208">
        <f>IF(AZ134=3,G134,0)</f>
        <v>0</v>
      </c>
      <c r="BD134" s="208">
        <f>IF(AZ134=4,G134,0)</f>
        <v>0</v>
      </c>
      <c r="BE134" s="208">
        <f>IF(AZ134=5,G134,0)</f>
        <v>0</v>
      </c>
      <c r="CA134" s="199">
        <v>1</v>
      </c>
      <c r="CB134" s="199">
        <v>7</v>
      </c>
    </row>
    <row r="135" spans="1:15" ht="33.75" customHeight="1">
      <c r="A135" s="209"/>
      <c r="B135" s="210"/>
      <c r="C135" s="342" t="s">
        <v>440</v>
      </c>
      <c r="D135" s="342"/>
      <c r="E135" s="342"/>
      <c r="F135" s="342"/>
      <c r="G135" s="342"/>
      <c r="I135" s="212"/>
      <c r="K135" s="212"/>
      <c r="L135" s="213" t="s">
        <v>440</v>
      </c>
      <c r="O135" s="199">
        <v>3</v>
      </c>
    </row>
    <row r="136" spans="1:15" ht="12.75" customHeight="1">
      <c r="A136" s="209"/>
      <c r="B136" s="214"/>
      <c r="C136" s="343" t="s">
        <v>441</v>
      </c>
      <c r="D136" s="343"/>
      <c r="E136" s="215">
        <v>272.76</v>
      </c>
      <c r="F136" s="216"/>
      <c r="G136" s="217"/>
      <c r="H136" s="218"/>
      <c r="I136" s="212"/>
      <c r="J136" s="219"/>
      <c r="K136" s="212"/>
      <c r="M136" s="213" t="s">
        <v>441</v>
      </c>
      <c r="O136" s="199"/>
    </row>
    <row r="137" spans="1:80" ht="22.5">
      <c r="A137" s="200">
        <v>47</v>
      </c>
      <c r="B137" s="201" t="s">
        <v>442</v>
      </c>
      <c r="C137" s="202" t="s">
        <v>443</v>
      </c>
      <c r="D137" s="203" t="s">
        <v>102</v>
      </c>
      <c r="E137" s="204">
        <v>256.19</v>
      </c>
      <c r="F137" s="204"/>
      <c r="G137" s="205">
        <f>E137*F137</f>
        <v>0</v>
      </c>
      <c r="H137" s="206">
        <v>0.00014</v>
      </c>
      <c r="I137" s="207">
        <f>E137*H137</f>
        <v>0.0358666</v>
      </c>
      <c r="J137" s="206">
        <v>0</v>
      </c>
      <c r="K137" s="207">
        <f>E137*J137</f>
        <v>0</v>
      </c>
      <c r="O137" s="199">
        <v>2</v>
      </c>
      <c r="AA137" s="208">
        <v>1</v>
      </c>
      <c r="AB137" s="208">
        <v>7</v>
      </c>
      <c r="AC137" s="208">
        <v>7</v>
      </c>
      <c r="AZ137" s="208">
        <v>2</v>
      </c>
      <c r="BA137" s="208">
        <f>IF(AZ137=1,G137,0)</f>
        <v>0</v>
      </c>
      <c r="BB137" s="208">
        <f>IF(AZ137=2,G137,0)</f>
        <v>0</v>
      </c>
      <c r="BC137" s="208">
        <f>IF(AZ137=3,G137,0)</f>
        <v>0</v>
      </c>
      <c r="BD137" s="208">
        <f>IF(AZ137=4,G137,0)</f>
        <v>0</v>
      </c>
      <c r="BE137" s="208">
        <f>IF(AZ137=5,G137,0)</f>
        <v>0</v>
      </c>
      <c r="CA137" s="199">
        <v>1</v>
      </c>
      <c r="CB137" s="199">
        <v>7</v>
      </c>
    </row>
    <row r="138" spans="1:15" ht="12.75" customHeight="1">
      <c r="A138" s="209"/>
      <c r="B138" s="210"/>
      <c r="C138" s="342" t="s">
        <v>444</v>
      </c>
      <c r="D138" s="342"/>
      <c r="E138" s="342"/>
      <c r="F138" s="342"/>
      <c r="G138" s="342"/>
      <c r="I138" s="212"/>
      <c r="K138" s="212"/>
      <c r="L138" s="213" t="s">
        <v>444</v>
      </c>
      <c r="O138" s="199">
        <v>3</v>
      </c>
    </row>
    <row r="139" spans="1:15" ht="12.75" customHeight="1">
      <c r="A139" s="209"/>
      <c r="B139" s="214"/>
      <c r="C139" s="343" t="s">
        <v>445</v>
      </c>
      <c r="D139" s="343"/>
      <c r="E139" s="215">
        <v>256.19</v>
      </c>
      <c r="F139" s="216"/>
      <c r="G139" s="217"/>
      <c r="H139" s="218"/>
      <c r="I139" s="212"/>
      <c r="J139" s="219"/>
      <c r="K139" s="212"/>
      <c r="M139" s="213" t="s">
        <v>445</v>
      </c>
      <c r="O139" s="199"/>
    </row>
    <row r="140" spans="1:80" ht="12.75">
      <c r="A140" s="200">
        <v>48</v>
      </c>
      <c r="B140" s="201" t="s">
        <v>446</v>
      </c>
      <c r="C140" s="202" t="s">
        <v>447</v>
      </c>
      <c r="D140" s="203" t="s">
        <v>102</v>
      </c>
      <c r="E140" s="204">
        <v>268.9995</v>
      </c>
      <c r="F140" s="204"/>
      <c r="G140" s="205">
        <f>E140*F140</f>
        <v>0</v>
      </c>
      <c r="H140" s="206">
        <v>0.00185</v>
      </c>
      <c r="I140" s="207">
        <f>E140*H140</f>
        <v>0.49764907500000005</v>
      </c>
      <c r="J140" s="206"/>
      <c r="K140" s="207">
        <f>E140*J140</f>
        <v>0</v>
      </c>
      <c r="O140" s="199">
        <v>2</v>
      </c>
      <c r="AA140" s="208">
        <v>3</v>
      </c>
      <c r="AB140" s="208">
        <v>7</v>
      </c>
      <c r="AC140" s="208">
        <v>283220012</v>
      </c>
      <c r="AZ140" s="208">
        <v>2</v>
      </c>
      <c r="BA140" s="208">
        <f>IF(AZ140=1,G140,0)</f>
        <v>0</v>
      </c>
      <c r="BB140" s="208">
        <f>IF(AZ140=2,G140,0)</f>
        <v>0</v>
      </c>
      <c r="BC140" s="208">
        <f>IF(AZ140=3,G140,0)</f>
        <v>0</v>
      </c>
      <c r="BD140" s="208">
        <f>IF(AZ140=4,G140,0)</f>
        <v>0</v>
      </c>
      <c r="BE140" s="208">
        <f>IF(AZ140=5,G140,0)</f>
        <v>0</v>
      </c>
      <c r="CA140" s="199">
        <v>3</v>
      </c>
      <c r="CB140" s="199">
        <v>7</v>
      </c>
    </row>
    <row r="141" spans="1:15" ht="33.75" customHeight="1">
      <c r="A141" s="209"/>
      <c r="B141" s="210"/>
      <c r="C141" s="342" t="s">
        <v>448</v>
      </c>
      <c r="D141" s="342"/>
      <c r="E141" s="342"/>
      <c r="F141" s="342"/>
      <c r="G141" s="342"/>
      <c r="I141" s="212"/>
      <c r="K141" s="212"/>
      <c r="L141" s="213" t="s">
        <v>448</v>
      </c>
      <c r="O141" s="199">
        <v>3</v>
      </c>
    </row>
    <row r="142" spans="1:15" ht="12.75" customHeight="1">
      <c r="A142" s="209"/>
      <c r="B142" s="214"/>
      <c r="C142" s="343" t="s">
        <v>449</v>
      </c>
      <c r="D142" s="343"/>
      <c r="E142" s="215">
        <v>268.9995</v>
      </c>
      <c r="F142" s="216"/>
      <c r="G142" s="217"/>
      <c r="H142" s="218"/>
      <c r="I142" s="212"/>
      <c r="J142" s="219"/>
      <c r="K142" s="212"/>
      <c r="M142" s="213" t="s">
        <v>449</v>
      </c>
      <c r="O142" s="199"/>
    </row>
    <row r="143" spans="1:80" ht="12.75">
      <c r="A143" s="200">
        <v>49</v>
      </c>
      <c r="B143" s="201" t="s">
        <v>450</v>
      </c>
      <c r="C143" s="202" t="s">
        <v>451</v>
      </c>
      <c r="D143" s="203" t="s">
        <v>102</v>
      </c>
      <c r="E143" s="204">
        <v>286.398</v>
      </c>
      <c r="F143" s="204"/>
      <c r="G143" s="205">
        <f>E143*F143</f>
        <v>0</v>
      </c>
      <c r="H143" s="206">
        <v>0.0035</v>
      </c>
      <c r="I143" s="207">
        <f>E143*H143</f>
        <v>1.002393</v>
      </c>
      <c r="J143" s="206"/>
      <c r="K143" s="207">
        <f>E143*J143</f>
        <v>0</v>
      </c>
      <c r="O143" s="199">
        <v>2</v>
      </c>
      <c r="AA143" s="208">
        <v>3</v>
      </c>
      <c r="AB143" s="208">
        <v>7</v>
      </c>
      <c r="AC143" s="208">
        <v>62852269</v>
      </c>
      <c r="AZ143" s="208">
        <v>2</v>
      </c>
      <c r="BA143" s="208">
        <f>IF(AZ143=1,G143,0)</f>
        <v>0</v>
      </c>
      <c r="BB143" s="208">
        <f>IF(AZ143=2,G143,0)</f>
        <v>0</v>
      </c>
      <c r="BC143" s="208">
        <f>IF(AZ143=3,G143,0)</f>
        <v>0</v>
      </c>
      <c r="BD143" s="208">
        <f>IF(AZ143=4,G143,0)</f>
        <v>0</v>
      </c>
      <c r="BE143" s="208">
        <f>IF(AZ143=5,G143,0)</f>
        <v>0</v>
      </c>
      <c r="CA143" s="199">
        <v>3</v>
      </c>
      <c r="CB143" s="199">
        <v>7</v>
      </c>
    </row>
    <row r="144" spans="1:15" ht="12.75" customHeight="1">
      <c r="A144" s="209"/>
      <c r="B144" s="214"/>
      <c r="C144" s="343" t="s">
        <v>452</v>
      </c>
      <c r="D144" s="343"/>
      <c r="E144" s="215">
        <v>286.398</v>
      </c>
      <c r="F144" s="216"/>
      <c r="G144" s="217"/>
      <c r="H144" s="218"/>
      <c r="I144" s="212"/>
      <c r="J144" s="219"/>
      <c r="K144" s="212"/>
      <c r="M144" s="213" t="s">
        <v>452</v>
      </c>
      <c r="O144" s="199"/>
    </row>
    <row r="145" spans="1:80" ht="12.75">
      <c r="A145" s="200">
        <v>50</v>
      </c>
      <c r="B145" s="201" t="s">
        <v>453</v>
      </c>
      <c r="C145" s="202" t="s">
        <v>454</v>
      </c>
      <c r="D145" s="203" t="s">
        <v>102</v>
      </c>
      <c r="E145" s="204">
        <v>268.9995</v>
      </c>
      <c r="F145" s="204"/>
      <c r="G145" s="205">
        <f>E145*F145</f>
        <v>0</v>
      </c>
      <c r="H145" s="206">
        <v>0.00012</v>
      </c>
      <c r="I145" s="207">
        <f>E145*H145</f>
        <v>0.03227994</v>
      </c>
      <c r="J145" s="206"/>
      <c r="K145" s="207">
        <f>E145*J145</f>
        <v>0</v>
      </c>
      <c r="O145" s="199">
        <v>2</v>
      </c>
      <c r="AA145" s="208">
        <v>3</v>
      </c>
      <c r="AB145" s="208">
        <v>7</v>
      </c>
      <c r="AC145" s="208">
        <v>69366195</v>
      </c>
      <c r="AZ145" s="208">
        <v>2</v>
      </c>
      <c r="BA145" s="208">
        <f>IF(AZ145=1,G145,0)</f>
        <v>0</v>
      </c>
      <c r="BB145" s="208">
        <f>IF(AZ145=2,G145,0)</f>
        <v>0</v>
      </c>
      <c r="BC145" s="208">
        <f>IF(AZ145=3,G145,0)</f>
        <v>0</v>
      </c>
      <c r="BD145" s="208">
        <f>IF(AZ145=4,G145,0)</f>
        <v>0</v>
      </c>
      <c r="BE145" s="208">
        <f>IF(AZ145=5,G145,0)</f>
        <v>0</v>
      </c>
      <c r="CA145" s="199">
        <v>3</v>
      </c>
      <c r="CB145" s="199">
        <v>7</v>
      </c>
    </row>
    <row r="146" spans="1:15" ht="12.75" customHeight="1">
      <c r="A146" s="209"/>
      <c r="B146" s="214"/>
      <c r="C146" s="343" t="s">
        <v>449</v>
      </c>
      <c r="D146" s="343"/>
      <c r="E146" s="215">
        <v>268.9995</v>
      </c>
      <c r="F146" s="216"/>
      <c r="G146" s="217"/>
      <c r="H146" s="218"/>
      <c r="I146" s="212"/>
      <c r="J146" s="219"/>
      <c r="K146" s="212"/>
      <c r="M146" s="213" t="s">
        <v>449</v>
      </c>
      <c r="O146" s="199"/>
    </row>
    <row r="147" spans="1:80" ht="12.75">
      <c r="A147" s="200">
        <v>51</v>
      </c>
      <c r="B147" s="201" t="s">
        <v>455</v>
      </c>
      <c r="C147" s="202" t="s">
        <v>456</v>
      </c>
      <c r="D147" s="203" t="s">
        <v>12</v>
      </c>
      <c r="E147" s="204"/>
      <c r="F147" s="204"/>
      <c r="G147" s="205">
        <f>E147*F147</f>
        <v>0</v>
      </c>
      <c r="H147" s="206">
        <v>0</v>
      </c>
      <c r="I147" s="207">
        <f>E147*H147</f>
        <v>0</v>
      </c>
      <c r="J147" s="206"/>
      <c r="K147" s="207">
        <f>E147*J147</f>
        <v>0</v>
      </c>
      <c r="O147" s="199">
        <v>2</v>
      </c>
      <c r="AA147" s="208">
        <v>7</v>
      </c>
      <c r="AB147" s="208">
        <v>1002</v>
      </c>
      <c r="AC147" s="208">
        <v>5</v>
      </c>
      <c r="AZ147" s="208">
        <v>2</v>
      </c>
      <c r="BA147" s="208">
        <f>IF(AZ147=1,G147,0)</f>
        <v>0</v>
      </c>
      <c r="BB147" s="208">
        <f>IF(AZ147=2,G147,0)</f>
        <v>0</v>
      </c>
      <c r="BC147" s="208">
        <f>IF(AZ147=3,G147,0)</f>
        <v>0</v>
      </c>
      <c r="BD147" s="208">
        <f>IF(AZ147=4,G147,0)</f>
        <v>0</v>
      </c>
      <c r="BE147" s="208">
        <f>IF(AZ147=5,G147,0)</f>
        <v>0</v>
      </c>
      <c r="CA147" s="199">
        <v>7</v>
      </c>
      <c r="CB147" s="199">
        <v>1002</v>
      </c>
    </row>
    <row r="148" spans="1:57" ht="12.75">
      <c r="A148" s="220"/>
      <c r="B148" s="221" t="s">
        <v>121</v>
      </c>
      <c r="C148" s="222" t="s">
        <v>457</v>
      </c>
      <c r="D148" s="223"/>
      <c r="E148" s="224"/>
      <c r="F148" s="225"/>
      <c r="G148" s="226">
        <f>SUM(G130:G147)</f>
        <v>0</v>
      </c>
      <c r="H148" s="227"/>
      <c r="I148" s="228">
        <f>SUM(I130:I147)</f>
        <v>1.680020215</v>
      </c>
      <c r="J148" s="227"/>
      <c r="K148" s="228">
        <f>SUM(K130:K147)</f>
        <v>0</v>
      </c>
      <c r="O148" s="199">
        <v>4</v>
      </c>
      <c r="BA148" s="229">
        <f>SUM(BA130:BA147)</f>
        <v>0</v>
      </c>
      <c r="BB148" s="229">
        <f>SUM(BB130:BB147)</f>
        <v>0</v>
      </c>
      <c r="BC148" s="229">
        <f>SUM(BC130:BC147)</f>
        <v>0</v>
      </c>
      <c r="BD148" s="229">
        <f>SUM(BD130:BD147)</f>
        <v>0</v>
      </c>
      <c r="BE148" s="229">
        <f>SUM(BE130:BE147)</f>
        <v>0</v>
      </c>
    </row>
    <row r="149" spans="1:15" ht="12.75">
      <c r="A149" s="191" t="s">
        <v>97</v>
      </c>
      <c r="B149" s="192" t="s">
        <v>458</v>
      </c>
      <c r="C149" s="193" t="s">
        <v>459</v>
      </c>
      <c r="D149" s="194"/>
      <c r="E149" s="195"/>
      <c r="F149" s="195"/>
      <c r="G149" s="196"/>
      <c r="H149" s="197"/>
      <c r="I149" s="198"/>
      <c r="J149" s="197"/>
      <c r="K149" s="198"/>
      <c r="O149" s="199">
        <v>1</v>
      </c>
    </row>
    <row r="150" spans="1:80" ht="22.5">
      <c r="A150" s="200">
        <v>52</v>
      </c>
      <c r="B150" s="201" t="s">
        <v>460</v>
      </c>
      <c r="C150" s="202" t="s">
        <v>461</v>
      </c>
      <c r="D150" s="203" t="s">
        <v>102</v>
      </c>
      <c r="E150" s="204">
        <v>200</v>
      </c>
      <c r="F150" s="204"/>
      <c r="G150" s="205">
        <f>E150*F150</f>
        <v>0</v>
      </c>
      <c r="H150" s="206">
        <v>0.00015</v>
      </c>
      <c r="I150" s="207">
        <f>E150*H150</f>
        <v>0.03</v>
      </c>
      <c r="J150" s="206">
        <v>0</v>
      </c>
      <c r="K150" s="207">
        <f>E150*J150</f>
        <v>0</v>
      </c>
      <c r="O150" s="199">
        <v>2</v>
      </c>
      <c r="AA150" s="208">
        <v>1</v>
      </c>
      <c r="AB150" s="208">
        <v>7</v>
      </c>
      <c r="AC150" s="208">
        <v>7</v>
      </c>
      <c r="AZ150" s="208">
        <v>2</v>
      </c>
      <c r="BA150" s="208">
        <f>IF(AZ150=1,G150,0)</f>
        <v>0</v>
      </c>
      <c r="BB150" s="208">
        <f>IF(AZ150=2,G150,0)</f>
        <v>0</v>
      </c>
      <c r="BC150" s="208">
        <f>IF(AZ150=3,G150,0)</f>
        <v>0</v>
      </c>
      <c r="BD150" s="208">
        <f>IF(AZ150=4,G150,0)</f>
        <v>0</v>
      </c>
      <c r="BE150" s="208">
        <f>IF(AZ150=5,G150,0)</f>
        <v>0</v>
      </c>
      <c r="CA150" s="199">
        <v>1</v>
      </c>
      <c r="CB150" s="199">
        <v>7</v>
      </c>
    </row>
    <row r="151" spans="1:15" ht="12.75" customHeight="1">
      <c r="A151" s="209"/>
      <c r="B151" s="214"/>
      <c r="C151" s="343" t="s">
        <v>351</v>
      </c>
      <c r="D151" s="343"/>
      <c r="E151" s="215">
        <v>200</v>
      </c>
      <c r="F151" s="216"/>
      <c r="G151" s="217"/>
      <c r="H151" s="218"/>
      <c r="I151" s="212"/>
      <c r="J151" s="219"/>
      <c r="K151" s="212"/>
      <c r="M151" s="213" t="s">
        <v>351</v>
      </c>
      <c r="O151" s="199"/>
    </row>
    <row r="152" spans="1:80" ht="12.75">
      <c r="A152" s="200">
        <v>53</v>
      </c>
      <c r="B152" s="201" t="s">
        <v>462</v>
      </c>
      <c r="C152" s="202" t="s">
        <v>463</v>
      </c>
      <c r="D152" s="203" t="s">
        <v>102</v>
      </c>
      <c r="E152" s="204">
        <v>45.8284</v>
      </c>
      <c r="F152" s="204"/>
      <c r="G152" s="205">
        <f>E152*F152</f>
        <v>0</v>
      </c>
      <c r="H152" s="206">
        <v>0.003</v>
      </c>
      <c r="I152" s="207">
        <f>E152*H152</f>
        <v>0.1374852</v>
      </c>
      <c r="J152" s="206">
        <v>0</v>
      </c>
      <c r="K152" s="207">
        <f>E152*J152</f>
        <v>0</v>
      </c>
      <c r="O152" s="199">
        <v>2</v>
      </c>
      <c r="AA152" s="208">
        <v>1</v>
      </c>
      <c r="AB152" s="208">
        <v>7</v>
      </c>
      <c r="AC152" s="208">
        <v>7</v>
      </c>
      <c r="AZ152" s="208">
        <v>2</v>
      </c>
      <c r="BA152" s="208">
        <f>IF(AZ152=1,G152,0)</f>
        <v>0</v>
      </c>
      <c r="BB152" s="208">
        <f>IF(AZ152=2,G152,0)</f>
        <v>0</v>
      </c>
      <c r="BC152" s="208">
        <f>IF(AZ152=3,G152,0)</f>
        <v>0</v>
      </c>
      <c r="BD152" s="208">
        <f>IF(AZ152=4,G152,0)</f>
        <v>0</v>
      </c>
      <c r="BE152" s="208">
        <f>IF(AZ152=5,G152,0)</f>
        <v>0</v>
      </c>
      <c r="CA152" s="199">
        <v>1</v>
      </c>
      <c r="CB152" s="199">
        <v>7</v>
      </c>
    </row>
    <row r="153" spans="1:15" ht="22.5" customHeight="1">
      <c r="A153" s="209"/>
      <c r="B153" s="210"/>
      <c r="C153" s="342" t="s">
        <v>464</v>
      </c>
      <c r="D153" s="342"/>
      <c r="E153" s="342"/>
      <c r="F153" s="342"/>
      <c r="G153" s="342"/>
      <c r="I153" s="212"/>
      <c r="K153" s="212"/>
      <c r="L153" s="213" t="s">
        <v>464</v>
      </c>
      <c r="O153" s="199">
        <v>3</v>
      </c>
    </row>
    <row r="154" spans="1:15" ht="12.75" customHeight="1">
      <c r="A154" s="209"/>
      <c r="B154" s="214"/>
      <c r="C154" s="343" t="s">
        <v>465</v>
      </c>
      <c r="D154" s="343"/>
      <c r="E154" s="215">
        <v>45.8284</v>
      </c>
      <c r="F154" s="216"/>
      <c r="G154" s="217"/>
      <c r="H154" s="218"/>
      <c r="I154" s="212"/>
      <c r="J154" s="219"/>
      <c r="K154" s="212"/>
      <c r="M154" s="213" t="s">
        <v>465</v>
      </c>
      <c r="O154" s="199"/>
    </row>
    <row r="155" spans="1:80" ht="12.75">
      <c r="A155" s="200">
        <v>54</v>
      </c>
      <c r="B155" s="201" t="s">
        <v>466</v>
      </c>
      <c r="C155" s="202" t="s">
        <v>467</v>
      </c>
      <c r="D155" s="203" t="s">
        <v>102</v>
      </c>
      <c r="E155" s="204">
        <v>16.32</v>
      </c>
      <c r="F155" s="204"/>
      <c r="G155" s="205">
        <f>E155*F155</f>
        <v>0</v>
      </c>
      <c r="H155" s="206">
        <v>0.00229</v>
      </c>
      <c r="I155" s="207">
        <f>E155*H155</f>
        <v>0.0373728</v>
      </c>
      <c r="J155" s="206">
        <v>0</v>
      </c>
      <c r="K155" s="207">
        <f>E155*J155</f>
        <v>0</v>
      </c>
      <c r="O155" s="199">
        <v>2</v>
      </c>
      <c r="AA155" s="208">
        <v>1</v>
      </c>
      <c r="AB155" s="208">
        <v>7</v>
      </c>
      <c r="AC155" s="208">
        <v>7</v>
      </c>
      <c r="AZ155" s="208">
        <v>2</v>
      </c>
      <c r="BA155" s="208">
        <f>IF(AZ155=1,G155,0)</f>
        <v>0</v>
      </c>
      <c r="BB155" s="208">
        <f>IF(AZ155=2,G155,0)</f>
        <v>0</v>
      </c>
      <c r="BC155" s="208">
        <f>IF(AZ155=3,G155,0)</f>
        <v>0</v>
      </c>
      <c r="BD155" s="208">
        <f>IF(AZ155=4,G155,0)</f>
        <v>0</v>
      </c>
      <c r="BE155" s="208">
        <f>IF(AZ155=5,G155,0)</f>
        <v>0</v>
      </c>
      <c r="CA155" s="199">
        <v>1</v>
      </c>
      <c r="CB155" s="199">
        <v>7</v>
      </c>
    </row>
    <row r="156" spans="1:15" ht="33.75" customHeight="1">
      <c r="A156" s="209"/>
      <c r="B156" s="210"/>
      <c r="C156" s="342" t="s">
        <v>468</v>
      </c>
      <c r="D156" s="342"/>
      <c r="E156" s="342"/>
      <c r="F156" s="342"/>
      <c r="G156" s="342"/>
      <c r="I156" s="212"/>
      <c r="K156" s="212"/>
      <c r="L156" s="213" t="s">
        <v>468</v>
      </c>
      <c r="O156" s="199">
        <v>3</v>
      </c>
    </row>
    <row r="157" spans="1:15" ht="12.75" customHeight="1">
      <c r="A157" s="209"/>
      <c r="B157" s="214"/>
      <c r="C157" s="343" t="s">
        <v>469</v>
      </c>
      <c r="D157" s="343"/>
      <c r="E157" s="215">
        <v>16.32</v>
      </c>
      <c r="F157" s="216"/>
      <c r="G157" s="217"/>
      <c r="H157" s="218"/>
      <c r="I157" s="212"/>
      <c r="J157" s="219"/>
      <c r="K157" s="212"/>
      <c r="M157" s="213" t="s">
        <v>469</v>
      </c>
      <c r="O157" s="199"/>
    </row>
    <row r="158" spans="1:80" ht="22.5">
      <c r="A158" s="200">
        <v>55</v>
      </c>
      <c r="B158" s="201" t="s">
        <v>470</v>
      </c>
      <c r="C158" s="202" t="s">
        <v>471</v>
      </c>
      <c r="D158" s="203" t="s">
        <v>102</v>
      </c>
      <c r="E158" s="204">
        <v>501.22</v>
      </c>
      <c r="F158" s="204"/>
      <c r="G158" s="205">
        <f>E158*F158</f>
        <v>0</v>
      </c>
      <c r="H158" s="206">
        <v>0.00033</v>
      </c>
      <c r="I158" s="207">
        <f>E158*H158</f>
        <v>0.1654026</v>
      </c>
      <c r="J158" s="206">
        <v>0</v>
      </c>
      <c r="K158" s="207">
        <f>E158*J158</f>
        <v>0</v>
      </c>
      <c r="O158" s="199">
        <v>2</v>
      </c>
      <c r="AA158" s="208">
        <v>1</v>
      </c>
      <c r="AB158" s="208">
        <v>7</v>
      </c>
      <c r="AC158" s="208">
        <v>7</v>
      </c>
      <c r="AZ158" s="208">
        <v>2</v>
      </c>
      <c r="BA158" s="208">
        <f>IF(AZ158=1,G158,0)</f>
        <v>0</v>
      </c>
      <c r="BB158" s="208">
        <f>IF(AZ158=2,G158,0)</f>
        <v>0</v>
      </c>
      <c r="BC158" s="208">
        <f>IF(AZ158=3,G158,0)</f>
        <v>0</v>
      </c>
      <c r="BD158" s="208">
        <f>IF(AZ158=4,G158,0)</f>
        <v>0</v>
      </c>
      <c r="BE158" s="208">
        <f>IF(AZ158=5,G158,0)</f>
        <v>0</v>
      </c>
      <c r="CA158" s="199">
        <v>1</v>
      </c>
      <c r="CB158" s="199">
        <v>7</v>
      </c>
    </row>
    <row r="159" spans="1:15" ht="33.75" customHeight="1">
      <c r="A159" s="209"/>
      <c r="B159" s="210"/>
      <c r="C159" s="342" t="s">
        <v>1068</v>
      </c>
      <c r="D159" s="342"/>
      <c r="E159" s="342"/>
      <c r="F159" s="342"/>
      <c r="G159" s="342"/>
      <c r="I159" s="212"/>
      <c r="K159" s="212"/>
      <c r="L159" s="213" t="s">
        <v>472</v>
      </c>
      <c r="O159" s="199">
        <v>3</v>
      </c>
    </row>
    <row r="160" spans="1:15" ht="12.75" customHeight="1">
      <c r="A160" s="209"/>
      <c r="B160" s="214"/>
      <c r="C160" s="343" t="s">
        <v>473</v>
      </c>
      <c r="D160" s="343"/>
      <c r="E160" s="215">
        <v>501.22</v>
      </c>
      <c r="F160" s="216"/>
      <c r="G160" s="217"/>
      <c r="H160" s="218"/>
      <c r="I160" s="212"/>
      <c r="J160" s="219"/>
      <c r="K160" s="212"/>
      <c r="M160" s="213" t="s">
        <v>473</v>
      </c>
      <c r="O160" s="199"/>
    </row>
    <row r="161" spans="1:80" ht="22.5">
      <c r="A161" s="200">
        <v>56</v>
      </c>
      <c r="B161" s="201" t="s">
        <v>474</v>
      </c>
      <c r="C161" s="202" t="s">
        <v>475</v>
      </c>
      <c r="D161" s="203" t="s">
        <v>102</v>
      </c>
      <c r="E161" s="204">
        <v>180</v>
      </c>
      <c r="F161" s="204"/>
      <c r="G161" s="205">
        <f>E161*F161</f>
        <v>0</v>
      </c>
      <c r="H161" s="206">
        <v>1E-05</v>
      </c>
      <c r="I161" s="207">
        <f>E161*H161</f>
        <v>0.0018000000000000002</v>
      </c>
      <c r="J161" s="206">
        <v>0</v>
      </c>
      <c r="K161" s="207">
        <f>E161*J161</f>
        <v>0</v>
      </c>
      <c r="O161" s="199">
        <v>2</v>
      </c>
      <c r="AA161" s="208">
        <v>1</v>
      </c>
      <c r="AB161" s="208">
        <v>7</v>
      </c>
      <c r="AC161" s="208">
        <v>7</v>
      </c>
      <c r="AZ161" s="208">
        <v>2</v>
      </c>
      <c r="BA161" s="208">
        <f>IF(AZ161=1,G161,0)</f>
        <v>0</v>
      </c>
      <c r="BB161" s="208">
        <f>IF(AZ161=2,G161,0)</f>
        <v>0</v>
      </c>
      <c r="BC161" s="208">
        <f>IF(AZ161=3,G161,0)</f>
        <v>0</v>
      </c>
      <c r="BD161" s="208">
        <f>IF(AZ161=4,G161,0)</f>
        <v>0</v>
      </c>
      <c r="BE161" s="208">
        <f>IF(AZ161=5,G161,0)</f>
        <v>0</v>
      </c>
      <c r="CA161" s="199">
        <v>1</v>
      </c>
      <c r="CB161" s="199">
        <v>7</v>
      </c>
    </row>
    <row r="162" spans="1:15" ht="33.75" customHeight="1">
      <c r="A162" s="209"/>
      <c r="B162" s="210"/>
      <c r="C162" s="342" t="s">
        <v>476</v>
      </c>
      <c r="D162" s="342"/>
      <c r="E162" s="342"/>
      <c r="F162" s="342"/>
      <c r="G162" s="342"/>
      <c r="I162" s="212"/>
      <c r="K162" s="212"/>
      <c r="L162" s="213" t="s">
        <v>476</v>
      </c>
      <c r="O162" s="199">
        <v>3</v>
      </c>
    </row>
    <row r="163" spans="1:15" ht="12.75" customHeight="1">
      <c r="A163" s="209"/>
      <c r="B163" s="214"/>
      <c r="C163" s="343" t="s">
        <v>477</v>
      </c>
      <c r="D163" s="343"/>
      <c r="E163" s="215">
        <v>180</v>
      </c>
      <c r="F163" s="216"/>
      <c r="G163" s="217"/>
      <c r="H163" s="218"/>
      <c r="I163" s="212"/>
      <c r="J163" s="219"/>
      <c r="K163" s="212"/>
      <c r="M163" s="213" t="s">
        <v>477</v>
      </c>
      <c r="O163" s="199"/>
    </row>
    <row r="164" spans="1:80" ht="12.75">
      <c r="A164" s="200">
        <v>57</v>
      </c>
      <c r="B164" s="201" t="s">
        <v>478</v>
      </c>
      <c r="C164" s="202" t="s">
        <v>479</v>
      </c>
      <c r="D164" s="203" t="s">
        <v>112</v>
      </c>
      <c r="E164" s="204">
        <v>2.399</v>
      </c>
      <c r="F164" s="204"/>
      <c r="G164" s="205">
        <f>E164*F164</f>
        <v>0</v>
      </c>
      <c r="H164" s="206">
        <v>0.035</v>
      </c>
      <c r="I164" s="207">
        <f>E164*H164</f>
        <v>0.08396500000000001</v>
      </c>
      <c r="J164" s="206"/>
      <c r="K164" s="207">
        <f>E164*J164</f>
        <v>0</v>
      </c>
      <c r="O164" s="199">
        <v>2</v>
      </c>
      <c r="AA164" s="208">
        <v>3</v>
      </c>
      <c r="AB164" s="208">
        <v>7</v>
      </c>
      <c r="AC164" s="208">
        <v>283754601</v>
      </c>
      <c r="AZ164" s="208">
        <v>2</v>
      </c>
      <c r="BA164" s="208">
        <f>IF(AZ164=1,G164,0)</f>
        <v>0</v>
      </c>
      <c r="BB164" s="208">
        <f>IF(AZ164=2,G164,0)</f>
        <v>0</v>
      </c>
      <c r="BC164" s="208">
        <f>IF(AZ164=3,G164,0)</f>
        <v>0</v>
      </c>
      <c r="BD164" s="208">
        <f>IF(AZ164=4,G164,0)</f>
        <v>0</v>
      </c>
      <c r="BE164" s="208">
        <f>IF(AZ164=5,G164,0)</f>
        <v>0</v>
      </c>
      <c r="CA164" s="199">
        <v>3</v>
      </c>
      <c r="CB164" s="199">
        <v>7</v>
      </c>
    </row>
    <row r="165" spans="1:15" ht="22.5" customHeight="1">
      <c r="A165" s="209"/>
      <c r="B165" s="210"/>
      <c r="C165" s="342" t="s">
        <v>480</v>
      </c>
      <c r="D165" s="342"/>
      <c r="E165" s="342"/>
      <c r="F165" s="342"/>
      <c r="G165" s="342"/>
      <c r="I165" s="212"/>
      <c r="K165" s="212"/>
      <c r="L165" s="213" t="s">
        <v>480</v>
      </c>
      <c r="O165" s="199">
        <v>3</v>
      </c>
    </row>
    <row r="166" spans="1:15" ht="12.75" customHeight="1">
      <c r="A166" s="209"/>
      <c r="B166" s="214"/>
      <c r="C166" s="343" t="s">
        <v>481</v>
      </c>
      <c r="D166" s="343"/>
      <c r="E166" s="215">
        <v>2.399</v>
      </c>
      <c r="F166" s="216"/>
      <c r="G166" s="217"/>
      <c r="H166" s="218"/>
      <c r="I166" s="212"/>
      <c r="J166" s="219"/>
      <c r="K166" s="212"/>
      <c r="M166" s="213" t="s">
        <v>481</v>
      </c>
      <c r="O166" s="199"/>
    </row>
    <row r="167" spans="1:80" ht="12.75">
      <c r="A167" s="200">
        <v>58</v>
      </c>
      <c r="B167" s="201" t="s">
        <v>478</v>
      </c>
      <c r="C167" s="202" t="s">
        <v>479</v>
      </c>
      <c r="D167" s="203" t="s">
        <v>102</v>
      </c>
      <c r="E167" s="204">
        <v>48.111</v>
      </c>
      <c r="F167" s="204"/>
      <c r="G167" s="205">
        <f>E167*F167</f>
        <v>0</v>
      </c>
      <c r="H167" s="206">
        <v>0.035</v>
      </c>
      <c r="I167" s="207">
        <f>E167*H167</f>
        <v>1.683885</v>
      </c>
      <c r="J167" s="206"/>
      <c r="K167" s="207">
        <f>E167*J167</f>
        <v>0</v>
      </c>
      <c r="O167" s="199">
        <v>2</v>
      </c>
      <c r="AA167" s="208">
        <v>3</v>
      </c>
      <c r="AB167" s="208">
        <v>7</v>
      </c>
      <c r="AC167" s="208">
        <v>283754601</v>
      </c>
      <c r="AZ167" s="208">
        <v>2</v>
      </c>
      <c r="BA167" s="208">
        <f>IF(AZ167=1,G167,0)</f>
        <v>0</v>
      </c>
      <c r="BB167" s="208">
        <f>IF(AZ167=2,G167,0)</f>
        <v>0</v>
      </c>
      <c r="BC167" s="208">
        <f>IF(AZ167=3,G167,0)</f>
        <v>0</v>
      </c>
      <c r="BD167" s="208">
        <f>IF(AZ167=4,G167,0)</f>
        <v>0</v>
      </c>
      <c r="BE167" s="208">
        <f>IF(AZ167=5,G167,0)</f>
        <v>0</v>
      </c>
      <c r="CA167" s="199">
        <v>3</v>
      </c>
      <c r="CB167" s="199">
        <v>7</v>
      </c>
    </row>
    <row r="168" spans="1:15" ht="22.5" customHeight="1">
      <c r="A168" s="209"/>
      <c r="B168" s="210"/>
      <c r="C168" s="342" t="s">
        <v>1070</v>
      </c>
      <c r="D168" s="342"/>
      <c r="E168" s="342"/>
      <c r="F168" s="342"/>
      <c r="G168" s="342"/>
      <c r="I168" s="212"/>
      <c r="K168" s="212"/>
      <c r="L168" s="213" t="s">
        <v>464</v>
      </c>
      <c r="O168" s="199">
        <v>3</v>
      </c>
    </row>
    <row r="169" spans="1:15" ht="12.75" customHeight="1">
      <c r="A169" s="209"/>
      <c r="B169" s="214"/>
      <c r="C169" s="343" t="s">
        <v>482</v>
      </c>
      <c r="D169" s="343"/>
      <c r="E169" s="215">
        <v>48.111</v>
      </c>
      <c r="F169" s="216"/>
      <c r="G169" s="217"/>
      <c r="H169" s="218"/>
      <c r="I169" s="212"/>
      <c r="J169" s="219"/>
      <c r="K169" s="212"/>
      <c r="M169" s="213" t="s">
        <v>482</v>
      </c>
      <c r="O169" s="199"/>
    </row>
    <row r="170" spans="1:80" ht="12.75">
      <c r="A170" s="200">
        <v>59</v>
      </c>
      <c r="B170" s="201" t="s">
        <v>483</v>
      </c>
      <c r="C170" s="202" t="s">
        <v>484</v>
      </c>
      <c r="D170" s="203" t="s">
        <v>112</v>
      </c>
      <c r="E170" s="204">
        <v>63.1512</v>
      </c>
      <c r="F170" s="204"/>
      <c r="G170" s="205">
        <f>E170*F170</f>
        <v>0</v>
      </c>
      <c r="H170" s="206">
        <v>0.02</v>
      </c>
      <c r="I170" s="207">
        <f>E170*H170</f>
        <v>1.2630240000000001</v>
      </c>
      <c r="J170" s="206"/>
      <c r="K170" s="207">
        <f>E170*J170</f>
        <v>0</v>
      </c>
      <c r="O170" s="199">
        <v>2</v>
      </c>
      <c r="AA170" s="208">
        <v>3</v>
      </c>
      <c r="AB170" s="208">
        <v>7</v>
      </c>
      <c r="AC170" s="208">
        <v>28375704</v>
      </c>
      <c r="AZ170" s="208">
        <v>2</v>
      </c>
      <c r="BA170" s="208">
        <f>IF(AZ170=1,G170,0)</f>
        <v>0</v>
      </c>
      <c r="BB170" s="208">
        <f>IF(AZ170=2,G170,0)</f>
        <v>0</v>
      </c>
      <c r="BC170" s="208">
        <f>IF(AZ170=3,G170,0)</f>
        <v>0</v>
      </c>
      <c r="BD170" s="208">
        <f>IF(AZ170=4,G170,0)</f>
        <v>0</v>
      </c>
      <c r="BE170" s="208">
        <f>IF(AZ170=5,G170,0)</f>
        <v>0</v>
      </c>
      <c r="CA170" s="199">
        <v>3</v>
      </c>
      <c r="CB170" s="199">
        <v>7</v>
      </c>
    </row>
    <row r="171" spans="1:15" ht="12.75" customHeight="1">
      <c r="A171" s="209"/>
      <c r="B171" s="214"/>
      <c r="C171" s="343" t="s">
        <v>485</v>
      </c>
      <c r="D171" s="343"/>
      <c r="E171" s="215">
        <v>63.1512</v>
      </c>
      <c r="F171" s="216"/>
      <c r="G171" s="217"/>
      <c r="H171" s="218"/>
      <c r="I171" s="212"/>
      <c r="J171" s="219"/>
      <c r="K171" s="212"/>
      <c r="M171" s="213" t="s">
        <v>485</v>
      </c>
      <c r="O171" s="199"/>
    </row>
    <row r="172" spans="1:80" ht="12.75">
      <c r="A172" s="200">
        <v>60</v>
      </c>
      <c r="B172" s="201" t="s">
        <v>486</v>
      </c>
      <c r="C172" s="202" t="s">
        <v>487</v>
      </c>
      <c r="D172" s="203" t="s">
        <v>12</v>
      </c>
      <c r="E172" s="204"/>
      <c r="F172" s="204"/>
      <c r="G172" s="205">
        <f>E172*F172</f>
        <v>0</v>
      </c>
      <c r="H172" s="206">
        <v>0</v>
      </c>
      <c r="I172" s="207">
        <f>E172*H172</f>
        <v>0</v>
      </c>
      <c r="J172" s="206"/>
      <c r="K172" s="207">
        <f>E172*J172</f>
        <v>0</v>
      </c>
      <c r="O172" s="199">
        <v>2</v>
      </c>
      <c r="AA172" s="208">
        <v>7</v>
      </c>
      <c r="AB172" s="208">
        <v>1002</v>
      </c>
      <c r="AC172" s="208">
        <v>5</v>
      </c>
      <c r="AZ172" s="208">
        <v>2</v>
      </c>
      <c r="BA172" s="208">
        <f>IF(AZ172=1,G172,0)</f>
        <v>0</v>
      </c>
      <c r="BB172" s="208">
        <f>IF(AZ172=2,G172,0)</f>
        <v>0</v>
      </c>
      <c r="BC172" s="208">
        <f>IF(AZ172=3,G172,0)</f>
        <v>0</v>
      </c>
      <c r="BD172" s="208">
        <f>IF(AZ172=4,G172,0)</f>
        <v>0</v>
      </c>
      <c r="BE172" s="208">
        <f>IF(AZ172=5,G172,0)</f>
        <v>0</v>
      </c>
      <c r="CA172" s="199">
        <v>7</v>
      </c>
      <c r="CB172" s="199">
        <v>1002</v>
      </c>
    </row>
    <row r="173" spans="1:57" ht="12.75">
      <c r="A173" s="220"/>
      <c r="B173" s="221" t="s">
        <v>121</v>
      </c>
      <c r="C173" s="222" t="s">
        <v>488</v>
      </c>
      <c r="D173" s="223"/>
      <c r="E173" s="224"/>
      <c r="F173" s="225"/>
      <c r="G173" s="226">
        <f>SUM(G149:G172)</f>
        <v>0</v>
      </c>
      <c r="H173" s="227"/>
      <c r="I173" s="228">
        <f>SUM(I149:I172)</f>
        <v>3.4029346000000005</v>
      </c>
      <c r="J173" s="227"/>
      <c r="K173" s="228">
        <f>SUM(K149:K172)</f>
        <v>0</v>
      </c>
      <c r="O173" s="199">
        <v>4</v>
      </c>
      <c r="BA173" s="229">
        <f>SUM(BA149:BA172)</f>
        <v>0</v>
      </c>
      <c r="BB173" s="229">
        <f>SUM(BB149:BB172)</f>
        <v>0</v>
      </c>
      <c r="BC173" s="229">
        <f>SUM(BC149:BC172)</f>
        <v>0</v>
      </c>
      <c r="BD173" s="229">
        <f>SUM(BD149:BD172)</f>
        <v>0</v>
      </c>
      <c r="BE173" s="229">
        <f>SUM(BE149:BE172)</f>
        <v>0</v>
      </c>
    </row>
    <row r="174" spans="1:15" ht="12.75">
      <c r="A174" s="191" t="s">
        <v>97</v>
      </c>
      <c r="B174" s="192" t="s">
        <v>489</v>
      </c>
      <c r="C174" s="193" t="s">
        <v>490</v>
      </c>
      <c r="D174" s="194"/>
      <c r="E174" s="195"/>
      <c r="F174" s="195"/>
      <c r="G174" s="196"/>
      <c r="H174" s="197"/>
      <c r="I174" s="198"/>
      <c r="J174" s="197"/>
      <c r="K174" s="198"/>
      <c r="O174" s="199">
        <v>1</v>
      </c>
    </row>
    <row r="175" spans="1:80" ht="22.5">
      <c r="A175" s="200">
        <v>61</v>
      </c>
      <c r="B175" s="201" t="s">
        <v>491</v>
      </c>
      <c r="C175" s="202" t="s">
        <v>492</v>
      </c>
      <c r="D175" s="203" t="s">
        <v>215</v>
      </c>
      <c r="E175" s="204">
        <v>4</v>
      </c>
      <c r="F175" s="204"/>
      <c r="G175" s="205">
        <f>E175*F175</f>
        <v>0</v>
      </c>
      <c r="H175" s="206">
        <v>0.0838</v>
      </c>
      <c r="I175" s="207">
        <f>E175*H175</f>
        <v>0.3352</v>
      </c>
      <c r="J175" s="206">
        <v>0</v>
      </c>
      <c r="K175" s="207">
        <f>E175*J175</f>
        <v>0</v>
      </c>
      <c r="O175" s="199">
        <v>2</v>
      </c>
      <c r="AA175" s="208">
        <v>1</v>
      </c>
      <c r="AB175" s="208">
        <v>7</v>
      </c>
      <c r="AC175" s="208">
        <v>7</v>
      </c>
      <c r="AZ175" s="208">
        <v>2</v>
      </c>
      <c r="BA175" s="208">
        <f>IF(AZ175=1,G175,0)</f>
        <v>0</v>
      </c>
      <c r="BB175" s="208">
        <f>IF(AZ175=2,G175,0)</f>
        <v>0</v>
      </c>
      <c r="BC175" s="208">
        <f>IF(AZ175=3,G175,0)</f>
        <v>0</v>
      </c>
      <c r="BD175" s="208">
        <f>IF(AZ175=4,G175,0)</f>
        <v>0</v>
      </c>
      <c r="BE175" s="208">
        <f>IF(AZ175=5,G175,0)</f>
        <v>0</v>
      </c>
      <c r="CA175" s="199">
        <v>1</v>
      </c>
      <c r="CB175" s="199">
        <v>7</v>
      </c>
    </row>
    <row r="176" spans="1:15" ht="12.75" customHeight="1">
      <c r="A176" s="209"/>
      <c r="B176" s="214"/>
      <c r="C176" s="343" t="s">
        <v>353</v>
      </c>
      <c r="D176" s="343"/>
      <c r="E176" s="215">
        <v>4</v>
      </c>
      <c r="F176" s="216"/>
      <c r="G176" s="217"/>
      <c r="H176" s="218"/>
      <c r="I176" s="212"/>
      <c r="J176" s="219"/>
      <c r="K176" s="212"/>
      <c r="M176" s="213">
        <v>4</v>
      </c>
      <c r="O176" s="199"/>
    </row>
    <row r="177" spans="1:80" ht="12.75">
      <c r="A177" s="200">
        <v>62</v>
      </c>
      <c r="B177" s="201" t="s">
        <v>493</v>
      </c>
      <c r="C177" s="202" t="s">
        <v>494</v>
      </c>
      <c r="D177" s="203" t="s">
        <v>12</v>
      </c>
      <c r="E177" s="204"/>
      <c r="F177" s="204"/>
      <c r="G177" s="205">
        <f>E177*F177</f>
        <v>0</v>
      </c>
      <c r="H177" s="206">
        <v>0</v>
      </c>
      <c r="I177" s="207">
        <f>E177*H177</f>
        <v>0</v>
      </c>
      <c r="J177" s="206"/>
      <c r="K177" s="207">
        <f>E177*J177</f>
        <v>0</v>
      </c>
      <c r="O177" s="199">
        <v>2</v>
      </c>
      <c r="AA177" s="208">
        <v>7</v>
      </c>
      <c r="AB177" s="208">
        <v>1002</v>
      </c>
      <c r="AC177" s="208">
        <v>5</v>
      </c>
      <c r="AZ177" s="208">
        <v>2</v>
      </c>
      <c r="BA177" s="208">
        <f>IF(AZ177=1,G177,0)</f>
        <v>0</v>
      </c>
      <c r="BB177" s="208">
        <f>IF(AZ177=2,G177,0)</f>
        <v>0</v>
      </c>
      <c r="BC177" s="208">
        <f>IF(AZ177=3,G177,0)</f>
        <v>0</v>
      </c>
      <c r="BD177" s="208">
        <f>IF(AZ177=4,G177,0)</f>
        <v>0</v>
      </c>
      <c r="BE177" s="208">
        <f>IF(AZ177=5,G177,0)</f>
        <v>0</v>
      </c>
      <c r="CA177" s="199">
        <v>7</v>
      </c>
      <c r="CB177" s="199">
        <v>1002</v>
      </c>
    </row>
    <row r="178" spans="1:57" ht="12.75">
      <c r="A178" s="220"/>
      <c r="B178" s="221" t="s">
        <v>121</v>
      </c>
      <c r="C178" s="222" t="s">
        <v>495</v>
      </c>
      <c r="D178" s="223"/>
      <c r="E178" s="224"/>
      <c r="F178" s="225"/>
      <c r="G178" s="226">
        <f>SUM(G174:G177)</f>
        <v>0</v>
      </c>
      <c r="H178" s="227"/>
      <c r="I178" s="228">
        <f>SUM(I174:I177)</f>
        <v>0.3352</v>
      </c>
      <c r="J178" s="227"/>
      <c r="K178" s="228">
        <f>SUM(K174:K177)</f>
        <v>0</v>
      </c>
      <c r="O178" s="199">
        <v>4</v>
      </c>
      <c r="BA178" s="229">
        <f>SUM(BA174:BA177)</f>
        <v>0</v>
      </c>
      <c r="BB178" s="229">
        <f>SUM(BB174:BB177)</f>
        <v>0</v>
      </c>
      <c r="BC178" s="229">
        <f>SUM(BC174:BC177)</f>
        <v>0</v>
      </c>
      <c r="BD178" s="229">
        <f>SUM(BD174:BD177)</f>
        <v>0</v>
      </c>
      <c r="BE178" s="229">
        <f>SUM(BE174:BE177)</f>
        <v>0</v>
      </c>
    </row>
    <row r="179" spans="1:15" ht="12.75">
      <c r="A179" s="191" t="s">
        <v>97</v>
      </c>
      <c r="B179" s="192" t="s">
        <v>286</v>
      </c>
      <c r="C179" s="193" t="s">
        <v>287</v>
      </c>
      <c r="D179" s="194"/>
      <c r="E179" s="195"/>
      <c r="F179" s="195"/>
      <c r="G179" s="196"/>
      <c r="H179" s="197"/>
      <c r="I179" s="198"/>
      <c r="J179" s="197"/>
      <c r="K179" s="198"/>
      <c r="O179" s="199">
        <v>1</v>
      </c>
    </row>
    <row r="180" spans="1:80" ht="22.5">
      <c r="A180" s="200">
        <v>63</v>
      </c>
      <c r="B180" s="201" t="s">
        <v>496</v>
      </c>
      <c r="C180" s="202" t="s">
        <v>497</v>
      </c>
      <c r="D180" s="203" t="s">
        <v>215</v>
      </c>
      <c r="E180" s="204">
        <v>1</v>
      </c>
      <c r="F180" s="204"/>
      <c r="G180" s="205">
        <f>E180*F180</f>
        <v>0</v>
      </c>
      <c r="H180" s="206">
        <v>0.14369</v>
      </c>
      <c r="I180" s="207">
        <f>E180*H180</f>
        <v>0.14369</v>
      </c>
      <c r="J180" s="206">
        <v>0</v>
      </c>
      <c r="K180" s="207">
        <f>E180*J180</f>
        <v>0</v>
      </c>
      <c r="O180" s="199">
        <v>2</v>
      </c>
      <c r="AA180" s="208">
        <v>1</v>
      </c>
      <c r="AB180" s="208">
        <v>7</v>
      </c>
      <c r="AC180" s="208">
        <v>7</v>
      </c>
      <c r="AZ180" s="208">
        <v>2</v>
      </c>
      <c r="BA180" s="208">
        <f>IF(AZ180=1,G180,0)</f>
        <v>0</v>
      </c>
      <c r="BB180" s="208">
        <f>IF(AZ180=2,G180,0)</f>
        <v>0</v>
      </c>
      <c r="BC180" s="208">
        <f>IF(AZ180=3,G180,0)</f>
        <v>0</v>
      </c>
      <c r="BD180" s="208">
        <f>IF(AZ180=4,G180,0)</f>
        <v>0</v>
      </c>
      <c r="BE180" s="208">
        <f>IF(AZ180=5,G180,0)</f>
        <v>0</v>
      </c>
      <c r="CA180" s="199">
        <v>1</v>
      </c>
      <c r="CB180" s="199">
        <v>7</v>
      </c>
    </row>
    <row r="181" spans="1:80" ht="12.75">
      <c r="A181" s="200">
        <v>64</v>
      </c>
      <c r="B181" s="201" t="s">
        <v>498</v>
      </c>
      <c r="C181" s="202" t="s">
        <v>499</v>
      </c>
      <c r="D181" s="203" t="s">
        <v>183</v>
      </c>
      <c r="E181" s="204">
        <v>50.45</v>
      </c>
      <c r="F181" s="204"/>
      <c r="G181" s="205">
        <f>E181*F181</f>
        <v>0</v>
      </c>
      <c r="H181" s="206">
        <v>0.00099</v>
      </c>
      <c r="I181" s="207">
        <f>E181*H181</f>
        <v>0.049945500000000004</v>
      </c>
      <c r="J181" s="206">
        <v>0</v>
      </c>
      <c r="K181" s="207">
        <f>E181*J181</f>
        <v>0</v>
      </c>
      <c r="O181" s="199">
        <v>2</v>
      </c>
      <c r="AA181" s="208">
        <v>1</v>
      </c>
      <c r="AB181" s="208">
        <v>7</v>
      </c>
      <c r="AC181" s="208">
        <v>7</v>
      </c>
      <c r="AZ181" s="208">
        <v>2</v>
      </c>
      <c r="BA181" s="208">
        <f>IF(AZ181=1,G181,0)</f>
        <v>0</v>
      </c>
      <c r="BB181" s="208">
        <f>IF(AZ181=2,G181,0)</f>
        <v>0</v>
      </c>
      <c r="BC181" s="208">
        <f>IF(AZ181=3,G181,0)</f>
        <v>0</v>
      </c>
      <c r="BD181" s="208">
        <f>IF(AZ181=4,G181,0)</f>
        <v>0</v>
      </c>
      <c r="BE181" s="208">
        <f>IF(AZ181=5,G181,0)</f>
        <v>0</v>
      </c>
      <c r="CA181" s="199">
        <v>1</v>
      </c>
      <c r="CB181" s="199">
        <v>7</v>
      </c>
    </row>
    <row r="182" spans="1:15" ht="22.5" customHeight="1">
      <c r="A182" s="209"/>
      <c r="B182" s="210"/>
      <c r="C182" s="342" t="s">
        <v>500</v>
      </c>
      <c r="D182" s="342"/>
      <c r="E182" s="342"/>
      <c r="F182" s="342"/>
      <c r="G182" s="342"/>
      <c r="I182" s="212"/>
      <c r="K182" s="212"/>
      <c r="L182" s="213" t="s">
        <v>500</v>
      </c>
      <c r="O182" s="199">
        <v>3</v>
      </c>
    </row>
    <row r="183" spans="1:15" ht="12.75">
      <c r="A183" s="209"/>
      <c r="B183" s="210"/>
      <c r="C183" s="342"/>
      <c r="D183" s="342"/>
      <c r="E183" s="342"/>
      <c r="F183" s="342"/>
      <c r="G183" s="342"/>
      <c r="I183" s="212"/>
      <c r="K183" s="212"/>
      <c r="L183" s="213"/>
      <c r="O183" s="199">
        <v>3</v>
      </c>
    </row>
    <row r="184" spans="1:15" ht="22.5" customHeight="1">
      <c r="A184" s="209"/>
      <c r="B184" s="210"/>
      <c r="C184" s="342" t="s">
        <v>501</v>
      </c>
      <c r="D184" s="342"/>
      <c r="E184" s="342"/>
      <c r="F184" s="342"/>
      <c r="G184" s="342"/>
      <c r="I184" s="212"/>
      <c r="K184" s="212"/>
      <c r="L184" s="213" t="s">
        <v>501</v>
      </c>
      <c r="O184" s="199">
        <v>3</v>
      </c>
    </row>
    <row r="185" spans="1:15" ht="12.75" customHeight="1">
      <c r="A185" s="209"/>
      <c r="B185" s="214"/>
      <c r="C185" s="343" t="s">
        <v>502</v>
      </c>
      <c r="D185" s="343"/>
      <c r="E185" s="215">
        <v>34.35</v>
      </c>
      <c r="F185" s="216"/>
      <c r="G185" s="217"/>
      <c r="H185" s="218"/>
      <c r="I185" s="212"/>
      <c r="J185" s="219"/>
      <c r="K185" s="212"/>
      <c r="M185" s="213" t="s">
        <v>502</v>
      </c>
      <c r="O185" s="199"/>
    </row>
    <row r="186" spans="1:15" ht="12.75" customHeight="1">
      <c r="A186" s="209"/>
      <c r="B186" s="214"/>
      <c r="C186" s="343" t="s">
        <v>503</v>
      </c>
      <c r="D186" s="343"/>
      <c r="E186" s="215">
        <v>16.1</v>
      </c>
      <c r="F186" s="216"/>
      <c r="G186" s="217"/>
      <c r="H186" s="218"/>
      <c r="I186" s="212"/>
      <c r="J186" s="219"/>
      <c r="K186" s="212"/>
      <c r="M186" s="213" t="s">
        <v>503</v>
      </c>
      <c r="O186" s="199"/>
    </row>
    <row r="187" spans="1:80" ht="22.5">
      <c r="A187" s="200">
        <v>65</v>
      </c>
      <c r="B187" s="201" t="s">
        <v>504</v>
      </c>
      <c r="C187" s="202" t="s">
        <v>505</v>
      </c>
      <c r="D187" s="203" t="s">
        <v>102</v>
      </c>
      <c r="E187" s="204">
        <v>278.46</v>
      </c>
      <c r="F187" s="204"/>
      <c r="G187" s="205">
        <f>E187*F187</f>
        <v>0</v>
      </c>
      <c r="H187" s="206">
        <v>0</v>
      </c>
      <c r="I187" s="207">
        <f>E187*H187</f>
        <v>0</v>
      </c>
      <c r="J187" s="206">
        <v>0</v>
      </c>
      <c r="K187" s="207">
        <f>E187*J187</f>
        <v>0</v>
      </c>
      <c r="O187" s="199">
        <v>2</v>
      </c>
      <c r="AA187" s="208">
        <v>1</v>
      </c>
      <c r="AB187" s="208">
        <v>7</v>
      </c>
      <c r="AC187" s="208">
        <v>7</v>
      </c>
      <c r="AZ187" s="208">
        <v>2</v>
      </c>
      <c r="BA187" s="208">
        <f>IF(AZ187=1,G187,0)</f>
        <v>0</v>
      </c>
      <c r="BB187" s="208">
        <f>IF(AZ187=2,G187,0)</f>
        <v>0</v>
      </c>
      <c r="BC187" s="208">
        <f>IF(AZ187=3,G187,0)</f>
        <v>0</v>
      </c>
      <c r="BD187" s="208">
        <f>IF(AZ187=4,G187,0)</f>
        <v>0</v>
      </c>
      <c r="BE187" s="208">
        <f>IF(AZ187=5,G187,0)</f>
        <v>0</v>
      </c>
      <c r="CA187" s="199">
        <v>1</v>
      </c>
      <c r="CB187" s="199">
        <v>7</v>
      </c>
    </row>
    <row r="188" spans="1:15" ht="22.5" customHeight="1">
      <c r="A188" s="209"/>
      <c r="B188" s="210"/>
      <c r="C188" s="342" t="s">
        <v>506</v>
      </c>
      <c r="D188" s="342"/>
      <c r="E188" s="342"/>
      <c r="F188" s="342"/>
      <c r="G188" s="342"/>
      <c r="I188" s="212"/>
      <c r="K188" s="212"/>
      <c r="L188" s="213" t="s">
        <v>506</v>
      </c>
      <c r="O188" s="199">
        <v>3</v>
      </c>
    </row>
    <row r="189" spans="1:15" ht="12.75" customHeight="1">
      <c r="A189" s="209"/>
      <c r="B189" s="214"/>
      <c r="C189" s="343" t="s">
        <v>507</v>
      </c>
      <c r="D189" s="343"/>
      <c r="E189" s="215">
        <v>245.82</v>
      </c>
      <c r="F189" s="216"/>
      <c r="G189" s="217"/>
      <c r="H189" s="218"/>
      <c r="I189" s="212"/>
      <c r="J189" s="219"/>
      <c r="K189" s="212"/>
      <c r="M189" s="213" t="s">
        <v>507</v>
      </c>
      <c r="O189" s="199"/>
    </row>
    <row r="190" spans="1:15" ht="12.75" customHeight="1">
      <c r="A190" s="209"/>
      <c r="B190" s="214"/>
      <c r="C190" s="343" t="s">
        <v>508</v>
      </c>
      <c r="D190" s="343"/>
      <c r="E190" s="215">
        <v>32.64</v>
      </c>
      <c r="F190" s="216"/>
      <c r="G190" s="217"/>
      <c r="H190" s="218"/>
      <c r="I190" s="212"/>
      <c r="J190" s="219"/>
      <c r="K190" s="212"/>
      <c r="M190" s="213" t="s">
        <v>508</v>
      </c>
      <c r="O190" s="199"/>
    </row>
    <row r="191" spans="1:80" ht="12.75">
      <c r="A191" s="200">
        <v>66</v>
      </c>
      <c r="B191" s="201" t="s">
        <v>509</v>
      </c>
      <c r="C191" s="202" t="s">
        <v>510</v>
      </c>
      <c r="D191" s="203" t="s">
        <v>102</v>
      </c>
      <c r="E191" s="204">
        <v>11.72</v>
      </c>
      <c r="F191" s="204"/>
      <c r="G191" s="205">
        <f>E191*F191</f>
        <v>0</v>
      </c>
      <c r="H191" s="206">
        <v>0</v>
      </c>
      <c r="I191" s="207">
        <f>E191*H191</f>
        <v>0</v>
      </c>
      <c r="J191" s="206">
        <v>0</v>
      </c>
      <c r="K191" s="207">
        <f>E191*J191</f>
        <v>0</v>
      </c>
      <c r="O191" s="199">
        <v>2</v>
      </c>
      <c r="AA191" s="208">
        <v>1</v>
      </c>
      <c r="AB191" s="208">
        <v>7</v>
      </c>
      <c r="AC191" s="208">
        <v>7</v>
      </c>
      <c r="AZ191" s="208">
        <v>2</v>
      </c>
      <c r="BA191" s="208">
        <f>IF(AZ191=1,G191,0)</f>
        <v>0</v>
      </c>
      <c r="BB191" s="208">
        <f>IF(AZ191=2,G191,0)</f>
        <v>0</v>
      </c>
      <c r="BC191" s="208">
        <f>IF(AZ191=3,G191,0)</f>
        <v>0</v>
      </c>
      <c r="BD191" s="208">
        <f>IF(AZ191=4,G191,0)</f>
        <v>0</v>
      </c>
      <c r="BE191" s="208">
        <f>IF(AZ191=5,G191,0)</f>
        <v>0</v>
      </c>
      <c r="CA191" s="199">
        <v>1</v>
      </c>
      <c r="CB191" s="199">
        <v>7</v>
      </c>
    </row>
    <row r="192" spans="1:15" ht="22.5" customHeight="1">
      <c r="A192" s="209"/>
      <c r="B192" s="210"/>
      <c r="C192" s="342" t="s">
        <v>511</v>
      </c>
      <c r="D192" s="342"/>
      <c r="E192" s="342"/>
      <c r="F192" s="342"/>
      <c r="G192" s="342"/>
      <c r="I192" s="212"/>
      <c r="K192" s="212"/>
      <c r="L192" s="213" t="s">
        <v>511</v>
      </c>
      <c r="O192" s="199">
        <v>3</v>
      </c>
    </row>
    <row r="193" spans="1:15" ht="12.75" customHeight="1">
      <c r="A193" s="209"/>
      <c r="B193" s="214"/>
      <c r="C193" s="343" t="s">
        <v>512</v>
      </c>
      <c r="D193" s="343"/>
      <c r="E193" s="215">
        <v>11.72</v>
      </c>
      <c r="F193" s="216"/>
      <c r="G193" s="217"/>
      <c r="H193" s="218"/>
      <c r="I193" s="212"/>
      <c r="J193" s="219"/>
      <c r="K193" s="212"/>
      <c r="M193" s="213" t="s">
        <v>512</v>
      </c>
      <c r="O193" s="199"/>
    </row>
    <row r="194" spans="1:80" ht="12.75">
      <c r="A194" s="200">
        <v>67</v>
      </c>
      <c r="B194" s="201" t="s">
        <v>513</v>
      </c>
      <c r="C194" s="202" t="s">
        <v>514</v>
      </c>
      <c r="D194" s="203" t="s">
        <v>102</v>
      </c>
      <c r="E194" s="204">
        <v>32.64</v>
      </c>
      <c r="F194" s="204"/>
      <c r="G194" s="205">
        <f>E194*F194</f>
        <v>0</v>
      </c>
      <c r="H194" s="206">
        <v>0</v>
      </c>
      <c r="I194" s="207">
        <f>E194*H194</f>
        <v>0</v>
      </c>
      <c r="J194" s="206">
        <v>0</v>
      </c>
      <c r="K194" s="207">
        <f>E194*J194</f>
        <v>0</v>
      </c>
      <c r="O194" s="199">
        <v>2</v>
      </c>
      <c r="AA194" s="208">
        <v>1</v>
      </c>
      <c r="AB194" s="208">
        <v>7</v>
      </c>
      <c r="AC194" s="208">
        <v>7</v>
      </c>
      <c r="AZ194" s="208">
        <v>2</v>
      </c>
      <c r="BA194" s="208">
        <f>IF(AZ194=1,G194,0)</f>
        <v>0</v>
      </c>
      <c r="BB194" s="208">
        <f>IF(AZ194=2,G194,0)</f>
        <v>0</v>
      </c>
      <c r="BC194" s="208">
        <f>IF(AZ194=3,G194,0)</f>
        <v>0</v>
      </c>
      <c r="BD194" s="208">
        <f>IF(AZ194=4,G194,0)</f>
        <v>0</v>
      </c>
      <c r="BE194" s="208">
        <f>IF(AZ194=5,G194,0)</f>
        <v>0</v>
      </c>
      <c r="CA194" s="199">
        <v>1</v>
      </c>
      <c r="CB194" s="199">
        <v>7</v>
      </c>
    </row>
    <row r="195" spans="1:15" ht="22.5" customHeight="1">
      <c r="A195" s="209"/>
      <c r="B195" s="210"/>
      <c r="C195" s="342" t="s">
        <v>515</v>
      </c>
      <c r="D195" s="342"/>
      <c r="E195" s="342"/>
      <c r="F195" s="342"/>
      <c r="G195" s="342"/>
      <c r="I195" s="212"/>
      <c r="K195" s="212"/>
      <c r="L195" s="213" t="s">
        <v>515</v>
      </c>
      <c r="O195" s="199">
        <v>3</v>
      </c>
    </row>
    <row r="196" spans="1:15" ht="12.75" customHeight="1">
      <c r="A196" s="209"/>
      <c r="B196" s="214"/>
      <c r="C196" s="343" t="s">
        <v>516</v>
      </c>
      <c r="D196" s="343"/>
      <c r="E196" s="215">
        <v>32.64</v>
      </c>
      <c r="F196" s="216"/>
      <c r="G196" s="217"/>
      <c r="H196" s="218"/>
      <c r="I196" s="212"/>
      <c r="J196" s="219"/>
      <c r="K196" s="212"/>
      <c r="M196" s="213" t="s">
        <v>516</v>
      </c>
      <c r="O196" s="199"/>
    </row>
    <row r="197" spans="1:80" ht="12.75">
      <c r="A197" s="200">
        <v>68</v>
      </c>
      <c r="B197" s="201" t="s">
        <v>517</v>
      </c>
      <c r="C197" s="202" t="s">
        <v>518</v>
      </c>
      <c r="D197" s="203" t="s">
        <v>102</v>
      </c>
      <c r="E197" s="204">
        <v>12.81</v>
      </c>
      <c r="F197" s="204"/>
      <c r="G197" s="205">
        <f>E197*F197</f>
        <v>0</v>
      </c>
      <c r="H197" s="206">
        <v>0</v>
      </c>
      <c r="I197" s="207">
        <f>E197*H197</f>
        <v>0</v>
      </c>
      <c r="J197" s="206">
        <v>0</v>
      </c>
      <c r="K197" s="207">
        <f>E197*J197</f>
        <v>0</v>
      </c>
      <c r="O197" s="199">
        <v>2</v>
      </c>
      <c r="AA197" s="208">
        <v>1</v>
      </c>
      <c r="AB197" s="208">
        <v>7</v>
      </c>
      <c r="AC197" s="208">
        <v>7</v>
      </c>
      <c r="AZ197" s="208">
        <v>2</v>
      </c>
      <c r="BA197" s="208">
        <f>IF(AZ197=1,G197,0)</f>
        <v>0</v>
      </c>
      <c r="BB197" s="208">
        <f>IF(AZ197=2,G197,0)</f>
        <v>0</v>
      </c>
      <c r="BC197" s="208">
        <f>IF(AZ197=3,G197,0)</f>
        <v>0</v>
      </c>
      <c r="BD197" s="208">
        <f>IF(AZ197=4,G197,0)</f>
        <v>0</v>
      </c>
      <c r="BE197" s="208">
        <f>IF(AZ197=5,G197,0)</f>
        <v>0</v>
      </c>
      <c r="CA197" s="199">
        <v>1</v>
      </c>
      <c r="CB197" s="199">
        <v>7</v>
      </c>
    </row>
    <row r="198" spans="1:15" ht="22.5" customHeight="1">
      <c r="A198" s="209"/>
      <c r="B198" s="210"/>
      <c r="C198" s="342" t="s">
        <v>519</v>
      </c>
      <c r="D198" s="342"/>
      <c r="E198" s="342"/>
      <c r="F198" s="342"/>
      <c r="G198" s="342"/>
      <c r="I198" s="212"/>
      <c r="K198" s="212"/>
      <c r="L198" s="213" t="s">
        <v>519</v>
      </c>
      <c r="O198" s="199">
        <v>3</v>
      </c>
    </row>
    <row r="199" spans="1:15" ht="12.75" customHeight="1">
      <c r="A199" s="209"/>
      <c r="B199" s="214"/>
      <c r="C199" s="343" t="s">
        <v>520</v>
      </c>
      <c r="D199" s="343"/>
      <c r="E199" s="215">
        <v>12.81</v>
      </c>
      <c r="F199" s="216"/>
      <c r="G199" s="217"/>
      <c r="H199" s="218"/>
      <c r="I199" s="212"/>
      <c r="J199" s="219"/>
      <c r="K199" s="212"/>
      <c r="M199" s="213" t="s">
        <v>520</v>
      </c>
      <c r="O199" s="199"/>
    </row>
    <row r="200" spans="1:80" ht="12.75">
      <c r="A200" s="200">
        <v>69</v>
      </c>
      <c r="B200" s="201" t="s">
        <v>521</v>
      </c>
      <c r="C200" s="202" t="s">
        <v>522</v>
      </c>
      <c r="D200" s="203" t="s">
        <v>112</v>
      </c>
      <c r="E200" s="204">
        <v>8.9016</v>
      </c>
      <c r="F200" s="204"/>
      <c r="G200" s="205">
        <f>E200*F200</f>
        <v>0</v>
      </c>
      <c r="H200" s="206">
        <v>0.02357</v>
      </c>
      <c r="I200" s="207">
        <f>E200*H200</f>
        <v>0.209810712</v>
      </c>
      <c r="J200" s="206">
        <v>0</v>
      </c>
      <c r="K200" s="207">
        <f>E200*J200</f>
        <v>0</v>
      </c>
      <c r="O200" s="199">
        <v>2</v>
      </c>
      <c r="AA200" s="208">
        <v>1</v>
      </c>
      <c r="AB200" s="208">
        <v>7</v>
      </c>
      <c r="AC200" s="208">
        <v>7</v>
      </c>
      <c r="AZ200" s="208">
        <v>2</v>
      </c>
      <c r="BA200" s="208">
        <f>IF(AZ200=1,G200,0)</f>
        <v>0</v>
      </c>
      <c r="BB200" s="208">
        <f>IF(AZ200=2,G200,0)</f>
        <v>0</v>
      </c>
      <c r="BC200" s="208">
        <f>IF(AZ200=3,G200,0)</f>
        <v>0</v>
      </c>
      <c r="BD200" s="208">
        <f>IF(AZ200=4,G200,0)</f>
        <v>0</v>
      </c>
      <c r="BE200" s="208">
        <f>IF(AZ200=5,G200,0)</f>
        <v>0</v>
      </c>
      <c r="CA200" s="199">
        <v>1</v>
      </c>
      <c r="CB200" s="199">
        <v>7</v>
      </c>
    </row>
    <row r="201" spans="1:15" ht="12.75" customHeight="1">
      <c r="A201" s="209"/>
      <c r="B201" s="214"/>
      <c r="C201" s="343" t="s">
        <v>523</v>
      </c>
      <c r="D201" s="343"/>
      <c r="E201" s="215">
        <v>0.816</v>
      </c>
      <c r="F201" s="216"/>
      <c r="G201" s="217"/>
      <c r="H201" s="218"/>
      <c r="I201" s="212"/>
      <c r="J201" s="219"/>
      <c r="K201" s="212"/>
      <c r="M201" s="213" t="s">
        <v>523</v>
      </c>
      <c r="O201" s="199"/>
    </row>
    <row r="202" spans="1:15" ht="12.75" customHeight="1">
      <c r="A202" s="209"/>
      <c r="B202" s="214"/>
      <c r="C202" s="343" t="s">
        <v>524</v>
      </c>
      <c r="D202" s="343"/>
      <c r="E202" s="215">
        <v>0.8976</v>
      </c>
      <c r="F202" s="216"/>
      <c r="G202" s="217"/>
      <c r="H202" s="218"/>
      <c r="I202" s="212"/>
      <c r="J202" s="219"/>
      <c r="K202" s="212"/>
      <c r="M202" s="213" t="s">
        <v>524</v>
      </c>
      <c r="O202" s="199"/>
    </row>
    <row r="203" spans="1:15" ht="12.75" customHeight="1">
      <c r="A203" s="209"/>
      <c r="B203" s="214"/>
      <c r="C203" s="343" t="s">
        <v>525</v>
      </c>
      <c r="D203" s="343"/>
      <c r="E203" s="215">
        <v>0.3223</v>
      </c>
      <c r="F203" s="216"/>
      <c r="G203" s="217"/>
      <c r="H203" s="218"/>
      <c r="I203" s="212"/>
      <c r="J203" s="219"/>
      <c r="K203" s="212"/>
      <c r="M203" s="213" t="s">
        <v>525</v>
      </c>
      <c r="O203" s="199"/>
    </row>
    <row r="204" spans="1:15" ht="12.75" customHeight="1">
      <c r="A204" s="209"/>
      <c r="B204" s="214"/>
      <c r="C204" s="343" t="s">
        <v>526</v>
      </c>
      <c r="D204" s="343"/>
      <c r="E204" s="215">
        <v>0.3523</v>
      </c>
      <c r="F204" s="216"/>
      <c r="G204" s="217"/>
      <c r="H204" s="218"/>
      <c r="I204" s="212"/>
      <c r="J204" s="219"/>
      <c r="K204" s="212"/>
      <c r="M204" s="213" t="s">
        <v>526</v>
      </c>
      <c r="O204" s="199"/>
    </row>
    <row r="205" spans="1:15" ht="12.75" customHeight="1">
      <c r="A205" s="209"/>
      <c r="B205" s="214"/>
      <c r="C205" s="343" t="s">
        <v>527</v>
      </c>
      <c r="D205" s="343"/>
      <c r="E205" s="215">
        <v>0.0433</v>
      </c>
      <c r="F205" s="216"/>
      <c r="G205" s="217"/>
      <c r="H205" s="218"/>
      <c r="I205" s="212"/>
      <c r="J205" s="219"/>
      <c r="K205" s="212"/>
      <c r="M205" s="213" t="s">
        <v>527</v>
      </c>
      <c r="O205" s="199"/>
    </row>
    <row r="206" spans="1:15" ht="12.75" customHeight="1">
      <c r="A206" s="209"/>
      <c r="B206" s="214"/>
      <c r="C206" s="343" t="s">
        <v>528</v>
      </c>
      <c r="D206" s="343"/>
      <c r="E206" s="215">
        <v>0.3246</v>
      </c>
      <c r="F206" s="216"/>
      <c r="G206" s="217"/>
      <c r="H206" s="218"/>
      <c r="I206" s="212"/>
      <c r="J206" s="219"/>
      <c r="K206" s="212"/>
      <c r="M206" s="213" t="s">
        <v>528</v>
      </c>
      <c r="O206" s="199"/>
    </row>
    <row r="207" spans="1:15" ht="12.75" customHeight="1">
      <c r="A207" s="209"/>
      <c r="B207" s="214"/>
      <c r="C207" s="343" t="s">
        <v>529</v>
      </c>
      <c r="D207" s="343"/>
      <c r="E207" s="215">
        <v>6.1455</v>
      </c>
      <c r="F207" s="216"/>
      <c r="G207" s="217"/>
      <c r="H207" s="218"/>
      <c r="I207" s="212"/>
      <c r="J207" s="219"/>
      <c r="K207" s="212"/>
      <c r="M207" s="213" t="s">
        <v>529</v>
      </c>
      <c r="O207" s="199"/>
    </row>
    <row r="208" spans="1:80" ht="12.75">
      <c r="A208" s="200">
        <v>70</v>
      </c>
      <c r="B208" s="201" t="s">
        <v>530</v>
      </c>
      <c r="C208" s="202" t="s">
        <v>531</v>
      </c>
      <c r="D208" s="203" t="s">
        <v>102</v>
      </c>
      <c r="E208" s="204">
        <v>10.962</v>
      </c>
      <c r="F208" s="204"/>
      <c r="G208" s="205">
        <f>E208*F208</f>
        <v>0</v>
      </c>
      <c r="H208" s="206">
        <v>6E-05</v>
      </c>
      <c r="I208" s="207">
        <f>E208*H208</f>
        <v>0.00065772</v>
      </c>
      <c r="J208" s="206">
        <v>0</v>
      </c>
      <c r="K208" s="207">
        <f>E208*J208</f>
        <v>0</v>
      </c>
      <c r="O208" s="199">
        <v>2</v>
      </c>
      <c r="AA208" s="208">
        <v>1</v>
      </c>
      <c r="AB208" s="208">
        <v>0</v>
      </c>
      <c r="AC208" s="208">
        <v>0</v>
      </c>
      <c r="AZ208" s="208">
        <v>2</v>
      </c>
      <c r="BA208" s="208">
        <f>IF(AZ208=1,G208,0)</f>
        <v>0</v>
      </c>
      <c r="BB208" s="208">
        <f>IF(AZ208=2,G208,0)</f>
        <v>0</v>
      </c>
      <c r="BC208" s="208">
        <f>IF(AZ208=3,G208,0)</f>
        <v>0</v>
      </c>
      <c r="BD208" s="208">
        <f>IF(AZ208=4,G208,0)</f>
        <v>0</v>
      </c>
      <c r="BE208" s="208">
        <f>IF(AZ208=5,G208,0)</f>
        <v>0</v>
      </c>
      <c r="CA208" s="199">
        <v>1</v>
      </c>
      <c r="CB208" s="199">
        <v>0</v>
      </c>
    </row>
    <row r="209" spans="1:15" ht="12.75" customHeight="1">
      <c r="A209" s="209"/>
      <c r="B209" s="214"/>
      <c r="C209" s="343" t="s">
        <v>532</v>
      </c>
      <c r="D209" s="343"/>
      <c r="E209" s="215">
        <v>1.953</v>
      </c>
      <c r="F209" s="216"/>
      <c r="G209" s="217"/>
      <c r="H209" s="218"/>
      <c r="I209" s="212"/>
      <c r="J209" s="219"/>
      <c r="K209" s="212"/>
      <c r="M209" s="213" t="s">
        <v>532</v>
      </c>
      <c r="O209" s="199"/>
    </row>
    <row r="210" spans="1:15" ht="12.75" customHeight="1">
      <c r="A210" s="209"/>
      <c r="B210" s="214"/>
      <c r="C210" s="343" t="s">
        <v>533</v>
      </c>
      <c r="D210" s="343"/>
      <c r="E210" s="215">
        <v>1.281</v>
      </c>
      <c r="F210" s="216"/>
      <c r="G210" s="217"/>
      <c r="H210" s="218"/>
      <c r="I210" s="212"/>
      <c r="J210" s="219"/>
      <c r="K210" s="212"/>
      <c r="M210" s="213" t="s">
        <v>533</v>
      </c>
      <c r="O210" s="199"/>
    </row>
    <row r="211" spans="1:15" ht="12.75" customHeight="1">
      <c r="A211" s="209"/>
      <c r="B211" s="214"/>
      <c r="C211" s="343" t="s">
        <v>534</v>
      </c>
      <c r="D211" s="343"/>
      <c r="E211" s="215">
        <v>7.728</v>
      </c>
      <c r="F211" s="216"/>
      <c r="G211" s="217"/>
      <c r="H211" s="218"/>
      <c r="I211" s="212"/>
      <c r="J211" s="219"/>
      <c r="K211" s="212"/>
      <c r="M211" s="213" t="s">
        <v>534</v>
      </c>
      <c r="O211" s="199"/>
    </row>
    <row r="212" spans="1:80" ht="12.75">
      <c r="A212" s="200">
        <v>71</v>
      </c>
      <c r="B212" s="201" t="s">
        <v>535</v>
      </c>
      <c r="C212" s="202" t="s">
        <v>536</v>
      </c>
      <c r="D212" s="203" t="s">
        <v>215</v>
      </c>
      <c r="E212" s="204">
        <v>92</v>
      </c>
      <c r="F212" s="204"/>
      <c r="G212" s="205">
        <f>E212*F212</f>
        <v>0</v>
      </c>
      <c r="H212" s="206">
        <v>0</v>
      </c>
      <c r="I212" s="207">
        <f>E212*H212</f>
        <v>0</v>
      </c>
      <c r="J212" s="206"/>
      <c r="K212" s="207">
        <f>E212*J212</f>
        <v>0</v>
      </c>
      <c r="O212" s="199">
        <v>2</v>
      </c>
      <c r="AA212" s="208">
        <v>12</v>
      </c>
      <c r="AB212" s="208">
        <v>0</v>
      </c>
      <c r="AC212" s="208">
        <v>121</v>
      </c>
      <c r="AZ212" s="208">
        <v>2</v>
      </c>
      <c r="BA212" s="208">
        <f>IF(AZ212=1,G212,0)</f>
        <v>0</v>
      </c>
      <c r="BB212" s="208">
        <f>IF(AZ212=2,G212,0)</f>
        <v>0</v>
      </c>
      <c r="BC212" s="208">
        <f>IF(AZ212=3,G212,0)</f>
        <v>0</v>
      </c>
      <c r="BD212" s="208">
        <f>IF(AZ212=4,G212,0)</f>
        <v>0</v>
      </c>
      <c r="BE212" s="208">
        <f>IF(AZ212=5,G212,0)</f>
        <v>0</v>
      </c>
      <c r="CA212" s="199">
        <v>12</v>
      </c>
      <c r="CB212" s="199">
        <v>0</v>
      </c>
    </row>
    <row r="213" spans="1:15" ht="22.5" customHeight="1">
      <c r="A213" s="209"/>
      <c r="B213" s="210"/>
      <c r="C213" s="342" t="s">
        <v>537</v>
      </c>
      <c r="D213" s="342"/>
      <c r="E213" s="342"/>
      <c r="F213" s="342"/>
      <c r="G213" s="342"/>
      <c r="I213" s="212"/>
      <c r="K213" s="212"/>
      <c r="L213" s="213" t="s">
        <v>537</v>
      </c>
      <c r="O213" s="199">
        <v>3</v>
      </c>
    </row>
    <row r="214" spans="1:15" ht="12.75" customHeight="1">
      <c r="A214" s="209"/>
      <c r="B214" s="210"/>
      <c r="C214" s="342" t="s">
        <v>538</v>
      </c>
      <c r="D214" s="342"/>
      <c r="E214" s="342"/>
      <c r="F214" s="342"/>
      <c r="G214" s="342"/>
      <c r="I214" s="212"/>
      <c r="K214" s="212"/>
      <c r="L214" s="213" t="s">
        <v>538</v>
      </c>
      <c r="O214" s="199">
        <v>3</v>
      </c>
    </row>
    <row r="215" spans="1:15" ht="12.75" customHeight="1">
      <c r="A215" s="209"/>
      <c r="B215" s="210"/>
      <c r="C215" s="342" t="s">
        <v>539</v>
      </c>
      <c r="D215" s="342"/>
      <c r="E215" s="342"/>
      <c r="F215" s="342"/>
      <c r="G215" s="342"/>
      <c r="I215" s="212"/>
      <c r="K215" s="212"/>
      <c r="L215" s="213" t="s">
        <v>539</v>
      </c>
      <c r="O215" s="199">
        <v>3</v>
      </c>
    </row>
    <row r="216" spans="1:15" ht="12.75" customHeight="1">
      <c r="A216" s="209"/>
      <c r="B216" s="210"/>
      <c r="C216" s="342" t="s">
        <v>540</v>
      </c>
      <c r="D216" s="342"/>
      <c r="E216" s="342"/>
      <c r="F216" s="342"/>
      <c r="G216" s="342"/>
      <c r="I216" s="212"/>
      <c r="K216" s="212"/>
      <c r="L216" s="213" t="s">
        <v>540</v>
      </c>
      <c r="O216" s="199">
        <v>3</v>
      </c>
    </row>
    <row r="217" spans="1:15" ht="12.75" customHeight="1">
      <c r="A217" s="209"/>
      <c r="B217" s="210"/>
      <c r="C217" s="342" t="s">
        <v>541</v>
      </c>
      <c r="D217" s="342"/>
      <c r="E217" s="342"/>
      <c r="F217" s="342"/>
      <c r="G217" s="342"/>
      <c r="I217" s="212"/>
      <c r="K217" s="212"/>
      <c r="L217" s="213" t="s">
        <v>541</v>
      </c>
      <c r="O217" s="199">
        <v>3</v>
      </c>
    </row>
    <row r="218" spans="1:15" ht="12.75" customHeight="1">
      <c r="A218" s="209"/>
      <c r="B218" s="214"/>
      <c r="C218" s="343" t="s">
        <v>542</v>
      </c>
      <c r="D218" s="343"/>
      <c r="E218" s="215">
        <v>92</v>
      </c>
      <c r="F218" s="216"/>
      <c r="G218" s="217"/>
      <c r="H218" s="218"/>
      <c r="I218" s="212"/>
      <c r="J218" s="219"/>
      <c r="K218" s="212"/>
      <c r="M218" s="213" t="s">
        <v>542</v>
      </c>
      <c r="O218" s="199"/>
    </row>
    <row r="219" spans="1:80" ht="12.75">
      <c r="A219" s="200">
        <v>72</v>
      </c>
      <c r="B219" s="201" t="s">
        <v>543</v>
      </c>
      <c r="C219" s="202" t="s">
        <v>544</v>
      </c>
      <c r="D219" s="203" t="s">
        <v>112</v>
      </c>
      <c r="E219" s="204">
        <v>0.0433</v>
      </c>
      <c r="F219" s="204"/>
      <c r="G219" s="205">
        <f>E219*F219</f>
        <v>0</v>
      </c>
      <c r="H219" s="206">
        <v>0.55</v>
      </c>
      <c r="I219" s="207">
        <f>E219*H219</f>
        <v>0.023815</v>
      </c>
      <c r="J219" s="206"/>
      <c r="K219" s="207">
        <f>E219*J219</f>
        <v>0</v>
      </c>
      <c r="O219" s="199">
        <v>2</v>
      </c>
      <c r="AA219" s="208">
        <v>3</v>
      </c>
      <c r="AB219" s="208">
        <v>7</v>
      </c>
      <c r="AC219" s="208">
        <v>60512000</v>
      </c>
      <c r="AZ219" s="208">
        <v>2</v>
      </c>
      <c r="BA219" s="208">
        <f>IF(AZ219=1,G219,0)</f>
        <v>0</v>
      </c>
      <c r="BB219" s="208">
        <f>IF(AZ219=2,G219,0)</f>
        <v>0</v>
      </c>
      <c r="BC219" s="208">
        <f>IF(AZ219=3,G219,0)</f>
        <v>0</v>
      </c>
      <c r="BD219" s="208">
        <f>IF(AZ219=4,G219,0)</f>
        <v>0</v>
      </c>
      <c r="BE219" s="208">
        <f>IF(AZ219=5,G219,0)</f>
        <v>0</v>
      </c>
      <c r="CA219" s="199">
        <v>3</v>
      </c>
      <c r="CB219" s="199">
        <v>7</v>
      </c>
    </row>
    <row r="220" spans="1:15" ht="22.5" customHeight="1">
      <c r="A220" s="209"/>
      <c r="B220" s="210"/>
      <c r="C220" s="342" t="s">
        <v>500</v>
      </c>
      <c r="D220" s="342"/>
      <c r="E220" s="342"/>
      <c r="F220" s="342"/>
      <c r="G220" s="342"/>
      <c r="I220" s="212"/>
      <c r="K220" s="212"/>
      <c r="L220" s="213" t="s">
        <v>500</v>
      </c>
      <c r="O220" s="199">
        <v>3</v>
      </c>
    </row>
    <row r="221" spans="1:15" ht="12.75" customHeight="1">
      <c r="A221" s="209"/>
      <c r="B221" s="214"/>
      <c r="C221" s="343" t="s">
        <v>545</v>
      </c>
      <c r="D221" s="343"/>
      <c r="E221" s="215">
        <v>0.0261</v>
      </c>
      <c r="F221" s="216"/>
      <c r="G221" s="217"/>
      <c r="H221" s="218"/>
      <c r="I221" s="212"/>
      <c r="J221" s="219"/>
      <c r="K221" s="212"/>
      <c r="M221" s="213" t="s">
        <v>545</v>
      </c>
      <c r="O221" s="199"/>
    </row>
    <row r="222" spans="1:15" ht="12.75" customHeight="1">
      <c r="A222" s="209"/>
      <c r="B222" s="214"/>
      <c r="C222" s="343" t="s">
        <v>546</v>
      </c>
      <c r="D222" s="343"/>
      <c r="E222" s="215">
        <v>0.0172</v>
      </c>
      <c r="F222" s="216"/>
      <c r="G222" s="217"/>
      <c r="H222" s="218"/>
      <c r="I222" s="212"/>
      <c r="J222" s="219"/>
      <c r="K222" s="212"/>
      <c r="M222" s="213" t="s">
        <v>546</v>
      </c>
      <c r="O222" s="199"/>
    </row>
    <row r="223" spans="1:80" ht="12.75">
      <c r="A223" s="200">
        <v>73</v>
      </c>
      <c r="B223" s="201" t="s">
        <v>547</v>
      </c>
      <c r="C223" s="202" t="s">
        <v>548</v>
      </c>
      <c r="D223" s="203" t="s">
        <v>112</v>
      </c>
      <c r="E223" s="204">
        <v>0.3246</v>
      </c>
      <c r="F223" s="204"/>
      <c r="G223" s="205">
        <f>E223*F223</f>
        <v>0</v>
      </c>
      <c r="H223" s="206">
        <v>0.55</v>
      </c>
      <c r="I223" s="207">
        <f>E223*H223</f>
        <v>0.17853000000000002</v>
      </c>
      <c r="J223" s="206"/>
      <c r="K223" s="207">
        <f>E223*J223</f>
        <v>0</v>
      </c>
      <c r="O223" s="199">
        <v>2</v>
      </c>
      <c r="AA223" s="208">
        <v>3</v>
      </c>
      <c r="AB223" s="208">
        <v>7</v>
      </c>
      <c r="AC223" s="208">
        <v>60512688</v>
      </c>
      <c r="AZ223" s="208">
        <v>2</v>
      </c>
      <c r="BA223" s="208">
        <f>IF(AZ223=1,G223,0)</f>
        <v>0</v>
      </c>
      <c r="BB223" s="208">
        <f>IF(AZ223=2,G223,0)</f>
        <v>0</v>
      </c>
      <c r="BC223" s="208">
        <f>IF(AZ223=3,G223,0)</f>
        <v>0</v>
      </c>
      <c r="BD223" s="208">
        <f>IF(AZ223=4,G223,0)</f>
        <v>0</v>
      </c>
      <c r="BE223" s="208">
        <f>IF(AZ223=5,G223,0)</f>
        <v>0</v>
      </c>
      <c r="CA223" s="199">
        <v>3</v>
      </c>
      <c r="CB223" s="199">
        <v>7</v>
      </c>
    </row>
    <row r="224" spans="1:15" ht="22.5" customHeight="1">
      <c r="A224" s="209"/>
      <c r="B224" s="210"/>
      <c r="C224" s="342" t="s">
        <v>501</v>
      </c>
      <c r="D224" s="342"/>
      <c r="E224" s="342"/>
      <c r="F224" s="342"/>
      <c r="G224" s="342"/>
      <c r="I224" s="212"/>
      <c r="K224" s="212"/>
      <c r="L224" s="213" t="s">
        <v>501</v>
      </c>
      <c r="O224" s="199">
        <v>3</v>
      </c>
    </row>
    <row r="225" spans="1:15" ht="12.75" customHeight="1">
      <c r="A225" s="209"/>
      <c r="B225" s="214"/>
      <c r="C225" s="343" t="s">
        <v>549</v>
      </c>
      <c r="D225" s="343"/>
      <c r="E225" s="215">
        <v>0.3246</v>
      </c>
      <c r="F225" s="216"/>
      <c r="G225" s="217"/>
      <c r="H225" s="218"/>
      <c r="I225" s="212"/>
      <c r="J225" s="219"/>
      <c r="K225" s="212"/>
      <c r="M225" s="213" t="s">
        <v>549</v>
      </c>
      <c r="O225" s="199"/>
    </row>
    <row r="226" spans="1:80" ht="12.75">
      <c r="A226" s="200">
        <v>74</v>
      </c>
      <c r="B226" s="201" t="s">
        <v>550</v>
      </c>
      <c r="C226" s="202" t="s">
        <v>551</v>
      </c>
      <c r="D226" s="203" t="s">
        <v>102</v>
      </c>
      <c r="E226" s="204">
        <v>369.193</v>
      </c>
      <c r="F226" s="204"/>
      <c r="G226" s="205">
        <f>E226*F226</f>
        <v>0</v>
      </c>
      <c r="H226" s="206">
        <v>0.0157</v>
      </c>
      <c r="I226" s="207">
        <f>E226*H226</f>
        <v>5.7963301</v>
      </c>
      <c r="J226" s="206"/>
      <c r="K226" s="207">
        <f>E226*J226</f>
        <v>0</v>
      </c>
      <c r="O226" s="199">
        <v>2</v>
      </c>
      <c r="AA226" s="208">
        <v>3</v>
      </c>
      <c r="AB226" s="208">
        <v>7</v>
      </c>
      <c r="AC226" s="208" t="s">
        <v>550</v>
      </c>
      <c r="AZ226" s="208">
        <v>2</v>
      </c>
      <c r="BA226" s="208">
        <f>IF(AZ226=1,G226,0)</f>
        <v>0</v>
      </c>
      <c r="BB226" s="208">
        <f>IF(AZ226=2,G226,0)</f>
        <v>0</v>
      </c>
      <c r="BC226" s="208">
        <f>IF(AZ226=3,G226,0)</f>
        <v>0</v>
      </c>
      <c r="BD226" s="208">
        <f>IF(AZ226=4,G226,0)</f>
        <v>0</v>
      </c>
      <c r="BE226" s="208">
        <f>IF(AZ226=5,G226,0)</f>
        <v>0</v>
      </c>
      <c r="CA226" s="199">
        <v>3</v>
      </c>
      <c r="CB226" s="199">
        <v>7</v>
      </c>
    </row>
    <row r="227" spans="1:15" ht="12.75" customHeight="1">
      <c r="A227" s="209"/>
      <c r="B227" s="214"/>
      <c r="C227" s="343" t="s">
        <v>552</v>
      </c>
      <c r="D227" s="343"/>
      <c r="E227" s="215">
        <v>35.904</v>
      </c>
      <c r="F227" s="216"/>
      <c r="G227" s="217"/>
      <c r="H227" s="218"/>
      <c r="I227" s="212"/>
      <c r="J227" s="219"/>
      <c r="K227" s="212"/>
      <c r="M227" s="213" t="s">
        <v>552</v>
      </c>
      <c r="O227" s="199"/>
    </row>
    <row r="228" spans="1:15" ht="12.75" customHeight="1">
      <c r="A228" s="209"/>
      <c r="B228" s="214"/>
      <c r="C228" s="343" t="s">
        <v>553</v>
      </c>
      <c r="D228" s="343"/>
      <c r="E228" s="215">
        <v>12.892</v>
      </c>
      <c r="F228" s="216"/>
      <c r="G228" s="217"/>
      <c r="H228" s="218"/>
      <c r="I228" s="212"/>
      <c r="J228" s="219"/>
      <c r="K228" s="212"/>
      <c r="M228" s="213" t="s">
        <v>553</v>
      </c>
      <c r="O228" s="199"/>
    </row>
    <row r="229" spans="1:15" ht="12.75" customHeight="1">
      <c r="A229" s="209"/>
      <c r="B229" s="214"/>
      <c r="C229" s="343" t="s">
        <v>554</v>
      </c>
      <c r="D229" s="343"/>
      <c r="E229" s="215">
        <v>14.091</v>
      </c>
      <c r="F229" s="216"/>
      <c r="G229" s="217"/>
      <c r="H229" s="218"/>
      <c r="I229" s="212"/>
      <c r="J229" s="219"/>
      <c r="K229" s="212"/>
      <c r="M229" s="213" t="s">
        <v>554</v>
      </c>
      <c r="O229" s="199"/>
    </row>
    <row r="230" spans="1:15" ht="12.75" customHeight="1">
      <c r="A230" s="209"/>
      <c r="B230" s="214"/>
      <c r="C230" s="343" t="s">
        <v>555</v>
      </c>
      <c r="D230" s="343"/>
      <c r="E230" s="215">
        <v>270.402</v>
      </c>
      <c r="F230" s="216"/>
      <c r="G230" s="217"/>
      <c r="H230" s="218"/>
      <c r="I230" s="212"/>
      <c r="J230" s="219"/>
      <c r="K230" s="212"/>
      <c r="M230" s="213" t="s">
        <v>555</v>
      </c>
      <c r="O230" s="199"/>
    </row>
    <row r="231" spans="1:15" ht="12.75" customHeight="1">
      <c r="A231" s="209"/>
      <c r="B231" s="214"/>
      <c r="C231" s="343" t="s">
        <v>556</v>
      </c>
      <c r="D231" s="343"/>
      <c r="E231" s="215">
        <v>35.904</v>
      </c>
      <c r="F231" s="216"/>
      <c r="G231" s="217"/>
      <c r="H231" s="218"/>
      <c r="I231" s="212"/>
      <c r="J231" s="219"/>
      <c r="K231" s="212"/>
      <c r="M231" s="213" t="s">
        <v>556</v>
      </c>
      <c r="O231" s="199"/>
    </row>
    <row r="232" spans="1:80" ht="12.75">
      <c r="A232" s="200">
        <v>75</v>
      </c>
      <c r="B232" s="201" t="s">
        <v>292</v>
      </c>
      <c r="C232" s="202" t="s">
        <v>293</v>
      </c>
      <c r="D232" s="203" t="s">
        <v>12</v>
      </c>
      <c r="E232" s="204"/>
      <c r="F232" s="204"/>
      <c r="G232" s="205">
        <f>E232*F232</f>
        <v>0</v>
      </c>
      <c r="H232" s="206">
        <v>0</v>
      </c>
      <c r="I232" s="207">
        <f>E232*H232</f>
        <v>0</v>
      </c>
      <c r="J232" s="206"/>
      <c r="K232" s="207">
        <f>E232*J232</f>
        <v>0</v>
      </c>
      <c r="O232" s="199">
        <v>2</v>
      </c>
      <c r="AA232" s="208">
        <v>7</v>
      </c>
      <c r="AB232" s="208">
        <v>1002</v>
      </c>
      <c r="AC232" s="208">
        <v>5</v>
      </c>
      <c r="AZ232" s="208">
        <v>2</v>
      </c>
      <c r="BA232" s="208">
        <f>IF(AZ232=1,G232,0)</f>
        <v>0</v>
      </c>
      <c r="BB232" s="208">
        <f>IF(AZ232=2,G232,0)</f>
        <v>0</v>
      </c>
      <c r="BC232" s="208">
        <f>IF(AZ232=3,G232,0)</f>
        <v>0</v>
      </c>
      <c r="BD232" s="208">
        <f>IF(AZ232=4,G232,0)</f>
        <v>0</v>
      </c>
      <c r="BE232" s="208">
        <f>IF(AZ232=5,G232,0)</f>
        <v>0</v>
      </c>
      <c r="CA232" s="199">
        <v>7</v>
      </c>
      <c r="CB232" s="199">
        <v>1002</v>
      </c>
    </row>
    <row r="233" spans="1:57" ht="12.75">
      <c r="A233" s="220"/>
      <c r="B233" s="221" t="s">
        <v>121</v>
      </c>
      <c r="C233" s="222" t="s">
        <v>294</v>
      </c>
      <c r="D233" s="223"/>
      <c r="E233" s="224"/>
      <c r="F233" s="225"/>
      <c r="G233" s="226">
        <f>SUM(G179:G232)</f>
        <v>0</v>
      </c>
      <c r="H233" s="227"/>
      <c r="I233" s="228">
        <f>SUM(I179:I232)</f>
        <v>6.402779032</v>
      </c>
      <c r="J233" s="227"/>
      <c r="K233" s="228">
        <f>SUM(K179:K232)</f>
        <v>0</v>
      </c>
      <c r="O233" s="199">
        <v>4</v>
      </c>
      <c r="BA233" s="229">
        <f>SUM(BA179:BA232)</f>
        <v>0</v>
      </c>
      <c r="BB233" s="229">
        <f>SUM(BB179:BB232)</f>
        <v>0</v>
      </c>
      <c r="BC233" s="229">
        <f>SUM(BC179:BC232)</f>
        <v>0</v>
      </c>
      <c r="BD233" s="229">
        <f>SUM(BD179:BD232)</f>
        <v>0</v>
      </c>
      <c r="BE233" s="229">
        <f>SUM(BE179:BE232)</f>
        <v>0</v>
      </c>
    </row>
    <row r="234" spans="1:15" ht="12.75">
      <c r="A234" s="191" t="s">
        <v>97</v>
      </c>
      <c r="B234" s="192" t="s">
        <v>557</v>
      </c>
      <c r="C234" s="193" t="s">
        <v>558</v>
      </c>
      <c r="D234" s="194"/>
      <c r="E234" s="195"/>
      <c r="F234" s="195"/>
      <c r="G234" s="196"/>
      <c r="H234" s="197"/>
      <c r="I234" s="198"/>
      <c r="J234" s="197"/>
      <c r="K234" s="198"/>
      <c r="O234" s="199">
        <v>1</v>
      </c>
    </row>
    <row r="235" spans="1:80" ht="22.5">
      <c r="A235" s="200">
        <v>76</v>
      </c>
      <c r="B235" s="201" t="s">
        <v>559</v>
      </c>
      <c r="C235" s="202" t="s">
        <v>560</v>
      </c>
      <c r="D235" s="203" t="s">
        <v>183</v>
      </c>
      <c r="E235" s="204">
        <v>330</v>
      </c>
      <c r="F235" s="204"/>
      <c r="G235" s="205">
        <f>E235*F235</f>
        <v>0</v>
      </c>
      <c r="H235" s="206">
        <v>0</v>
      </c>
      <c r="I235" s="207">
        <f>E235*H235</f>
        <v>0</v>
      </c>
      <c r="J235" s="206">
        <v>0</v>
      </c>
      <c r="K235" s="207">
        <f>E235*J235</f>
        <v>0</v>
      </c>
      <c r="O235" s="199">
        <v>2</v>
      </c>
      <c r="AA235" s="208">
        <v>1</v>
      </c>
      <c r="AB235" s="208">
        <v>7</v>
      </c>
      <c r="AC235" s="208">
        <v>7</v>
      </c>
      <c r="AZ235" s="208">
        <v>2</v>
      </c>
      <c r="BA235" s="208">
        <f>IF(AZ235=1,G235,0)</f>
        <v>0</v>
      </c>
      <c r="BB235" s="208">
        <f>IF(AZ235=2,G235,0)</f>
        <v>0</v>
      </c>
      <c r="BC235" s="208">
        <f>IF(AZ235=3,G235,0)</f>
        <v>0</v>
      </c>
      <c r="BD235" s="208">
        <f>IF(AZ235=4,G235,0)</f>
        <v>0</v>
      </c>
      <c r="BE235" s="208">
        <f>IF(AZ235=5,G235,0)</f>
        <v>0</v>
      </c>
      <c r="CA235" s="199">
        <v>1</v>
      </c>
      <c r="CB235" s="199">
        <v>7</v>
      </c>
    </row>
    <row r="236" spans="1:15" ht="14.25" customHeight="1">
      <c r="A236" s="209"/>
      <c r="B236" s="210"/>
      <c r="C236" s="342" t="s">
        <v>561</v>
      </c>
      <c r="D236" s="342"/>
      <c r="E236" s="342"/>
      <c r="F236" s="342"/>
      <c r="G236" s="342"/>
      <c r="I236" s="212"/>
      <c r="K236" s="212"/>
      <c r="L236" s="213" t="s">
        <v>562</v>
      </c>
      <c r="O236" s="199">
        <v>3</v>
      </c>
    </row>
    <row r="237" spans="1:15" ht="94.5" customHeight="1">
      <c r="A237" s="209"/>
      <c r="B237" s="210"/>
      <c r="C237" s="211" t="s">
        <v>563</v>
      </c>
      <c r="D237" s="211"/>
      <c r="E237" s="211"/>
      <c r="F237" s="230"/>
      <c r="G237" s="231"/>
      <c r="I237" s="212"/>
      <c r="K237" s="212"/>
      <c r="L237" s="213"/>
      <c r="O237" s="199"/>
    </row>
    <row r="238" spans="1:15" ht="81.75" customHeight="1">
      <c r="A238" s="209"/>
      <c r="B238" s="210"/>
      <c r="C238" s="230" t="s">
        <v>564</v>
      </c>
      <c r="D238" s="231"/>
      <c r="E238" s="211"/>
      <c r="F238" s="230"/>
      <c r="G238" s="231"/>
      <c r="I238" s="212"/>
      <c r="K238" s="212"/>
      <c r="L238" s="213"/>
      <c r="O238" s="199"/>
    </row>
    <row r="239" spans="1:15" ht="76.5" customHeight="1">
      <c r="A239" s="209"/>
      <c r="B239" s="210"/>
      <c r="C239" s="230" t="s">
        <v>565</v>
      </c>
      <c r="D239" s="231"/>
      <c r="E239" s="211"/>
      <c r="F239" s="230"/>
      <c r="G239" s="231"/>
      <c r="I239" s="212"/>
      <c r="K239" s="212"/>
      <c r="L239" s="213"/>
      <c r="O239" s="199"/>
    </row>
    <row r="240" spans="1:15" ht="60" customHeight="1">
      <c r="A240" s="209"/>
      <c r="B240" s="210"/>
      <c r="C240" s="230" t="s">
        <v>566</v>
      </c>
      <c r="D240" s="231"/>
      <c r="E240" s="211"/>
      <c r="F240" s="230"/>
      <c r="G240" s="231"/>
      <c r="I240" s="212"/>
      <c r="K240" s="212"/>
      <c r="L240" s="213"/>
      <c r="O240" s="199"/>
    </row>
    <row r="241" spans="1:15" ht="60" customHeight="1">
      <c r="A241" s="209"/>
      <c r="B241" s="210"/>
      <c r="C241" s="230" t="s">
        <v>567</v>
      </c>
      <c r="D241" s="231"/>
      <c r="E241" s="211"/>
      <c r="F241" s="230"/>
      <c r="G241" s="231"/>
      <c r="I241" s="212"/>
      <c r="K241" s="212"/>
      <c r="L241" s="213"/>
      <c r="O241" s="199"/>
    </row>
    <row r="242" spans="1:15" ht="12.75" customHeight="1">
      <c r="A242" s="209"/>
      <c r="B242" s="214"/>
      <c r="C242" s="345" t="s">
        <v>568</v>
      </c>
      <c r="D242" s="345"/>
      <c r="E242" s="215">
        <v>253</v>
      </c>
      <c r="F242" s="216"/>
      <c r="G242" s="217"/>
      <c r="H242" s="218"/>
      <c r="I242" s="212"/>
      <c r="J242" s="219"/>
      <c r="K242" s="212"/>
      <c r="M242" s="213" t="s">
        <v>569</v>
      </c>
      <c r="O242" s="199"/>
    </row>
    <row r="243" spans="1:80" ht="12.75">
      <c r="A243" s="200">
        <v>77</v>
      </c>
      <c r="B243" s="201" t="s">
        <v>570</v>
      </c>
      <c r="C243" s="202" t="s">
        <v>571</v>
      </c>
      <c r="D243" s="203" t="s">
        <v>12</v>
      </c>
      <c r="E243" s="204"/>
      <c r="F243" s="204"/>
      <c r="G243" s="205">
        <f>E243*F243</f>
        <v>0</v>
      </c>
      <c r="H243" s="206">
        <v>0</v>
      </c>
      <c r="I243" s="207">
        <f>E243*H243</f>
        <v>0</v>
      </c>
      <c r="J243" s="206"/>
      <c r="K243" s="207">
        <f>E243*J243</f>
        <v>0</v>
      </c>
      <c r="O243" s="199">
        <v>2</v>
      </c>
      <c r="AA243" s="208">
        <v>7</v>
      </c>
      <c r="AB243" s="208">
        <v>1002</v>
      </c>
      <c r="AC243" s="208">
        <v>5</v>
      </c>
      <c r="AZ243" s="208">
        <v>2</v>
      </c>
      <c r="BA243" s="208">
        <f>IF(AZ243=1,G243,0)</f>
        <v>0</v>
      </c>
      <c r="BB243" s="208">
        <f>IF(AZ243=2,G243,0)</f>
        <v>0</v>
      </c>
      <c r="BC243" s="208">
        <f>IF(AZ243=3,G243,0)</f>
        <v>0</v>
      </c>
      <c r="BD243" s="208">
        <f>IF(AZ243=4,G243,0)</f>
        <v>0</v>
      </c>
      <c r="BE243" s="208">
        <f>IF(AZ243=5,G243,0)</f>
        <v>0</v>
      </c>
      <c r="CA243" s="199">
        <v>7</v>
      </c>
      <c r="CB243" s="199">
        <v>1002</v>
      </c>
    </row>
    <row r="244" spans="1:57" ht="12.75">
      <c r="A244" s="220"/>
      <c r="B244" s="221" t="s">
        <v>121</v>
      </c>
      <c r="C244" s="222" t="s">
        <v>572</v>
      </c>
      <c r="D244" s="223"/>
      <c r="E244" s="224"/>
      <c r="F244" s="225"/>
      <c r="G244" s="226">
        <f>SUM(G234:G243)</f>
        <v>0</v>
      </c>
      <c r="H244" s="227"/>
      <c r="I244" s="228">
        <f>SUM(I234:I243)</f>
        <v>0</v>
      </c>
      <c r="J244" s="227"/>
      <c r="K244" s="228">
        <f>SUM(K234:K243)</f>
        <v>0</v>
      </c>
      <c r="O244" s="199">
        <v>4</v>
      </c>
      <c r="BA244" s="229">
        <f>SUM(BA234:BA243)</f>
        <v>0</v>
      </c>
      <c r="BB244" s="229">
        <f>SUM(BB234:BB243)</f>
        <v>0</v>
      </c>
      <c r="BC244" s="229">
        <f>SUM(BC234:BC243)</f>
        <v>0</v>
      </c>
      <c r="BD244" s="229">
        <f>SUM(BD234:BD243)</f>
        <v>0</v>
      </c>
      <c r="BE244" s="229">
        <f>SUM(BE234:BE243)</f>
        <v>0</v>
      </c>
    </row>
    <row r="245" spans="1:15" ht="12.75" customHeight="1">
      <c r="A245" s="191" t="s">
        <v>97</v>
      </c>
      <c r="B245" s="192" t="s">
        <v>573</v>
      </c>
      <c r="C245" s="193" t="s">
        <v>574</v>
      </c>
      <c r="D245" s="194"/>
      <c r="E245" s="195"/>
      <c r="F245" s="195"/>
      <c r="G245" s="196"/>
      <c r="H245" s="197"/>
      <c r="I245" s="198"/>
      <c r="J245" s="197"/>
      <c r="K245" s="198"/>
      <c r="O245" s="199">
        <v>1</v>
      </c>
    </row>
    <row r="246" spans="1:80" ht="12.75">
      <c r="A246" s="200">
        <v>78</v>
      </c>
      <c r="B246" s="201" t="s">
        <v>575</v>
      </c>
      <c r="C246" s="202" t="s">
        <v>576</v>
      </c>
      <c r="D246" s="203" t="s">
        <v>102</v>
      </c>
      <c r="E246" s="204">
        <v>28.975</v>
      </c>
      <c r="F246" s="204"/>
      <c r="G246" s="205">
        <f>E246*F246</f>
        <v>0</v>
      </c>
      <c r="H246" s="206">
        <v>0.01887</v>
      </c>
      <c r="I246" s="207">
        <f>E246*H246</f>
        <v>0.5467582500000001</v>
      </c>
      <c r="J246" s="206">
        <v>0</v>
      </c>
      <c r="K246" s="207">
        <f>E246*J246</f>
        <v>0</v>
      </c>
      <c r="O246" s="199">
        <v>2</v>
      </c>
      <c r="AA246" s="208">
        <v>1</v>
      </c>
      <c r="AB246" s="208">
        <v>7</v>
      </c>
      <c r="AC246" s="208">
        <v>7</v>
      </c>
      <c r="AZ246" s="208">
        <v>2</v>
      </c>
      <c r="BA246" s="208">
        <f>IF(AZ246=1,G246,0)</f>
        <v>0</v>
      </c>
      <c r="BB246" s="208">
        <f>IF(AZ246=2,G246,0)</f>
        <v>0</v>
      </c>
      <c r="BC246" s="208">
        <f>IF(AZ246=3,G246,0)</f>
        <v>0</v>
      </c>
      <c r="BD246" s="208">
        <f>IF(AZ246=4,G246,0)</f>
        <v>0</v>
      </c>
      <c r="BE246" s="208">
        <f>IF(AZ246=5,G246,0)</f>
        <v>0</v>
      </c>
      <c r="CA246" s="199">
        <v>1</v>
      </c>
      <c r="CB246" s="199">
        <v>7</v>
      </c>
    </row>
    <row r="247" spans="1:15" ht="22.5" customHeight="1">
      <c r="A247" s="209"/>
      <c r="B247" s="210"/>
      <c r="C247" s="342" t="s">
        <v>577</v>
      </c>
      <c r="D247" s="342"/>
      <c r="E247" s="342"/>
      <c r="F247" s="342"/>
      <c r="G247" s="342"/>
      <c r="I247" s="212"/>
      <c r="K247" s="212"/>
      <c r="L247" s="213" t="s">
        <v>577</v>
      </c>
      <c r="O247" s="199">
        <v>3</v>
      </c>
    </row>
    <row r="248" spans="1:15" ht="12.75" customHeight="1">
      <c r="A248" s="209"/>
      <c r="B248" s="214"/>
      <c r="C248" s="343" t="s">
        <v>578</v>
      </c>
      <c r="D248" s="343"/>
      <c r="E248" s="215">
        <v>13.125</v>
      </c>
      <c r="F248" s="216"/>
      <c r="G248" s="217"/>
      <c r="H248" s="218"/>
      <c r="I248" s="212"/>
      <c r="J248" s="219"/>
      <c r="K248" s="212"/>
      <c r="M248" s="213" t="s">
        <v>578</v>
      </c>
      <c r="O248" s="199"/>
    </row>
    <row r="249" spans="1:15" ht="12.75" customHeight="1">
      <c r="A249" s="209"/>
      <c r="B249" s="214"/>
      <c r="C249" s="343" t="s">
        <v>579</v>
      </c>
      <c r="D249" s="343"/>
      <c r="E249" s="215">
        <v>15.85</v>
      </c>
      <c r="F249" s="216"/>
      <c r="G249" s="217"/>
      <c r="H249" s="218"/>
      <c r="I249" s="212"/>
      <c r="J249" s="219"/>
      <c r="K249" s="212"/>
      <c r="M249" s="213" t="s">
        <v>579</v>
      </c>
      <c r="O249" s="199"/>
    </row>
    <row r="250" spans="1:80" ht="12.75">
      <c r="A250" s="200">
        <v>79</v>
      </c>
      <c r="B250" s="201" t="s">
        <v>580</v>
      </c>
      <c r="C250" s="202" t="s">
        <v>581</v>
      </c>
      <c r="D250" s="203" t="s">
        <v>102</v>
      </c>
      <c r="E250" s="204">
        <v>23.34</v>
      </c>
      <c r="F250" s="204"/>
      <c r="G250" s="205">
        <f>E250*F250</f>
        <v>0</v>
      </c>
      <c r="H250" s="206">
        <v>0.00985</v>
      </c>
      <c r="I250" s="207">
        <f>E250*H250</f>
        <v>0.229899</v>
      </c>
      <c r="J250" s="206">
        <v>0</v>
      </c>
      <c r="K250" s="207">
        <f>E250*J250</f>
        <v>0</v>
      </c>
      <c r="O250" s="199">
        <v>2</v>
      </c>
      <c r="AA250" s="208">
        <v>1</v>
      </c>
      <c r="AB250" s="208">
        <v>7</v>
      </c>
      <c r="AC250" s="208">
        <v>7</v>
      </c>
      <c r="AZ250" s="208">
        <v>2</v>
      </c>
      <c r="BA250" s="208">
        <f>IF(AZ250=1,G250,0)</f>
        <v>0</v>
      </c>
      <c r="BB250" s="208">
        <f>IF(AZ250=2,G250,0)</f>
        <v>0</v>
      </c>
      <c r="BC250" s="208">
        <f>IF(AZ250=3,G250,0)</f>
        <v>0</v>
      </c>
      <c r="BD250" s="208">
        <f>IF(AZ250=4,G250,0)</f>
        <v>0</v>
      </c>
      <c r="BE250" s="208">
        <f>IF(AZ250=5,G250,0)</f>
        <v>0</v>
      </c>
      <c r="CA250" s="199">
        <v>1</v>
      </c>
      <c r="CB250" s="199">
        <v>7</v>
      </c>
    </row>
    <row r="251" spans="1:15" ht="33.75" customHeight="1">
      <c r="A251" s="209"/>
      <c r="B251" s="210"/>
      <c r="C251" s="342" t="s">
        <v>582</v>
      </c>
      <c r="D251" s="342"/>
      <c r="E251" s="342"/>
      <c r="F251" s="342"/>
      <c r="G251" s="342"/>
      <c r="I251" s="212"/>
      <c r="K251" s="212"/>
      <c r="L251" s="213" t="s">
        <v>582</v>
      </c>
      <c r="O251" s="199">
        <v>3</v>
      </c>
    </row>
    <row r="252" spans="1:15" ht="12.75" customHeight="1">
      <c r="A252" s="209"/>
      <c r="B252" s="214"/>
      <c r="C252" s="343" t="s">
        <v>583</v>
      </c>
      <c r="D252" s="343"/>
      <c r="E252" s="215">
        <v>23.34</v>
      </c>
      <c r="F252" s="216"/>
      <c r="G252" s="217"/>
      <c r="H252" s="218"/>
      <c r="I252" s="212"/>
      <c r="J252" s="219"/>
      <c r="K252" s="212"/>
      <c r="M252" s="213" t="s">
        <v>583</v>
      </c>
      <c r="O252" s="199"/>
    </row>
    <row r="253" spans="1:80" ht="22.5">
      <c r="A253" s="200">
        <v>80</v>
      </c>
      <c r="B253" s="201" t="s">
        <v>584</v>
      </c>
      <c r="C253" s="202" t="s">
        <v>585</v>
      </c>
      <c r="D253" s="203" t="s">
        <v>215</v>
      </c>
      <c r="E253" s="204">
        <v>4</v>
      </c>
      <c r="F253" s="204"/>
      <c r="G253" s="205">
        <f>E253*F253</f>
        <v>0</v>
      </c>
      <c r="H253" s="206">
        <v>0.00034</v>
      </c>
      <c r="I253" s="207">
        <f>E253*H253</f>
        <v>0.00136</v>
      </c>
      <c r="J253" s="206">
        <v>0</v>
      </c>
      <c r="K253" s="207">
        <f>E253*J253</f>
        <v>0</v>
      </c>
      <c r="O253" s="199">
        <v>2</v>
      </c>
      <c r="AA253" s="208">
        <v>1</v>
      </c>
      <c r="AB253" s="208">
        <v>7</v>
      </c>
      <c r="AC253" s="208">
        <v>7</v>
      </c>
      <c r="AZ253" s="208">
        <v>2</v>
      </c>
      <c r="BA253" s="208">
        <f>IF(AZ253=1,G253,0)</f>
        <v>0</v>
      </c>
      <c r="BB253" s="208">
        <f>IF(AZ253=2,G253,0)</f>
        <v>0</v>
      </c>
      <c r="BC253" s="208">
        <f>IF(AZ253=3,G253,0)</f>
        <v>0</v>
      </c>
      <c r="BD253" s="208">
        <f>IF(AZ253=4,G253,0)</f>
        <v>0</v>
      </c>
      <c r="BE253" s="208">
        <f>IF(AZ253=5,G253,0)</f>
        <v>0</v>
      </c>
      <c r="CA253" s="199">
        <v>1</v>
      </c>
      <c r="CB253" s="199">
        <v>7</v>
      </c>
    </row>
    <row r="254" spans="1:15" ht="12.75" customHeight="1">
      <c r="A254" s="209"/>
      <c r="B254" s="214"/>
      <c r="C254" s="343" t="s">
        <v>353</v>
      </c>
      <c r="D254" s="343"/>
      <c r="E254" s="215">
        <v>4</v>
      </c>
      <c r="F254" s="216"/>
      <c r="G254" s="217"/>
      <c r="H254" s="218"/>
      <c r="I254" s="212"/>
      <c r="J254" s="219"/>
      <c r="K254" s="212"/>
      <c r="M254" s="213">
        <v>4</v>
      </c>
      <c r="O254" s="199"/>
    </row>
    <row r="255" spans="1:80" ht="22.5">
      <c r="A255" s="200">
        <v>81</v>
      </c>
      <c r="B255" s="201" t="s">
        <v>586</v>
      </c>
      <c r="C255" s="202" t="s">
        <v>587</v>
      </c>
      <c r="D255" s="203" t="s">
        <v>183</v>
      </c>
      <c r="E255" s="204">
        <v>41.8</v>
      </c>
      <c r="F255" s="204"/>
      <c r="G255" s="205">
        <f>E255*F255</f>
        <v>0</v>
      </c>
      <c r="H255" s="206">
        <v>0.00205</v>
      </c>
      <c r="I255" s="207">
        <f>E255*H255</f>
        <v>0.08569</v>
      </c>
      <c r="J255" s="206">
        <v>0</v>
      </c>
      <c r="K255" s="207">
        <f>E255*J255</f>
        <v>0</v>
      </c>
      <c r="O255" s="199">
        <v>2</v>
      </c>
      <c r="AA255" s="208">
        <v>1</v>
      </c>
      <c r="AB255" s="208">
        <v>7</v>
      </c>
      <c r="AC255" s="208">
        <v>7</v>
      </c>
      <c r="AZ255" s="208">
        <v>2</v>
      </c>
      <c r="BA255" s="208">
        <f>IF(AZ255=1,G255,0)</f>
        <v>0</v>
      </c>
      <c r="BB255" s="208">
        <f>IF(AZ255=2,G255,0)</f>
        <v>0</v>
      </c>
      <c r="BC255" s="208">
        <f>IF(AZ255=3,G255,0)</f>
        <v>0</v>
      </c>
      <c r="BD255" s="208">
        <f>IF(AZ255=4,G255,0)</f>
        <v>0</v>
      </c>
      <c r="BE255" s="208">
        <f>IF(AZ255=5,G255,0)</f>
        <v>0</v>
      </c>
      <c r="CA255" s="199">
        <v>1</v>
      </c>
      <c r="CB255" s="199">
        <v>7</v>
      </c>
    </row>
    <row r="256" spans="1:15" ht="12.75" customHeight="1">
      <c r="A256" s="209"/>
      <c r="B256" s="214"/>
      <c r="C256" s="343" t="s">
        <v>588</v>
      </c>
      <c r="D256" s="343"/>
      <c r="E256" s="215">
        <v>41.8</v>
      </c>
      <c r="F256" s="216"/>
      <c r="G256" s="217"/>
      <c r="H256" s="218"/>
      <c r="I256" s="212"/>
      <c r="J256" s="219"/>
      <c r="K256" s="212"/>
      <c r="M256" s="213" t="s">
        <v>588</v>
      </c>
      <c r="O256" s="199"/>
    </row>
    <row r="257" spans="1:80" ht="22.5">
      <c r="A257" s="200">
        <v>82</v>
      </c>
      <c r="B257" s="201" t="s">
        <v>589</v>
      </c>
      <c r="C257" s="202" t="s">
        <v>590</v>
      </c>
      <c r="D257" s="203" t="s">
        <v>183</v>
      </c>
      <c r="E257" s="204">
        <v>23.6</v>
      </c>
      <c r="F257" s="204"/>
      <c r="G257" s="205">
        <f>E257*F257</f>
        <v>0</v>
      </c>
      <c r="H257" s="206">
        <v>0.00312</v>
      </c>
      <c r="I257" s="207">
        <f>E257*H257</f>
        <v>0.073632</v>
      </c>
      <c r="J257" s="206">
        <v>0</v>
      </c>
      <c r="K257" s="207">
        <f>E257*J257</f>
        <v>0</v>
      </c>
      <c r="O257" s="199">
        <v>2</v>
      </c>
      <c r="AA257" s="208">
        <v>1</v>
      </c>
      <c r="AB257" s="208">
        <v>7</v>
      </c>
      <c r="AC257" s="208">
        <v>7</v>
      </c>
      <c r="AZ257" s="208">
        <v>2</v>
      </c>
      <c r="BA257" s="208">
        <f>IF(AZ257=1,G257,0)</f>
        <v>0</v>
      </c>
      <c r="BB257" s="208">
        <f>IF(AZ257=2,G257,0)</f>
        <v>0</v>
      </c>
      <c r="BC257" s="208">
        <f>IF(AZ257=3,G257,0)</f>
        <v>0</v>
      </c>
      <c r="BD257" s="208">
        <f>IF(AZ257=4,G257,0)</f>
        <v>0</v>
      </c>
      <c r="BE257" s="208">
        <f>IF(AZ257=5,G257,0)</f>
        <v>0</v>
      </c>
      <c r="CA257" s="199">
        <v>1</v>
      </c>
      <c r="CB257" s="199">
        <v>7</v>
      </c>
    </row>
    <row r="258" spans="1:15" ht="12.75" customHeight="1">
      <c r="A258" s="209"/>
      <c r="B258" s="214"/>
      <c r="C258" s="343" t="s">
        <v>591</v>
      </c>
      <c r="D258" s="343"/>
      <c r="E258" s="215">
        <v>23.6</v>
      </c>
      <c r="F258" s="216"/>
      <c r="G258" s="217"/>
      <c r="H258" s="218"/>
      <c r="I258" s="212"/>
      <c r="J258" s="219"/>
      <c r="K258" s="212"/>
      <c r="M258" s="213" t="s">
        <v>591</v>
      </c>
      <c r="O258" s="199"/>
    </row>
    <row r="259" spans="1:80" ht="22.5">
      <c r="A259" s="200">
        <v>83</v>
      </c>
      <c r="B259" s="201" t="s">
        <v>592</v>
      </c>
      <c r="C259" s="202" t="s">
        <v>593</v>
      </c>
      <c r="D259" s="203" t="s">
        <v>183</v>
      </c>
      <c r="E259" s="204">
        <v>306.8</v>
      </c>
      <c r="F259" s="204"/>
      <c r="G259" s="205">
        <f>E259*F259</f>
        <v>0</v>
      </c>
      <c r="H259" s="206">
        <v>0</v>
      </c>
      <c r="I259" s="207">
        <f>E259*H259</f>
        <v>0</v>
      </c>
      <c r="J259" s="206"/>
      <c r="K259" s="207">
        <f>E259*J259</f>
        <v>0</v>
      </c>
      <c r="O259" s="199">
        <v>2</v>
      </c>
      <c r="AA259" s="208">
        <v>12</v>
      </c>
      <c r="AB259" s="208">
        <v>0</v>
      </c>
      <c r="AC259" s="208">
        <v>8</v>
      </c>
      <c r="AZ259" s="208">
        <v>2</v>
      </c>
      <c r="BA259" s="208">
        <f>IF(AZ259=1,G259,0)</f>
        <v>0</v>
      </c>
      <c r="BB259" s="208">
        <f>IF(AZ259=2,G259,0)</f>
        <v>0</v>
      </c>
      <c r="BC259" s="208">
        <f>IF(AZ259=3,G259,0)</f>
        <v>0</v>
      </c>
      <c r="BD259" s="208">
        <f>IF(AZ259=4,G259,0)</f>
        <v>0</v>
      </c>
      <c r="BE259" s="208">
        <f>IF(AZ259=5,G259,0)</f>
        <v>0</v>
      </c>
      <c r="CA259" s="199">
        <v>12</v>
      </c>
      <c r="CB259" s="199">
        <v>0</v>
      </c>
    </row>
    <row r="260" spans="1:15" ht="12.75" customHeight="1">
      <c r="A260" s="209"/>
      <c r="B260" s="210"/>
      <c r="C260" s="342" t="s">
        <v>594</v>
      </c>
      <c r="D260" s="342"/>
      <c r="E260" s="342"/>
      <c r="F260" s="342"/>
      <c r="G260" s="342"/>
      <c r="I260" s="212"/>
      <c r="K260" s="212"/>
      <c r="L260" s="213" t="s">
        <v>594</v>
      </c>
      <c r="O260" s="199">
        <v>3</v>
      </c>
    </row>
    <row r="261" spans="1:15" ht="12.75" customHeight="1">
      <c r="A261" s="209"/>
      <c r="B261" s="214"/>
      <c r="C261" s="343" t="s">
        <v>595</v>
      </c>
      <c r="D261" s="343"/>
      <c r="E261" s="215">
        <v>306.8</v>
      </c>
      <c r="F261" s="216"/>
      <c r="G261" s="217"/>
      <c r="H261" s="218"/>
      <c r="I261" s="212"/>
      <c r="J261" s="219"/>
      <c r="K261" s="212"/>
      <c r="M261" s="213" t="s">
        <v>595</v>
      </c>
      <c r="O261" s="199"/>
    </row>
    <row r="262" spans="1:80" ht="22.5">
      <c r="A262" s="200">
        <v>84</v>
      </c>
      <c r="B262" s="201" t="s">
        <v>596</v>
      </c>
      <c r="C262" s="202" t="s">
        <v>597</v>
      </c>
      <c r="D262" s="203" t="s">
        <v>183</v>
      </c>
      <c r="E262" s="204">
        <v>40.68</v>
      </c>
      <c r="F262" s="204"/>
      <c r="G262" s="205">
        <f>E262*F262</f>
        <v>0</v>
      </c>
      <c r="H262" s="206">
        <v>0</v>
      </c>
      <c r="I262" s="207">
        <f>E262*H262</f>
        <v>0</v>
      </c>
      <c r="J262" s="206"/>
      <c r="K262" s="207">
        <f>E262*J262</f>
        <v>0</v>
      </c>
      <c r="O262" s="199">
        <v>2</v>
      </c>
      <c r="AA262" s="208">
        <v>12</v>
      </c>
      <c r="AB262" s="208">
        <v>0</v>
      </c>
      <c r="AC262" s="208">
        <v>110</v>
      </c>
      <c r="AZ262" s="208">
        <v>2</v>
      </c>
      <c r="BA262" s="208">
        <f>IF(AZ262=1,G262,0)</f>
        <v>0</v>
      </c>
      <c r="BB262" s="208">
        <f>IF(AZ262=2,G262,0)</f>
        <v>0</v>
      </c>
      <c r="BC262" s="208">
        <f>IF(AZ262=3,G262,0)</f>
        <v>0</v>
      </c>
      <c r="BD262" s="208">
        <f>IF(AZ262=4,G262,0)</f>
        <v>0</v>
      </c>
      <c r="BE262" s="208">
        <f>IF(AZ262=5,G262,0)</f>
        <v>0</v>
      </c>
      <c r="CA262" s="199">
        <v>12</v>
      </c>
      <c r="CB262" s="199">
        <v>0</v>
      </c>
    </row>
    <row r="263" spans="1:15" ht="12.75" customHeight="1">
      <c r="A263" s="209"/>
      <c r="B263" s="210"/>
      <c r="C263" s="342" t="s">
        <v>598</v>
      </c>
      <c r="D263" s="342"/>
      <c r="E263" s="342"/>
      <c r="F263" s="342"/>
      <c r="G263" s="342"/>
      <c r="I263" s="212"/>
      <c r="K263" s="212"/>
      <c r="L263" s="213" t="s">
        <v>598</v>
      </c>
      <c r="O263" s="199">
        <v>3</v>
      </c>
    </row>
    <row r="264" spans="1:15" ht="22.5" customHeight="1">
      <c r="A264" s="209"/>
      <c r="B264" s="210"/>
      <c r="C264" s="342" t="s">
        <v>599</v>
      </c>
      <c r="D264" s="342"/>
      <c r="E264" s="342"/>
      <c r="F264" s="342"/>
      <c r="G264" s="342"/>
      <c r="I264" s="212"/>
      <c r="K264" s="212"/>
      <c r="L264" s="213" t="s">
        <v>599</v>
      </c>
      <c r="O264" s="199">
        <v>3</v>
      </c>
    </row>
    <row r="265" spans="1:15" ht="12.75" customHeight="1">
      <c r="A265" s="209"/>
      <c r="B265" s="214"/>
      <c r="C265" s="343" t="s">
        <v>600</v>
      </c>
      <c r="D265" s="343"/>
      <c r="E265" s="215">
        <v>40.68</v>
      </c>
      <c r="F265" s="216"/>
      <c r="G265" s="217"/>
      <c r="H265" s="218"/>
      <c r="I265" s="212"/>
      <c r="J265" s="219"/>
      <c r="K265" s="212"/>
      <c r="M265" s="213" t="s">
        <v>600</v>
      </c>
      <c r="O265" s="199"/>
    </row>
    <row r="266" spans="1:80" ht="12.75">
      <c r="A266" s="200">
        <v>85</v>
      </c>
      <c r="B266" s="201" t="s">
        <v>601</v>
      </c>
      <c r="C266" s="202" t="s">
        <v>602</v>
      </c>
      <c r="D266" s="203" t="s">
        <v>183</v>
      </c>
      <c r="E266" s="204">
        <v>8.7</v>
      </c>
      <c r="F266" s="204"/>
      <c r="G266" s="205">
        <f>E266*F266</f>
        <v>0</v>
      </c>
      <c r="H266" s="206">
        <v>0</v>
      </c>
      <c r="I266" s="207">
        <f>E266*H266</f>
        <v>0</v>
      </c>
      <c r="J266" s="206"/>
      <c r="K266" s="207">
        <f>E266*J266</f>
        <v>0</v>
      </c>
      <c r="O266" s="199">
        <v>2</v>
      </c>
      <c r="AA266" s="208">
        <v>12</v>
      </c>
      <c r="AB266" s="208">
        <v>0</v>
      </c>
      <c r="AC266" s="208">
        <v>138</v>
      </c>
      <c r="AZ266" s="208">
        <v>2</v>
      </c>
      <c r="BA266" s="208">
        <f>IF(AZ266=1,G266,0)</f>
        <v>0</v>
      </c>
      <c r="BB266" s="208">
        <f>IF(AZ266=2,G266,0)</f>
        <v>0</v>
      </c>
      <c r="BC266" s="208">
        <f>IF(AZ266=3,G266,0)</f>
        <v>0</v>
      </c>
      <c r="BD266" s="208">
        <f>IF(AZ266=4,G266,0)</f>
        <v>0</v>
      </c>
      <c r="BE266" s="208">
        <f>IF(AZ266=5,G266,0)</f>
        <v>0</v>
      </c>
      <c r="CA266" s="199">
        <v>12</v>
      </c>
      <c r="CB266" s="199">
        <v>0</v>
      </c>
    </row>
    <row r="267" spans="1:15" ht="22.5" customHeight="1">
      <c r="A267" s="209"/>
      <c r="B267" s="210"/>
      <c r="C267" s="342" t="s">
        <v>603</v>
      </c>
      <c r="D267" s="342"/>
      <c r="E267" s="342"/>
      <c r="F267" s="342"/>
      <c r="G267" s="342"/>
      <c r="I267" s="212"/>
      <c r="K267" s="212"/>
      <c r="L267" s="213" t="s">
        <v>603</v>
      </c>
      <c r="O267" s="199">
        <v>3</v>
      </c>
    </row>
    <row r="268" spans="1:15" ht="12.75" customHeight="1">
      <c r="A268" s="209"/>
      <c r="B268" s="214"/>
      <c r="C268" s="343" t="s">
        <v>604</v>
      </c>
      <c r="D268" s="343"/>
      <c r="E268" s="215">
        <v>8.7</v>
      </c>
      <c r="F268" s="216"/>
      <c r="G268" s="217"/>
      <c r="H268" s="218"/>
      <c r="I268" s="212"/>
      <c r="J268" s="219"/>
      <c r="K268" s="212"/>
      <c r="M268" s="213" t="s">
        <v>604</v>
      </c>
      <c r="O268" s="199"/>
    </row>
    <row r="269" spans="1:80" ht="12.75">
      <c r="A269" s="200">
        <v>86</v>
      </c>
      <c r="B269" s="201" t="s">
        <v>605</v>
      </c>
      <c r="C269" s="202" t="s">
        <v>606</v>
      </c>
      <c r="D269" s="203" t="s">
        <v>183</v>
      </c>
      <c r="E269" s="204">
        <v>24</v>
      </c>
      <c r="F269" s="204"/>
      <c r="G269" s="205">
        <f>E269*F269</f>
        <v>0</v>
      </c>
      <c r="H269" s="206">
        <v>0.00412</v>
      </c>
      <c r="I269" s="207">
        <f>E269*H269</f>
        <v>0.09888000000000001</v>
      </c>
      <c r="J269" s="206"/>
      <c r="K269" s="207">
        <f>E269*J269</f>
        <v>0</v>
      </c>
      <c r="O269" s="199">
        <v>2</v>
      </c>
      <c r="AA269" s="208">
        <v>12</v>
      </c>
      <c r="AB269" s="208">
        <v>0</v>
      </c>
      <c r="AC269" s="208">
        <v>6</v>
      </c>
      <c r="AZ269" s="208">
        <v>2</v>
      </c>
      <c r="BA269" s="208">
        <f>IF(AZ269=1,G269,0)</f>
        <v>0</v>
      </c>
      <c r="BB269" s="208">
        <f>IF(AZ269=2,G269,0)</f>
        <v>0</v>
      </c>
      <c r="BC269" s="208">
        <f>IF(AZ269=3,G269,0)</f>
        <v>0</v>
      </c>
      <c r="BD269" s="208">
        <f>IF(AZ269=4,G269,0)</f>
        <v>0</v>
      </c>
      <c r="BE269" s="208">
        <f>IF(AZ269=5,G269,0)</f>
        <v>0</v>
      </c>
      <c r="CA269" s="199">
        <v>12</v>
      </c>
      <c r="CB269" s="199">
        <v>0</v>
      </c>
    </row>
    <row r="270" spans="1:15" ht="22.5" customHeight="1">
      <c r="A270" s="209"/>
      <c r="B270" s="210"/>
      <c r="C270" s="342" t="s">
        <v>607</v>
      </c>
      <c r="D270" s="342"/>
      <c r="E270" s="342"/>
      <c r="F270" s="342"/>
      <c r="G270" s="342"/>
      <c r="I270" s="212"/>
      <c r="K270" s="212"/>
      <c r="L270" s="213" t="s">
        <v>607</v>
      </c>
      <c r="O270" s="199">
        <v>3</v>
      </c>
    </row>
    <row r="271" spans="1:15" ht="12.75" customHeight="1">
      <c r="A271" s="209"/>
      <c r="B271" s="214"/>
      <c r="C271" s="343" t="s">
        <v>608</v>
      </c>
      <c r="D271" s="343"/>
      <c r="E271" s="215">
        <v>24</v>
      </c>
      <c r="F271" s="216"/>
      <c r="G271" s="217"/>
      <c r="H271" s="218"/>
      <c r="I271" s="212"/>
      <c r="J271" s="219"/>
      <c r="K271" s="212"/>
      <c r="M271" s="213" t="s">
        <v>608</v>
      </c>
      <c r="O271" s="199"/>
    </row>
    <row r="272" spans="1:80" ht="12.75">
      <c r="A272" s="200">
        <v>87</v>
      </c>
      <c r="B272" s="201" t="s">
        <v>609</v>
      </c>
      <c r="C272" s="202" t="s">
        <v>610</v>
      </c>
      <c r="D272" s="203" t="s">
        <v>183</v>
      </c>
      <c r="E272" s="204">
        <v>42</v>
      </c>
      <c r="F272" s="204"/>
      <c r="G272" s="205">
        <f>E272*F272</f>
        <v>0</v>
      </c>
      <c r="H272" s="206">
        <v>0.00412</v>
      </c>
      <c r="I272" s="207">
        <f>E272*H272</f>
        <v>0.17304000000000003</v>
      </c>
      <c r="J272" s="206"/>
      <c r="K272" s="207">
        <f>E272*J272</f>
        <v>0</v>
      </c>
      <c r="O272" s="199">
        <v>2</v>
      </c>
      <c r="AA272" s="208">
        <v>12</v>
      </c>
      <c r="AB272" s="208">
        <v>0</v>
      </c>
      <c r="AC272" s="208">
        <v>7</v>
      </c>
      <c r="AZ272" s="208">
        <v>2</v>
      </c>
      <c r="BA272" s="208">
        <f>IF(AZ272=1,G272,0)</f>
        <v>0</v>
      </c>
      <c r="BB272" s="208">
        <f>IF(AZ272=2,G272,0)</f>
        <v>0</v>
      </c>
      <c r="BC272" s="208">
        <f>IF(AZ272=3,G272,0)</f>
        <v>0</v>
      </c>
      <c r="BD272" s="208">
        <f>IF(AZ272=4,G272,0)</f>
        <v>0</v>
      </c>
      <c r="BE272" s="208">
        <f>IF(AZ272=5,G272,0)</f>
        <v>0</v>
      </c>
      <c r="CA272" s="199">
        <v>12</v>
      </c>
      <c r="CB272" s="199">
        <v>0</v>
      </c>
    </row>
    <row r="273" spans="1:15" ht="22.5" customHeight="1">
      <c r="A273" s="209"/>
      <c r="B273" s="210"/>
      <c r="C273" s="342" t="s">
        <v>611</v>
      </c>
      <c r="D273" s="342"/>
      <c r="E273" s="342"/>
      <c r="F273" s="342"/>
      <c r="G273" s="342"/>
      <c r="I273" s="212"/>
      <c r="K273" s="212"/>
      <c r="L273" s="213" t="s">
        <v>611</v>
      </c>
      <c r="O273" s="199">
        <v>3</v>
      </c>
    </row>
    <row r="274" spans="1:15" ht="12.75" customHeight="1">
      <c r="A274" s="209"/>
      <c r="B274" s="214"/>
      <c r="C274" s="343" t="s">
        <v>612</v>
      </c>
      <c r="D274" s="343"/>
      <c r="E274" s="215">
        <v>42</v>
      </c>
      <c r="F274" s="216"/>
      <c r="G274" s="217"/>
      <c r="H274" s="218"/>
      <c r="I274" s="212"/>
      <c r="J274" s="219"/>
      <c r="K274" s="212"/>
      <c r="M274" s="213" t="s">
        <v>612</v>
      </c>
      <c r="O274" s="199"/>
    </row>
    <row r="275" spans="1:80" ht="12.75">
      <c r="A275" s="200">
        <v>88</v>
      </c>
      <c r="B275" s="201" t="s">
        <v>613</v>
      </c>
      <c r="C275" s="202" t="s">
        <v>614</v>
      </c>
      <c r="D275" s="203" t="s">
        <v>12</v>
      </c>
      <c r="E275" s="204"/>
      <c r="F275" s="204"/>
      <c r="G275" s="205">
        <f>E275*F275</f>
        <v>0</v>
      </c>
      <c r="H275" s="206">
        <v>0</v>
      </c>
      <c r="I275" s="207">
        <f>E275*H275</f>
        <v>0</v>
      </c>
      <c r="J275" s="206"/>
      <c r="K275" s="207">
        <f>E275*J275</f>
        <v>0</v>
      </c>
      <c r="O275" s="199">
        <v>2</v>
      </c>
      <c r="AA275" s="208">
        <v>7</v>
      </c>
      <c r="AB275" s="208">
        <v>1002</v>
      </c>
      <c r="AC275" s="208">
        <v>5</v>
      </c>
      <c r="AZ275" s="208">
        <v>2</v>
      </c>
      <c r="BA275" s="208">
        <f>IF(AZ275=1,G275,0)</f>
        <v>0</v>
      </c>
      <c r="BB275" s="208">
        <f>IF(AZ275=2,G275,0)</f>
        <v>0</v>
      </c>
      <c r="BC275" s="208">
        <f>IF(AZ275=3,G275,0)</f>
        <v>0</v>
      </c>
      <c r="BD275" s="208">
        <f>IF(AZ275=4,G275,0)</f>
        <v>0</v>
      </c>
      <c r="BE275" s="208">
        <f>IF(AZ275=5,G275,0)</f>
        <v>0</v>
      </c>
      <c r="CA275" s="199">
        <v>7</v>
      </c>
      <c r="CB275" s="199">
        <v>1002</v>
      </c>
    </row>
    <row r="276" spans="1:57" ht="12.75">
      <c r="A276" s="220"/>
      <c r="B276" s="221" t="s">
        <v>121</v>
      </c>
      <c r="C276" s="222" t="s">
        <v>615</v>
      </c>
      <c r="D276" s="223"/>
      <c r="E276" s="224"/>
      <c r="F276" s="225"/>
      <c r="G276" s="226">
        <f>SUM(G245:G275)</f>
        <v>0</v>
      </c>
      <c r="H276" s="227"/>
      <c r="I276" s="228">
        <f>SUM(I245:I275)</f>
        <v>1.2092592500000003</v>
      </c>
      <c r="J276" s="227"/>
      <c r="K276" s="228">
        <f>SUM(K245:K275)</f>
        <v>0</v>
      </c>
      <c r="O276" s="199">
        <v>4</v>
      </c>
      <c r="BA276" s="229">
        <f>SUM(BA245:BA275)</f>
        <v>0</v>
      </c>
      <c r="BB276" s="229">
        <f>SUM(BB245:BB275)</f>
        <v>0</v>
      </c>
      <c r="BC276" s="229">
        <f>SUM(BC245:BC275)</f>
        <v>0</v>
      </c>
      <c r="BD276" s="229">
        <f>SUM(BD245:BD275)</f>
        <v>0</v>
      </c>
      <c r="BE276" s="229">
        <f>SUM(BE245:BE275)</f>
        <v>0</v>
      </c>
    </row>
    <row r="277" spans="1:15" ht="12.75">
      <c r="A277" s="191" t="s">
        <v>97</v>
      </c>
      <c r="B277" s="192" t="s">
        <v>616</v>
      </c>
      <c r="C277" s="193" t="s">
        <v>617</v>
      </c>
      <c r="D277" s="194"/>
      <c r="E277" s="195"/>
      <c r="F277" s="195"/>
      <c r="G277" s="196"/>
      <c r="H277" s="197"/>
      <c r="I277" s="198"/>
      <c r="J277" s="197"/>
      <c r="K277" s="198"/>
      <c r="O277" s="199">
        <v>1</v>
      </c>
    </row>
    <row r="278" spans="1:80" ht="12.75">
      <c r="A278" s="200">
        <v>89</v>
      </c>
      <c r="B278" s="201" t="s">
        <v>618</v>
      </c>
      <c r="C278" s="202" t="s">
        <v>619</v>
      </c>
      <c r="D278" s="203" t="s">
        <v>215</v>
      </c>
      <c r="E278" s="204">
        <v>12</v>
      </c>
      <c r="F278" s="204"/>
      <c r="G278" s="205">
        <f>E278*F278</f>
        <v>0</v>
      </c>
      <c r="H278" s="206">
        <v>0</v>
      </c>
      <c r="I278" s="207">
        <f>E278*H278</f>
        <v>0</v>
      </c>
      <c r="J278" s="206"/>
      <c r="K278" s="207">
        <f>E278*J278</f>
        <v>0</v>
      </c>
      <c r="O278" s="199">
        <v>2</v>
      </c>
      <c r="AA278" s="208">
        <v>12</v>
      </c>
      <c r="AB278" s="208">
        <v>0</v>
      </c>
      <c r="AC278" s="208">
        <v>91</v>
      </c>
      <c r="AZ278" s="208">
        <v>2</v>
      </c>
      <c r="BA278" s="208">
        <f>IF(AZ278=1,G278,0)</f>
        <v>0</v>
      </c>
      <c r="BB278" s="208">
        <f>IF(AZ278=2,G278,0)</f>
        <v>0</v>
      </c>
      <c r="BC278" s="208">
        <f>IF(AZ278=3,G278,0)</f>
        <v>0</v>
      </c>
      <c r="BD278" s="208">
        <f>IF(AZ278=4,G278,0)</f>
        <v>0</v>
      </c>
      <c r="BE278" s="208">
        <f>IF(AZ278=5,G278,0)</f>
        <v>0</v>
      </c>
      <c r="CA278" s="199">
        <v>12</v>
      </c>
      <c r="CB278" s="199">
        <v>0</v>
      </c>
    </row>
    <row r="279" spans="1:15" ht="22.5" customHeight="1">
      <c r="A279" s="209"/>
      <c r="B279" s="210"/>
      <c r="C279" s="342" t="s">
        <v>620</v>
      </c>
      <c r="D279" s="342"/>
      <c r="E279" s="342"/>
      <c r="F279" s="342"/>
      <c r="G279" s="342"/>
      <c r="I279" s="212"/>
      <c r="K279" s="212"/>
      <c r="L279" s="213" t="s">
        <v>620</v>
      </c>
      <c r="O279" s="199">
        <v>3</v>
      </c>
    </row>
    <row r="280" spans="1:57" ht="12.75">
      <c r="A280" s="220"/>
      <c r="B280" s="221" t="s">
        <v>121</v>
      </c>
      <c r="C280" s="222" t="s">
        <v>621</v>
      </c>
      <c r="D280" s="223"/>
      <c r="E280" s="224"/>
      <c r="F280" s="225"/>
      <c r="G280" s="226">
        <f>SUM(G277:G279)</f>
        <v>0</v>
      </c>
      <c r="H280" s="227"/>
      <c r="I280" s="228">
        <f>SUM(I277:I279)</f>
        <v>0</v>
      </c>
      <c r="J280" s="227"/>
      <c r="K280" s="228">
        <f>SUM(K277:K279)</f>
        <v>0</v>
      </c>
      <c r="O280" s="199">
        <v>4</v>
      </c>
      <c r="BA280" s="229">
        <f>SUM(BA277:BA279)</f>
        <v>0</v>
      </c>
      <c r="BB280" s="229">
        <f>SUM(BB277:BB279)</f>
        <v>0</v>
      </c>
      <c r="BC280" s="229">
        <f>SUM(BC277:BC279)</f>
        <v>0</v>
      </c>
      <c r="BD280" s="229">
        <f>SUM(BD277:BD279)</f>
        <v>0</v>
      </c>
      <c r="BE280" s="229">
        <f>SUM(BE277:BE279)</f>
        <v>0</v>
      </c>
    </row>
    <row r="281" spans="1:15" ht="12.75">
      <c r="A281" s="191" t="s">
        <v>97</v>
      </c>
      <c r="B281" s="192" t="s">
        <v>622</v>
      </c>
      <c r="C281" s="193" t="s">
        <v>623</v>
      </c>
      <c r="D281" s="194"/>
      <c r="E281" s="195"/>
      <c r="F281" s="195"/>
      <c r="G281" s="196"/>
      <c r="H281" s="197"/>
      <c r="I281" s="198"/>
      <c r="J281" s="197"/>
      <c r="K281" s="198"/>
      <c r="O281" s="199">
        <v>1</v>
      </c>
    </row>
    <row r="282" spans="1:80" ht="12.75">
      <c r="A282" s="200">
        <v>90</v>
      </c>
      <c r="B282" s="201" t="s">
        <v>624</v>
      </c>
      <c r="C282" s="202" t="s">
        <v>625</v>
      </c>
      <c r="D282" s="203" t="s">
        <v>225</v>
      </c>
      <c r="E282" s="204">
        <v>1</v>
      </c>
      <c r="F282" s="204"/>
      <c r="G282" s="205">
        <f>E282*F282</f>
        <v>0</v>
      </c>
      <c r="H282" s="206">
        <v>0</v>
      </c>
      <c r="I282" s="207">
        <f>E282*H282</f>
        <v>0</v>
      </c>
      <c r="J282" s="206"/>
      <c r="K282" s="207">
        <f>E282*J282</f>
        <v>0</v>
      </c>
      <c r="O282" s="199">
        <v>2</v>
      </c>
      <c r="AA282" s="208">
        <v>12</v>
      </c>
      <c r="AB282" s="208">
        <v>0</v>
      </c>
      <c r="AC282" s="208">
        <v>9</v>
      </c>
      <c r="AZ282" s="208">
        <v>2</v>
      </c>
      <c r="BA282" s="208">
        <f>IF(AZ282=1,G282,0)</f>
        <v>0</v>
      </c>
      <c r="BB282" s="208">
        <f>IF(AZ282=2,G282,0)</f>
        <v>0</v>
      </c>
      <c r="BC282" s="208">
        <f>IF(AZ282=3,G282,0)</f>
        <v>0</v>
      </c>
      <c r="BD282" s="208">
        <f>IF(AZ282=4,G282,0)</f>
        <v>0</v>
      </c>
      <c r="BE282" s="208">
        <f>IF(AZ282=5,G282,0)</f>
        <v>0</v>
      </c>
      <c r="CA282" s="199">
        <v>12</v>
      </c>
      <c r="CB282" s="199">
        <v>0</v>
      </c>
    </row>
    <row r="283" spans="1:15" ht="45" customHeight="1">
      <c r="A283" s="209"/>
      <c r="B283" s="210"/>
      <c r="C283" s="342" t="s">
        <v>626</v>
      </c>
      <c r="D283" s="342"/>
      <c r="E283" s="342"/>
      <c r="F283" s="342"/>
      <c r="G283" s="342"/>
      <c r="I283" s="212"/>
      <c r="K283" s="212"/>
      <c r="L283" s="213" t="s">
        <v>626</v>
      </c>
      <c r="O283" s="199">
        <v>3</v>
      </c>
    </row>
    <row r="284" spans="1:80" ht="12.75">
      <c r="A284" s="200">
        <v>91</v>
      </c>
      <c r="B284" s="201" t="s">
        <v>627</v>
      </c>
      <c r="C284" s="202" t="s">
        <v>628</v>
      </c>
      <c r="D284" s="203" t="s">
        <v>215</v>
      </c>
      <c r="E284" s="204">
        <v>4</v>
      </c>
      <c r="F284" s="204"/>
      <c r="G284" s="205">
        <f>E284*F284</f>
        <v>0</v>
      </c>
      <c r="H284" s="206">
        <v>0</v>
      </c>
      <c r="I284" s="207">
        <f>E284*H284</f>
        <v>0</v>
      </c>
      <c r="J284" s="206"/>
      <c r="K284" s="207">
        <f>E284*J284</f>
        <v>0</v>
      </c>
      <c r="O284" s="199">
        <v>2</v>
      </c>
      <c r="AA284" s="208">
        <v>12</v>
      </c>
      <c r="AB284" s="208">
        <v>0</v>
      </c>
      <c r="AC284" s="208">
        <v>89</v>
      </c>
      <c r="AZ284" s="208">
        <v>2</v>
      </c>
      <c r="BA284" s="208">
        <f>IF(AZ284=1,G284,0)</f>
        <v>0</v>
      </c>
      <c r="BB284" s="208">
        <f>IF(AZ284=2,G284,0)</f>
        <v>0</v>
      </c>
      <c r="BC284" s="208">
        <f>IF(AZ284=3,G284,0)</f>
        <v>0</v>
      </c>
      <c r="BD284" s="208">
        <f>IF(AZ284=4,G284,0)</f>
        <v>0</v>
      </c>
      <c r="BE284" s="208">
        <f>IF(AZ284=5,G284,0)</f>
        <v>0</v>
      </c>
      <c r="CA284" s="199">
        <v>12</v>
      </c>
      <c r="CB284" s="199">
        <v>0</v>
      </c>
    </row>
    <row r="285" spans="1:15" ht="22.5" customHeight="1">
      <c r="A285" s="209"/>
      <c r="B285" s="210"/>
      <c r="C285" s="342" t="s">
        <v>629</v>
      </c>
      <c r="D285" s="342"/>
      <c r="E285" s="342"/>
      <c r="F285" s="342"/>
      <c r="G285" s="342"/>
      <c r="I285" s="212"/>
      <c r="K285" s="212"/>
      <c r="L285" s="213" t="s">
        <v>629</v>
      </c>
      <c r="O285" s="199">
        <v>3</v>
      </c>
    </row>
    <row r="286" spans="1:80" ht="12.75">
      <c r="A286" s="200">
        <v>92</v>
      </c>
      <c r="B286" s="201" t="s">
        <v>630</v>
      </c>
      <c r="C286" s="202" t="s">
        <v>631</v>
      </c>
      <c r="D286" s="203" t="s">
        <v>215</v>
      </c>
      <c r="E286" s="204">
        <v>8</v>
      </c>
      <c r="F286" s="204"/>
      <c r="G286" s="205">
        <f>E286*F286</f>
        <v>0</v>
      </c>
      <c r="H286" s="206">
        <v>0</v>
      </c>
      <c r="I286" s="207">
        <f>E286*H286</f>
        <v>0</v>
      </c>
      <c r="J286" s="206"/>
      <c r="K286" s="207">
        <f>E286*J286</f>
        <v>0</v>
      </c>
      <c r="O286" s="199">
        <v>2</v>
      </c>
      <c r="AA286" s="208">
        <v>12</v>
      </c>
      <c r="AB286" s="208">
        <v>0</v>
      </c>
      <c r="AC286" s="208">
        <v>122</v>
      </c>
      <c r="AZ286" s="208">
        <v>2</v>
      </c>
      <c r="BA286" s="208">
        <f>IF(AZ286=1,G286,0)</f>
        <v>0</v>
      </c>
      <c r="BB286" s="208">
        <f>IF(AZ286=2,G286,0)</f>
        <v>0</v>
      </c>
      <c r="BC286" s="208">
        <f>IF(AZ286=3,G286,0)</f>
        <v>0</v>
      </c>
      <c r="BD286" s="208">
        <f>IF(AZ286=4,G286,0)</f>
        <v>0</v>
      </c>
      <c r="BE286" s="208">
        <f>IF(AZ286=5,G286,0)</f>
        <v>0</v>
      </c>
      <c r="CA286" s="199">
        <v>12</v>
      </c>
      <c r="CB286" s="199">
        <v>0</v>
      </c>
    </row>
    <row r="287" spans="1:15" ht="22.5" customHeight="1">
      <c r="A287" s="209"/>
      <c r="B287" s="210"/>
      <c r="C287" s="342" t="s">
        <v>632</v>
      </c>
      <c r="D287" s="342"/>
      <c r="E287" s="342"/>
      <c r="F287" s="342"/>
      <c r="G287" s="342"/>
      <c r="I287" s="212"/>
      <c r="K287" s="212"/>
      <c r="L287" s="213" t="s">
        <v>632</v>
      </c>
      <c r="O287" s="199">
        <v>3</v>
      </c>
    </row>
    <row r="288" spans="1:15" ht="12.75" customHeight="1">
      <c r="A288" s="209"/>
      <c r="B288" s="214"/>
      <c r="C288" s="343" t="s">
        <v>633</v>
      </c>
      <c r="D288" s="343"/>
      <c r="E288" s="215">
        <v>8</v>
      </c>
      <c r="F288" s="216"/>
      <c r="G288" s="217"/>
      <c r="H288" s="218"/>
      <c r="I288" s="212"/>
      <c r="J288" s="219"/>
      <c r="K288" s="212"/>
      <c r="M288" s="213" t="s">
        <v>633</v>
      </c>
      <c r="O288" s="199"/>
    </row>
    <row r="289" spans="1:80" ht="12.75">
      <c r="A289" s="200">
        <v>93</v>
      </c>
      <c r="B289" s="201" t="s">
        <v>634</v>
      </c>
      <c r="C289" s="202" t="s">
        <v>635</v>
      </c>
      <c r="D289" s="203" t="s">
        <v>215</v>
      </c>
      <c r="E289" s="204">
        <v>4</v>
      </c>
      <c r="F289" s="204"/>
      <c r="G289" s="205">
        <f>E289*F289</f>
        <v>0</v>
      </c>
      <c r="H289" s="206">
        <v>0</v>
      </c>
      <c r="I289" s="207">
        <f>E289*H289</f>
        <v>0</v>
      </c>
      <c r="J289" s="206"/>
      <c r="K289" s="207">
        <f>E289*J289</f>
        <v>0</v>
      </c>
      <c r="O289" s="199">
        <v>2</v>
      </c>
      <c r="AA289" s="208">
        <v>12</v>
      </c>
      <c r="AB289" s="208">
        <v>0</v>
      </c>
      <c r="AC289" s="208">
        <v>123</v>
      </c>
      <c r="AZ289" s="208">
        <v>2</v>
      </c>
      <c r="BA289" s="208">
        <f>IF(AZ289=1,G289,0)</f>
        <v>0</v>
      </c>
      <c r="BB289" s="208">
        <f>IF(AZ289=2,G289,0)</f>
        <v>0</v>
      </c>
      <c r="BC289" s="208">
        <f>IF(AZ289=3,G289,0)</f>
        <v>0</v>
      </c>
      <c r="BD289" s="208">
        <f>IF(AZ289=4,G289,0)</f>
        <v>0</v>
      </c>
      <c r="BE289" s="208">
        <f>IF(AZ289=5,G289,0)</f>
        <v>0</v>
      </c>
      <c r="CA289" s="199">
        <v>12</v>
      </c>
      <c r="CB289" s="199">
        <v>0</v>
      </c>
    </row>
    <row r="290" spans="1:15" ht="22.5" customHeight="1">
      <c r="A290" s="209"/>
      <c r="B290" s="210"/>
      <c r="C290" s="342" t="s">
        <v>636</v>
      </c>
      <c r="D290" s="342"/>
      <c r="E290" s="342"/>
      <c r="F290" s="342"/>
      <c r="G290" s="342"/>
      <c r="I290" s="212"/>
      <c r="K290" s="212"/>
      <c r="L290" s="213" t="s">
        <v>636</v>
      </c>
      <c r="O290" s="199">
        <v>3</v>
      </c>
    </row>
    <row r="291" spans="1:57" ht="12.75">
      <c r="A291" s="220"/>
      <c r="B291" s="221" t="s">
        <v>121</v>
      </c>
      <c r="C291" s="222" t="s">
        <v>637</v>
      </c>
      <c r="D291" s="223"/>
      <c r="E291" s="224"/>
      <c r="F291" s="225"/>
      <c r="G291" s="226">
        <f>SUM(G281:G290)</f>
        <v>0</v>
      </c>
      <c r="H291" s="227"/>
      <c r="I291" s="228">
        <f>SUM(I281:I290)</f>
        <v>0</v>
      </c>
      <c r="J291" s="227"/>
      <c r="K291" s="228">
        <f>SUM(K281:K290)</f>
        <v>0</v>
      </c>
      <c r="O291" s="199">
        <v>4</v>
      </c>
      <c r="BA291" s="229">
        <f>SUM(BA281:BA290)</f>
        <v>0</v>
      </c>
      <c r="BB291" s="229">
        <f>SUM(BB281:BB290)</f>
        <v>0</v>
      </c>
      <c r="BC291" s="229">
        <f>SUM(BC281:BC290)</f>
        <v>0</v>
      </c>
      <c r="BD291" s="229">
        <f>SUM(BD281:BD290)</f>
        <v>0</v>
      </c>
      <c r="BE291" s="229">
        <f>SUM(BE281:BE290)</f>
        <v>0</v>
      </c>
    </row>
    <row r="292" spans="1:15" ht="12.75">
      <c r="A292" s="191" t="s">
        <v>97</v>
      </c>
      <c r="B292" s="192" t="s">
        <v>638</v>
      </c>
      <c r="C292" s="193" t="s">
        <v>639</v>
      </c>
      <c r="D292" s="194"/>
      <c r="E292" s="195"/>
      <c r="F292" s="195"/>
      <c r="G292" s="196"/>
      <c r="H292" s="197"/>
      <c r="I292" s="198"/>
      <c r="J292" s="197"/>
      <c r="K292" s="198"/>
      <c r="O292" s="199">
        <v>1</v>
      </c>
    </row>
    <row r="293" spans="1:80" ht="12.75">
      <c r="A293" s="200">
        <v>94</v>
      </c>
      <c r="B293" s="201" t="s">
        <v>640</v>
      </c>
      <c r="C293" s="202" t="s">
        <v>641</v>
      </c>
      <c r="D293" s="203" t="s">
        <v>102</v>
      </c>
      <c r="E293" s="204">
        <v>345.18</v>
      </c>
      <c r="F293" s="204"/>
      <c r="G293" s="205">
        <f>E293*F293</f>
        <v>0</v>
      </c>
      <c r="H293" s="206">
        <v>0.00032</v>
      </c>
      <c r="I293" s="207">
        <f>E293*H293</f>
        <v>0.11045760000000002</v>
      </c>
      <c r="J293" s="206">
        <v>0</v>
      </c>
      <c r="K293" s="207">
        <f>E293*J293</f>
        <v>0</v>
      </c>
      <c r="O293" s="199">
        <v>2</v>
      </c>
      <c r="AA293" s="208">
        <v>1</v>
      </c>
      <c r="AB293" s="208">
        <v>7</v>
      </c>
      <c r="AC293" s="208">
        <v>7</v>
      </c>
      <c r="AZ293" s="208">
        <v>2</v>
      </c>
      <c r="BA293" s="208">
        <f>IF(AZ293=1,G293,0)</f>
        <v>0</v>
      </c>
      <c r="BB293" s="208">
        <f>IF(AZ293=2,G293,0)</f>
        <v>0</v>
      </c>
      <c r="BC293" s="208">
        <f>IF(AZ293=3,G293,0)</f>
        <v>0</v>
      </c>
      <c r="BD293" s="208">
        <f>IF(AZ293=4,G293,0)</f>
        <v>0</v>
      </c>
      <c r="BE293" s="208">
        <f>IF(AZ293=5,G293,0)</f>
        <v>0</v>
      </c>
      <c r="CA293" s="199">
        <v>1</v>
      </c>
      <c r="CB293" s="199">
        <v>7</v>
      </c>
    </row>
    <row r="294" spans="1:15" ht="12.75" customHeight="1">
      <c r="A294" s="209"/>
      <c r="B294" s="214"/>
      <c r="C294" s="343" t="s">
        <v>642</v>
      </c>
      <c r="D294" s="343"/>
      <c r="E294" s="215">
        <v>345.18</v>
      </c>
      <c r="F294" s="216"/>
      <c r="G294" s="217"/>
      <c r="H294" s="218"/>
      <c r="I294" s="212"/>
      <c r="J294" s="219"/>
      <c r="K294" s="212"/>
      <c r="M294" s="213" t="s">
        <v>642</v>
      </c>
      <c r="O294" s="199"/>
    </row>
    <row r="295" spans="1:80" ht="12.75">
      <c r="A295" s="200">
        <v>95</v>
      </c>
      <c r="B295" s="201" t="s">
        <v>643</v>
      </c>
      <c r="C295" s="202" t="s">
        <v>644</v>
      </c>
      <c r="D295" s="203" t="s">
        <v>102</v>
      </c>
      <c r="E295" s="204">
        <v>345.18</v>
      </c>
      <c r="F295" s="204"/>
      <c r="G295" s="205">
        <f>E295*F295</f>
        <v>0</v>
      </c>
      <c r="H295" s="206">
        <v>0.00022</v>
      </c>
      <c r="I295" s="207">
        <f>E295*H295</f>
        <v>0.07593960000000001</v>
      </c>
      <c r="J295" s="206">
        <v>0</v>
      </c>
      <c r="K295" s="207">
        <f>E295*J295</f>
        <v>0</v>
      </c>
      <c r="O295" s="199">
        <v>2</v>
      </c>
      <c r="AA295" s="208">
        <v>1</v>
      </c>
      <c r="AB295" s="208">
        <v>7</v>
      </c>
      <c r="AC295" s="208">
        <v>7</v>
      </c>
      <c r="AZ295" s="208">
        <v>2</v>
      </c>
      <c r="BA295" s="208">
        <f>IF(AZ295=1,G295,0)</f>
        <v>0</v>
      </c>
      <c r="BB295" s="208">
        <f>IF(AZ295=2,G295,0)</f>
        <v>0</v>
      </c>
      <c r="BC295" s="208">
        <f>IF(AZ295=3,G295,0)</f>
        <v>0</v>
      </c>
      <c r="BD295" s="208">
        <f>IF(AZ295=4,G295,0)</f>
        <v>0</v>
      </c>
      <c r="BE295" s="208">
        <f>IF(AZ295=5,G295,0)</f>
        <v>0</v>
      </c>
      <c r="CA295" s="199">
        <v>1</v>
      </c>
      <c r="CB295" s="199">
        <v>7</v>
      </c>
    </row>
    <row r="296" spans="1:15" ht="12.75" customHeight="1">
      <c r="A296" s="209"/>
      <c r="B296" s="214"/>
      <c r="C296" s="343" t="s">
        <v>642</v>
      </c>
      <c r="D296" s="343"/>
      <c r="E296" s="215">
        <v>345.18</v>
      </c>
      <c r="F296" s="216"/>
      <c r="G296" s="217"/>
      <c r="H296" s="218"/>
      <c r="I296" s="212"/>
      <c r="J296" s="219"/>
      <c r="K296" s="212"/>
      <c r="M296" s="213" t="s">
        <v>642</v>
      </c>
      <c r="O296" s="199"/>
    </row>
    <row r="297" spans="1:57" ht="12.75">
      <c r="A297" s="220"/>
      <c r="B297" s="221" t="s">
        <v>121</v>
      </c>
      <c r="C297" s="222" t="s">
        <v>645</v>
      </c>
      <c r="D297" s="223"/>
      <c r="E297" s="224"/>
      <c r="F297" s="225"/>
      <c r="G297" s="226">
        <f>SUM(G292:G296)</f>
        <v>0</v>
      </c>
      <c r="H297" s="227"/>
      <c r="I297" s="228">
        <f>SUM(I292:I296)</f>
        <v>0.18639720000000004</v>
      </c>
      <c r="J297" s="227"/>
      <c r="K297" s="228">
        <f>SUM(K292:K296)</f>
        <v>0</v>
      </c>
      <c r="O297" s="199">
        <v>4</v>
      </c>
      <c r="BA297" s="229">
        <f>SUM(BA292:BA296)</f>
        <v>0</v>
      </c>
      <c r="BB297" s="229">
        <f>SUM(BB292:BB296)</f>
        <v>0</v>
      </c>
      <c r="BC297" s="229">
        <f>SUM(BC292:BC296)</f>
        <v>0</v>
      </c>
      <c r="BD297" s="229">
        <f>SUM(BD292:BD296)</f>
        <v>0</v>
      </c>
      <c r="BE297" s="229">
        <f>SUM(BE292:BE296)</f>
        <v>0</v>
      </c>
    </row>
    <row r="298" spans="1:15" ht="12.75">
      <c r="A298" s="191" t="s">
        <v>97</v>
      </c>
      <c r="B298" s="192" t="s">
        <v>646</v>
      </c>
      <c r="C298" s="193" t="s">
        <v>647</v>
      </c>
      <c r="D298" s="194"/>
      <c r="E298" s="195"/>
      <c r="F298" s="195"/>
      <c r="G298" s="196"/>
      <c r="H298" s="197"/>
      <c r="I298" s="198"/>
      <c r="J298" s="197"/>
      <c r="K298" s="198"/>
      <c r="O298" s="199">
        <v>1</v>
      </c>
    </row>
    <row r="299" spans="1:80" ht="12.75">
      <c r="A299" s="200">
        <v>96</v>
      </c>
      <c r="B299" s="201" t="s">
        <v>19</v>
      </c>
      <c r="C299" s="202" t="s">
        <v>648</v>
      </c>
      <c r="D299" s="203" t="s">
        <v>649</v>
      </c>
      <c r="E299" s="204">
        <v>1</v>
      </c>
      <c r="F299" s="204"/>
      <c r="G299" s="205">
        <f>E299*F299</f>
        <v>0</v>
      </c>
      <c r="H299" s="206">
        <v>0</v>
      </c>
      <c r="I299" s="207">
        <f>E299*H299</f>
        <v>0</v>
      </c>
      <c r="J299" s="206"/>
      <c r="K299" s="207">
        <f>E299*J299</f>
        <v>0</v>
      </c>
      <c r="O299" s="199">
        <v>2</v>
      </c>
      <c r="AA299" s="208">
        <v>12</v>
      </c>
      <c r="AB299" s="208">
        <v>0</v>
      </c>
      <c r="AC299" s="208">
        <v>100</v>
      </c>
      <c r="AZ299" s="208">
        <v>2</v>
      </c>
      <c r="BA299" s="208">
        <f>IF(AZ299=1,G299,0)</f>
        <v>0</v>
      </c>
      <c r="BB299" s="208">
        <f>IF(AZ299=2,G299,0)</f>
        <v>0</v>
      </c>
      <c r="BC299" s="208">
        <f>IF(AZ299=3,G299,0)</f>
        <v>0</v>
      </c>
      <c r="BD299" s="208">
        <f>IF(AZ299=4,G299,0)</f>
        <v>0</v>
      </c>
      <c r="BE299" s="208">
        <f>IF(AZ299=5,G299,0)</f>
        <v>0</v>
      </c>
      <c r="CA299" s="199">
        <v>12</v>
      </c>
      <c r="CB299" s="199">
        <v>0</v>
      </c>
    </row>
    <row r="300" spans="1:15" ht="33.75" customHeight="1">
      <c r="A300" s="209"/>
      <c r="B300" s="210"/>
      <c r="C300" s="342" t="s">
        <v>650</v>
      </c>
      <c r="D300" s="342"/>
      <c r="E300" s="342"/>
      <c r="F300" s="342"/>
      <c r="G300" s="342"/>
      <c r="I300" s="212"/>
      <c r="K300" s="212"/>
      <c r="L300" s="213" t="s">
        <v>650</v>
      </c>
      <c r="O300" s="199">
        <v>3</v>
      </c>
    </row>
    <row r="301" spans="1:57" ht="12.75">
      <c r="A301" s="220"/>
      <c r="B301" s="221" t="s">
        <v>121</v>
      </c>
      <c r="C301" s="222" t="s">
        <v>651</v>
      </c>
      <c r="D301" s="223"/>
      <c r="E301" s="224"/>
      <c r="F301" s="225"/>
      <c r="G301" s="226">
        <f>SUM(G298:G300)</f>
        <v>0</v>
      </c>
      <c r="H301" s="227"/>
      <c r="I301" s="228">
        <f>SUM(I298:I300)</f>
        <v>0</v>
      </c>
      <c r="J301" s="227"/>
      <c r="K301" s="228">
        <f>SUM(K298:K300)</f>
        <v>0</v>
      </c>
      <c r="O301" s="199">
        <v>4</v>
      </c>
      <c r="BA301" s="229">
        <f>SUM(BA298:BA300)</f>
        <v>0</v>
      </c>
      <c r="BB301" s="229">
        <f>SUM(BB298:BB300)</f>
        <v>0</v>
      </c>
      <c r="BC301" s="229">
        <f>SUM(BC298:BC300)</f>
        <v>0</v>
      </c>
      <c r="BD301" s="229">
        <f>SUM(BD298:BD300)</f>
        <v>0</v>
      </c>
      <c r="BE301" s="229">
        <f>SUM(BE298:BE300)</f>
        <v>0</v>
      </c>
    </row>
    <row r="302" spans="1:15" ht="12.75">
      <c r="A302" s="191" t="s">
        <v>97</v>
      </c>
      <c r="B302" s="192" t="s">
        <v>652</v>
      </c>
      <c r="C302" s="193" t="s">
        <v>653</v>
      </c>
      <c r="D302" s="194"/>
      <c r="E302" s="195"/>
      <c r="F302" s="195"/>
      <c r="G302" s="196"/>
      <c r="H302" s="197"/>
      <c r="I302" s="198"/>
      <c r="J302" s="197"/>
      <c r="K302" s="198"/>
      <c r="O302" s="199">
        <v>1</v>
      </c>
    </row>
    <row r="303" spans="1:80" ht="12.75">
      <c r="A303" s="200">
        <v>97</v>
      </c>
      <c r="B303" s="201" t="s">
        <v>19</v>
      </c>
      <c r="C303" s="202" t="s">
        <v>654</v>
      </c>
      <c r="D303" s="203" t="s">
        <v>215</v>
      </c>
      <c r="E303" s="204">
        <v>4</v>
      </c>
      <c r="F303" s="204"/>
      <c r="G303" s="205">
        <f>E303*F303</f>
        <v>0</v>
      </c>
      <c r="H303" s="206">
        <v>0</v>
      </c>
      <c r="I303" s="207">
        <f>E303*H303</f>
        <v>0</v>
      </c>
      <c r="J303" s="206"/>
      <c r="K303" s="207">
        <f>E303*J303</f>
        <v>0</v>
      </c>
      <c r="O303" s="199">
        <v>2</v>
      </c>
      <c r="AA303" s="208">
        <v>12</v>
      </c>
      <c r="AB303" s="208">
        <v>0</v>
      </c>
      <c r="AC303" s="208">
        <v>90</v>
      </c>
      <c r="AZ303" s="208">
        <v>4</v>
      </c>
      <c r="BA303" s="208">
        <f>IF(AZ303=1,G303,0)</f>
        <v>0</v>
      </c>
      <c r="BB303" s="208">
        <f>IF(AZ303=2,G303,0)</f>
        <v>0</v>
      </c>
      <c r="BC303" s="208">
        <f>IF(AZ303=3,G303,0)</f>
        <v>0</v>
      </c>
      <c r="BD303" s="208">
        <f>IF(AZ303=4,G303,0)</f>
        <v>0</v>
      </c>
      <c r="BE303" s="208">
        <f>IF(AZ303=5,G303,0)</f>
        <v>0</v>
      </c>
      <c r="CA303" s="199">
        <v>12</v>
      </c>
      <c r="CB303" s="199">
        <v>0</v>
      </c>
    </row>
    <row r="304" spans="1:15" ht="56.25" customHeight="1">
      <c r="A304" s="209"/>
      <c r="B304" s="210"/>
      <c r="C304" s="342" t="s">
        <v>655</v>
      </c>
      <c r="D304" s="342"/>
      <c r="E304" s="342"/>
      <c r="F304" s="342"/>
      <c r="G304" s="342"/>
      <c r="I304" s="212"/>
      <c r="K304" s="212"/>
      <c r="L304" s="213" t="s">
        <v>655</v>
      </c>
      <c r="O304" s="199">
        <v>3</v>
      </c>
    </row>
    <row r="305" spans="1:57" ht="12.75">
      <c r="A305" s="220"/>
      <c r="B305" s="221" t="s">
        <v>121</v>
      </c>
      <c r="C305" s="222" t="s">
        <v>656</v>
      </c>
      <c r="D305" s="223"/>
      <c r="E305" s="224"/>
      <c r="F305" s="225"/>
      <c r="G305" s="226">
        <f>SUM(G302:G304)</f>
        <v>0</v>
      </c>
      <c r="H305" s="227"/>
      <c r="I305" s="228">
        <f>SUM(I302:I304)</f>
        <v>0</v>
      </c>
      <c r="J305" s="227"/>
      <c r="K305" s="228">
        <f>SUM(K302:K304)</f>
        <v>0</v>
      </c>
      <c r="O305" s="199">
        <v>4</v>
      </c>
      <c r="BA305" s="229">
        <f>SUM(BA302:BA304)</f>
        <v>0</v>
      </c>
      <c r="BB305" s="229">
        <f>SUM(BB302:BB304)</f>
        <v>0</v>
      </c>
      <c r="BC305" s="229">
        <f>SUM(BC302:BC304)</f>
        <v>0</v>
      </c>
      <c r="BD305" s="229">
        <f>SUM(BD302:BD304)</f>
        <v>0</v>
      </c>
      <c r="BE305" s="229">
        <f>SUM(BE302:BE304)</f>
        <v>0</v>
      </c>
    </row>
  </sheetData>
  <mergeCells count="154">
    <mergeCell ref="C304:G304"/>
    <mergeCell ref="C279:G279"/>
    <mergeCell ref="C283:G283"/>
    <mergeCell ref="C285:G285"/>
    <mergeCell ref="C287:G287"/>
    <mergeCell ref="C288:D288"/>
    <mergeCell ref="C290:G290"/>
    <mergeCell ref="C294:D294"/>
    <mergeCell ref="C296:D296"/>
    <mergeCell ref="C300:G300"/>
    <mergeCell ref="C263:G263"/>
    <mergeCell ref="C264:G264"/>
    <mergeCell ref="C265:D265"/>
    <mergeCell ref="C267:G267"/>
    <mergeCell ref="C268:D268"/>
    <mergeCell ref="C270:G270"/>
    <mergeCell ref="C271:D271"/>
    <mergeCell ref="C273:G273"/>
    <mergeCell ref="C274:D274"/>
    <mergeCell ref="C248:D248"/>
    <mergeCell ref="C249:D249"/>
    <mergeCell ref="C251:G251"/>
    <mergeCell ref="C252:D252"/>
    <mergeCell ref="C254:D254"/>
    <mergeCell ref="C256:D256"/>
    <mergeCell ref="C258:D258"/>
    <mergeCell ref="C260:G260"/>
    <mergeCell ref="C261:D261"/>
    <mergeCell ref="C225:D225"/>
    <mergeCell ref="C227:D227"/>
    <mergeCell ref="C228:D228"/>
    <mergeCell ref="C229:D229"/>
    <mergeCell ref="C230:D230"/>
    <mergeCell ref="C231:D231"/>
    <mergeCell ref="C236:G236"/>
    <mergeCell ref="C242:D242"/>
    <mergeCell ref="C247:G247"/>
    <mergeCell ref="C214:G214"/>
    <mergeCell ref="C215:G215"/>
    <mergeCell ref="C216:G216"/>
    <mergeCell ref="C217:G217"/>
    <mergeCell ref="C218:D218"/>
    <mergeCell ref="C220:G220"/>
    <mergeCell ref="C221:D221"/>
    <mergeCell ref="C222:D222"/>
    <mergeCell ref="C224:G224"/>
    <mergeCell ref="C203:D203"/>
    <mergeCell ref="C204:D204"/>
    <mergeCell ref="C205:D205"/>
    <mergeCell ref="C206:D206"/>
    <mergeCell ref="C207:D207"/>
    <mergeCell ref="C209:D209"/>
    <mergeCell ref="C210:D210"/>
    <mergeCell ref="C211:D211"/>
    <mergeCell ref="C213:G213"/>
    <mergeCell ref="C190:D190"/>
    <mergeCell ref="C192:G192"/>
    <mergeCell ref="C193:D193"/>
    <mergeCell ref="C195:G195"/>
    <mergeCell ref="C196:D196"/>
    <mergeCell ref="C198:G198"/>
    <mergeCell ref="C199:D199"/>
    <mergeCell ref="C201:D201"/>
    <mergeCell ref="C202:D202"/>
    <mergeCell ref="C171:D171"/>
    <mergeCell ref="C176:D176"/>
    <mergeCell ref="C182:G182"/>
    <mergeCell ref="C183:G183"/>
    <mergeCell ref="C184:G184"/>
    <mergeCell ref="C185:D185"/>
    <mergeCell ref="C186:D186"/>
    <mergeCell ref="C188:G188"/>
    <mergeCell ref="C189:D189"/>
    <mergeCell ref="C157:D157"/>
    <mergeCell ref="C159:G159"/>
    <mergeCell ref="C160:D160"/>
    <mergeCell ref="C162:G162"/>
    <mergeCell ref="C163:D163"/>
    <mergeCell ref="C165:G165"/>
    <mergeCell ref="C166:D166"/>
    <mergeCell ref="C168:G168"/>
    <mergeCell ref="C169:D169"/>
    <mergeCell ref="C139:D139"/>
    <mergeCell ref="C141:G141"/>
    <mergeCell ref="C142:D142"/>
    <mergeCell ref="C144:D144"/>
    <mergeCell ref="C146:D146"/>
    <mergeCell ref="C151:D151"/>
    <mergeCell ref="C153:G153"/>
    <mergeCell ref="C154:D154"/>
    <mergeCell ref="C156:G156"/>
    <mergeCell ref="C109:G109"/>
    <mergeCell ref="C110:D110"/>
    <mergeCell ref="C119:G119"/>
    <mergeCell ref="C120:D120"/>
    <mergeCell ref="C132:G132"/>
    <mergeCell ref="C133:D133"/>
    <mergeCell ref="C135:G135"/>
    <mergeCell ref="C136:D136"/>
    <mergeCell ref="C138:G138"/>
    <mergeCell ref="C89:D89"/>
    <mergeCell ref="C91:D91"/>
    <mergeCell ref="C93:D93"/>
    <mergeCell ref="C94:D94"/>
    <mergeCell ref="C98:G98"/>
    <mergeCell ref="C99:D99"/>
    <mergeCell ref="C101:D101"/>
    <mergeCell ref="C103:D103"/>
    <mergeCell ref="C105:D105"/>
    <mergeCell ref="C75:G75"/>
    <mergeCell ref="C76:D76"/>
    <mergeCell ref="C78:G78"/>
    <mergeCell ref="C79:D79"/>
    <mergeCell ref="C83:G83"/>
    <mergeCell ref="C84:D84"/>
    <mergeCell ref="C85:D85"/>
    <mergeCell ref="C86:D86"/>
    <mergeCell ref="C88:D88"/>
    <mergeCell ref="C54:D54"/>
    <mergeCell ref="C55:D55"/>
    <mergeCell ref="C57:D57"/>
    <mergeCell ref="C61:D61"/>
    <mergeCell ref="C65:D65"/>
    <mergeCell ref="C67:G67"/>
    <mergeCell ref="C68:D68"/>
    <mergeCell ref="C72:G72"/>
    <mergeCell ref="C73:D73"/>
    <mergeCell ref="C36:G36"/>
    <mergeCell ref="C37:D37"/>
    <mergeCell ref="C38:D38"/>
    <mergeCell ref="C40:D40"/>
    <mergeCell ref="C42:G42"/>
    <mergeCell ref="C43:D43"/>
    <mergeCell ref="C45:G45"/>
    <mergeCell ref="C48:D48"/>
    <mergeCell ref="C52:D52"/>
    <mergeCell ref="C19:D19"/>
    <mergeCell ref="C21:D21"/>
    <mergeCell ref="C25:D25"/>
    <mergeCell ref="C26:D26"/>
    <mergeCell ref="C27:D27"/>
    <mergeCell ref="C29:D29"/>
    <mergeCell ref="C31:G31"/>
    <mergeCell ref="C32:D32"/>
    <mergeCell ref="C34:D34"/>
    <mergeCell ref="A1:G1"/>
    <mergeCell ref="A3:B3"/>
    <mergeCell ref="A4:B4"/>
    <mergeCell ref="E4:G4"/>
    <mergeCell ref="C11:D11"/>
    <mergeCell ref="C13:D13"/>
    <mergeCell ref="C15:G15"/>
    <mergeCell ref="C16:D16"/>
    <mergeCell ref="C18:G18"/>
  </mergeCells>
  <printOptions/>
  <pageMargins left="0.39375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 topLeftCell="A1">
      <selection activeCell="I10" sqref="I10"/>
    </sheetView>
  </sheetViews>
  <sheetFormatPr defaultColWidth="9.00390625" defaultRowHeight="12.75"/>
  <cols>
    <col min="1" max="1" width="1.875" style="1" customWidth="1"/>
    <col min="2" max="2" width="15.25390625" style="1" customWidth="1"/>
    <col min="3" max="3" width="16.125" style="1" customWidth="1"/>
    <col min="4" max="4" width="14.75390625" style="1" customWidth="1"/>
    <col min="5" max="5" width="13.75390625" style="1" customWidth="1"/>
    <col min="6" max="6" width="16.875" style="1" customWidth="1"/>
    <col min="7" max="7" width="15.625" style="1" customWidth="1"/>
    <col min="8" max="1025" width="9.25390625" style="1" customWidth="1"/>
  </cols>
  <sheetData>
    <row r="1" spans="1:7" ht="24.75" customHeight="1">
      <c r="A1" s="326" t="s">
        <v>32</v>
      </c>
      <c r="B1" s="326"/>
      <c r="C1" s="326"/>
      <c r="D1" s="326"/>
      <c r="E1" s="326"/>
      <c r="F1" s="326"/>
      <c r="G1" s="326"/>
    </row>
    <row r="2" spans="1:7" ht="12.75" customHeight="1">
      <c r="A2" s="73" t="s">
        <v>33</v>
      </c>
      <c r="B2" s="74"/>
      <c r="C2" s="75" t="s">
        <v>23</v>
      </c>
      <c r="D2" s="75" t="s">
        <v>24</v>
      </c>
      <c r="E2" s="76"/>
      <c r="F2" s="77" t="s">
        <v>34</v>
      </c>
      <c r="G2" s="78"/>
    </row>
    <row r="3" spans="1:7" ht="3" customHeight="1" hidden="1">
      <c r="A3" s="79"/>
      <c r="B3" s="80"/>
      <c r="C3" s="81"/>
      <c r="D3" s="81"/>
      <c r="E3" s="82"/>
      <c r="F3" s="83"/>
      <c r="G3" s="84"/>
    </row>
    <row r="4" spans="1:7" ht="12" customHeight="1">
      <c r="A4" s="85" t="s">
        <v>35</v>
      </c>
      <c r="B4" s="80"/>
      <c r="C4" s="81"/>
      <c r="D4" s="81"/>
      <c r="E4" s="82"/>
      <c r="F4" s="83" t="s">
        <v>36</v>
      </c>
      <c r="G4" s="86"/>
    </row>
    <row r="5" spans="1:7" ht="12.95" customHeight="1">
      <c r="A5" s="87" t="s">
        <v>23</v>
      </c>
      <c r="B5" s="88"/>
      <c r="C5" s="89" t="s">
        <v>24</v>
      </c>
      <c r="D5" s="90"/>
      <c r="E5" s="88"/>
      <c r="F5" s="83" t="s">
        <v>37</v>
      </c>
      <c r="G5" s="84"/>
    </row>
    <row r="6" spans="1:15" ht="12.95" customHeight="1">
      <c r="A6" s="85" t="s">
        <v>38</v>
      </c>
      <c r="B6" s="80"/>
      <c r="C6" s="81"/>
      <c r="D6" s="81"/>
      <c r="E6" s="82"/>
      <c r="F6" s="83" t="s">
        <v>39</v>
      </c>
      <c r="G6" s="91">
        <v>0</v>
      </c>
      <c r="O6" s="92"/>
    </row>
    <row r="7" spans="1:7" ht="12.95" customHeight="1">
      <c r="A7" s="93"/>
      <c r="B7" s="94"/>
      <c r="C7" s="95" t="s">
        <v>1069</v>
      </c>
      <c r="D7" s="96"/>
      <c r="E7" s="96"/>
      <c r="F7" s="97" t="s">
        <v>40</v>
      </c>
      <c r="G7" s="91">
        <f>IF(G6=0,,ROUND((F30+F32)/G6,1))</f>
        <v>0</v>
      </c>
    </row>
    <row r="8" spans="1:9" ht="12.75">
      <c r="A8" s="98" t="s">
        <v>41</v>
      </c>
      <c r="B8" s="83"/>
      <c r="C8" s="327"/>
      <c r="D8" s="327"/>
      <c r="E8" s="327"/>
      <c r="F8" s="83" t="s">
        <v>42</v>
      </c>
      <c r="G8" s="99"/>
      <c r="H8" s="100"/>
      <c r="I8" s="92"/>
    </row>
    <row r="9" spans="1:8" ht="12.75">
      <c r="A9" s="98" t="s">
        <v>43</v>
      </c>
      <c r="B9" s="83"/>
      <c r="C9" s="327"/>
      <c r="D9" s="327"/>
      <c r="E9" s="327"/>
      <c r="F9" s="83"/>
      <c r="G9" s="99"/>
      <c r="H9" s="100"/>
    </row>
    <row r="10" spans="1:8" ht="12.75">
      <c r="A10" s="98" t="s">
        <v>44</v>
      </c>
      <c r="B10" s="83"/>
      <c r="C10" s="328"/>
      <c r="D10" s="328"/>
      <c r="E10" s="328"/>
      <c r="F10" s="101"/>
      <c r="G10" s="102"/>
      <c r="H10" s="103"/>
    </row>
    <row r="11" spans="1:57" ht="13.5" customHeight="1">
      <c r="A11" s="98" t="s">
        <v>45</v>
      </c>
      <c r="B11" s="83"/>
      <c r="C11" s="328"/>
      <c r="D11" s="328"/>
      <c r="E11" s="328"/>
      <c r="F11" s="101" t="s">
        <v>46</v>
      </c>
      <c r="G11" s="102"/>
      <c r="H11" s="100"/>
      <c r="BA11" s="104"/>
      <c r="BB11" s="104"/>
      <c r="BC11" s="104"/>
      <c r="BD11" s="104"/>
      <c r="BE11" s="104"/>
    </row>
    <row r="12" spans="1:8" ht="12.75" customHeight="1">
      <c r="A12" s="105" t="s">
        <v>47</v>
      </c>
      <c r="B12" s="80"/>
      <c r="C12" s="331"/>
      <c r="D12" s="331"/>
      <c r="E12" s="331"/>
      <c r="F12" s="106" t="s">
        <v>48</v>
      </c>
      <c r="G12" s="107"/>
      <c r="H12" s="100"/>
    </row>
    <row r="13" spans="1:8" ht="28.5" customHeight="1">
      <c r="A13" s="332" t="s">
        <v>49</v>
      </c>
      <c r="B13" s="332"/>
      <c r="C13" s="332"/>
      <c r="D13" s="332"/>
      <c r="E13" s="332"/>
      <c r="F13" s="332"/>
      <c r="G13" s="332"/>
      <c r="H13" s="100"/>
    </row>
    <row r="14" spans="1:7" ht="17.25" customHeight="1">
      <c r="A14" s="108" t="s">
        <v>50</v>
      </c>
      <c r="B14" s="109"/>
      <c r="C14" s="110"/>
      <c r="D14" s="333" t="s">
        <v>51</v>
      </c>
      <c r="E14" s="333"/>
      <c r="F14" s="333"/>
      <c r="G14" s="333"/>
    </row>
    <row r="15" spans="1:7" ht="15.95" customHeight="1">
      <c r="A15" s="112"/>
      <c r="B15" s="113" t="s">
        <v>52</v>
      </c>
      <c r="C15" s="114">
        <f>'03 03 Rek'!E18</f>
        <v>0</v>
      </c>
      <c r="D15" s="115"/>
      <c r="E15" s="116"/>
      <c r="F15" s="117"/>
      <c r="G15" s="114"/>
    </row>
    <row r="16" spans="1:7" ht="15.95" customHeight="1">
      <c r="A16" s="112" t="s">
        <v>53</v>
      </c>
      <c r="B16" s="113" t="s">
        <v>54</v>
      </c>
      <c r="C16" s="114">
        <f>'03 03 Rek'!F18</f>
        <v>0</v>
      </c>
      <c r="D16" s="79"/>
      <c r="E16" s="118"/>
      <c r="F16" s="119"/>
      <c r="G16" s="114"/>
    </row>
    <row r="17" spans="1:7" ht="15.95" customHeight="1">
      <c r="A17" s="112" t="s">
        <v>55</v>
      </c>
      <c r="B17" s="113" t="s">
        <v>56</v>
      </c>
      <c r="C17" s="114">
        <f>'03 03 Rek'!H18</f>
        <v>0</v>
      </c>
      <c r="D17" s="79"/>
      <c r="E17" s="118"/>
      <c r="F17" s="119"/>
      <c r="G17" s="114"/>
    </row>
    <row r="18" spans="1:7" ht="15.95" customHeight="1">
      <c r="A18" s="120" t="s">
        <v>57</v>
      </c>
      <c r="B18" s="121" t="s">
        <v>58</v>
      </c>
      <c r="C18" s="114">
        <f>'03 03 Rek'!G18</f>
        <v>0</v>
      </c>
      <c r="D18" s="79"/>
      <c r="E18" s="118"/>
      <c r="F18" s="119"/>
      <c r="G18" s="114"/>
    </row>
    <row r="19" spans="1:7" ht="15.95" customHeight="1">
      <c r="A19" s="122" t="s">
        <v>59</v>
      </c>
      <c r="B19" s="113"/>
      <c r="C19" s="114">
        <f>SUM(C15:C18)</f>
        <v>0</v>
      </c>
      <c r="D19" s="79"/>
      <c r="E19" s="118"/>
      <c r="F19" s="119"/>
      <c r="G19" s="114"/>
    </row>
    <row r="20" spans="1:7" ht="15.95" customHeight="1">
      <c r="A20" s="122"/>
      <c r="B20" s="113"/>
      <c r="C20" s="114"/>
      <c r="D20" s="79"/>
      <c r="E20" s="118"/>
      <c r="F20" s="119"/>
      <c r="G20" s="114"/>
    </row>
    <row r="21" spans="1:7" ht="15.95" customHeight="1">
      <c r="A21" s="122" t="s">
        <v>60</v>
      </c>
      <c r="B21" s="113"/>
      <c r="C21" s="114">
        <f>'03 03 Rek'!I18</f>
        <v>0</v>
      </c>
      <c r="D21" s="79"/>
      <c r="E21" s="118"/>
      <c r="F21" s="119"/>
      <c r="G21" s="114"/>
    </row>
    <row r="22" spans="1:7" ht="15.95" customHeight="1">
      <c r="A22" s="123" t="s">
        <v>61</v>
      </c>
      <c r="B22" s="100"/>
      <c r="C22" s="114">
        <f>C19+C21</f>
        <v>0</v>
      </c>
      <c r="D22" s="79" t="s">
        <v>62</v>
      </c>
      <c r="E22" s="118"/>
      <c r="F22" s="119"/>
      <c r="G22" s="114"/>
    </row>
    <row r="23" spans="1:7" ht="15.95" customHeight="1">
      <c r="A23" s="334" t="s">
        <v>63</v>
      </c>
      <c r="B23" s="334"/>
      <c r="C23" s="124">
        <f>C22</f>
        <v>0</v>
      </c>
      <c r="D23" s="125" t="s">
        <v>64</v>
      </c>
      <c r="E23" s="126"/>
      <c r="F23" s="127"/>
      <c r="G23" s="114"/>
    </row>
    <row r="24" spans="1:7" ht="12.75">
      <c r="A24" s="128" t="s">
        <v>65</v>
      </c>
      <c r="B24" s="129"/>
      <c r="C24" s="130"/>
      <c r="D24" s="129" t="s">
        <v>66</v>
      </c>
      <c r="E24" s="129"/>
      <c r="F24" s="131" t="s">
        <v>67</v>
      </c>
      <c r="G24" s="132"/>
    </row>
    <row r="25" spans="1:7" ht="12.75">
      <c r="A25" s="123" t="s">
        <v>68</v>
      </c>
      <c r="B25" s="100"/>
      <c r="C25" s="133"/>
      <c r="D25" s="100" t="s">
        <v>68</v>
      </c>
      <c r="F25" s="134" t="s">
        <v>68</v>
      </c>
      <c r="G25" s="135"/>
    </row>
    <row r="26" spans="1:7" ht="37.5" customHeight="1">
      <c r="A26" s="123" t="s">
        <v>69</v>
      </c>
      <c r="B26" s="136"/>
      <c r="C26" s="133"/>
      <c r="D26" s="100" t="s">
        <v>69</v>
      </c>
      <c r="F26" s="134" t="s">
        <v>69</v>
      </c>
      <c r="G26" s="135"/>
    </row>
    <row r="27" spans="1:7" ht="12.75">
      <c r="A27" s="123"/>
      <c r="B27" s="137"/>
      <c r="C27" s="133"/>
      <c r="D27" s="100"/>
      <c r="F27" s="134"/>
      <c r="G27" s="135"/>
    </row>
    <row r="28" spans="1:7" ht="12.75">
      <c r="A28" s="123" t="s">
        <v>70</v>
      </c>
      <c r="B28" s="100"/>
      <c r="C28" s="133"/>
      <c r="D28" s="134" t="s">
        <v>71</v>
      </c>
      <c r="E28" s="133"/>
      <c r="F28" s="100" t="s">
        <v>71</v>
      </c>
      <c r="G28" s="135"/>
    </row>
    <row r="29" spans="1:7" ht="69" customHeight="1">
      <c r="A29" s="123"/>
      <c r="B29" s="100"/>
      <c r="C29" s="138"/>
      <c r="D29" s="139"/>
      <c r="E29" s="138"/>
      <c r="F29" s="100"/>
      <c r="G29" s="135"/>
    </row>
    <row r="30" spans="1:7" ht="12.75">
      <c r="A30" s="140" t="s">
        <v>11</v>
      </c>
      <c r="B30" s="141"/>
      <c r="C30" s="142">
        <v>21</v>
      </c>
      <c r="D30" s="141" t="s">
        <v>12</v>
      </c>
      <c r="E30" s="143"/>
      <c r="F30" s="329">
        <f>C23-F32</f>
        <v>0</v>
      </c>
      <c r="G30" s="329"/>
    </row>
    <row r="31" spans="1:7" ht="12.75">
      <c r="A31" s="140" t="s">
        <v>13</v>
      </c>
      <c r="B31" s="141"/>
      <c r="C31" s="142">
        <f>C30</f>
        <v>21</v>
      </c>
      <c r="D31" s="141" t="s">
        <v>12</v>
      </c>
      <c r="E31" s="143"/>
      <c r="F31" s="329">
        <f>ROUND(PRODUCT(F30,C31/100),0)</f>
        <v>0</v>
      </c>
      <c r="G31" s="329"/>
    </row>
    <row r="32" spans="1:7" ht="12.75">
      <c r="A32" s="140" t="s">
        <v>11</v>
      </c>
      <c r="B32" s="141"/>
      <c r="C32" s="142">
        <v>0</v>
      </c>
      <c r="D32" s="141" t="s">
        <v>12</v>
      </c>
      <c r="E32" s="143"/>
      <c r="F32" s="329">
        <v>0</v>
      </c>
      <c r="G32" s="329"/>
    </row>
    <row r="33" spans="1:7" ht="12.75">
      <c r="A33" s="140" t="s">
        <v>13</v>
      </c>
      <c r="B33" s="144"/>
      <c r="C33" s="145">
        <f>C32</f>
        <v>0</v>
      </c>
      <c r="D33" s="141" t="s">
        <v>12</v>
      </c>
      <c r="E33" s="119"/>
      <c r="F33" s="329">
        <f>ROUND(PRODUCT(F32,C33/100),0)</f>
        <v>0</v>
      </c>
      <c r="G33" s="329"/>
    </row>
    <row r="34" spans="1:7" s="149" customFormat="1" ht="19.5" customHeight="1">
      <c r="A34" s="146" t="s">
        <v>72</v>
      </c>
      <c r="B34" s="147"/>
      <c r="C34" s="147"/>
      <c r="D34" s="147"/>
      <c r="E34" s="148"/>
      <c r="F34" s="330">
        <f>ROUND(SUM(F30:F33),0)</f>
        <v>0</v>
      </c>
      <c r="G34" s="330"/>
    </row>
    <row r="36" spans="1:8" ht="12.75">
      <c r="A36" s="150" t="s">
        <v>73</v>
      </c>
      <c r="B36" s="150"/>
      <c r="C36" s="150"/>
      <c r="D36" s="150"/>
      <c r="E36" s="150"/>
      <c r="F36" s="150"/>
      <c r="G36" s="150"/>
      <c r="H36" s="92"/>
    </row>
    <row r="37" ht="14.25" customHeight="1"/>
  </sheetData>
  <mergeCells count="14">
    <mergeCell ref="F31:G31"/>
    <mergeCell ref="F32:G32"/>
    <mergeCell ref="F33:G33"/>
    <mergeCell ref="F34:G34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K4" sqref="K4"/>
    </sheetView>
  </sheetViews>
  <sheetFormatPr defaultColWidth="9.00390625" defaultRowHeight="12.75"/>
  <cols>
    <col min="1" max="1" width="5.875" style="1" customWidth="1"/>
    <col min="2" max="2" width="6.25390625" style="1" customWidth="1"/>
    <col min="3" max="3" width="11.625" style="1" customWidth="1"/>
    <col min="4" max="4" width="16.1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25390625" style="1" customWidth="1"/>
    <col min="9" max="9" width="10.875" style="1" customWidth="1"/>
    <col min="10" max="1025" width="9.25390625" style="1" customWidth="1"/>
  </cols>
  <sheetData>
    <row r="1" spans="1:9" ht="12.75">
      <c r="A1" s="335" t="s">
        <v>2</v>
      </c>
      <c r="B1" s="335"/>
      <c r="C1" s="151" t="s">
        <v>1069</v>
      </c>
      <c r="D1" s="152"/>
      <c r="E1" s="153"/>
      <c r="F1" s="152"/>
      <c r="G1" s="154" t="s">
        <v>74</v>
      </c>
      <c r="H1" s="155" t="s">
        <v>23</v>
      </c>
      <c r="I1" s="156"/>
    </row>
    <row r="2" spans="1:9" ht="12.75">
      <c r="A2" s="336" t="s">
        <v>75</v>
      </c>
      <c r="B2" s="336"/>
      <c r="C2" s="157" t="s">
        <v>657</v>
      </c>
      <c r="D2" s="158"/>
      <c r="E2" s="159"/>
      <c r="F2" s="158"/>
      <c r="G2" s="337" t="s">
        <v>24</v>
      </c>
      <c r="H2" s="337"/>
      <c r="I2" s="337"/>
    </row>
    <row r="3" ht="12.75">
      <c r="F3" s="100"/>
    </row>
    <row r="4" spans="1:9" ht="19.5" customHeight="1">
      <c r="A4" s="338" t="s">
        <v>77</v>
      </c>
      <c r="B4" s="338"/>
      <c r="C4" s="338"/>
      <c r="D4" s="338"/>
      <c r="E4" s="338"/>
      <c r="F4" s="338"/>
      <c r="G4" s="338"/>
      <c r="H4" s="338"/>
      <c r="I4" s="338"/>
    </row>
    <row r="6" spans="1:9" s="100" customFormat="1" ht="12.75">
      <c r="A6" s="160"/>
      <c r="B6" s="161" t="s">
        <v>78</v>
      </c>
      <c r="C6" s="161"/>
      <c r="D6" s="111"/>
      <c r="E6" s="162" t="s">
        <v>79</v>
      </c>
      <c r="F6" s="163" t="s">
        <v>80</v>
      </c>
      <c r="G6" s="163" t="s">
        <v>81</v>
      </c>
      <c r="H6" s="163" t="s">
        <v>82</v>
      </c>
      <c r="I6" s="164" t="s">
        <v>60</v>
      </c>
    </row>
    <row r="7" spans="1:9" ht="12.75">
      <c r="A7" s="165" t="str">
        <f>'03 03 Pol'!B7</f>
        <v>1</v>
      </c>
      <c r="B7" s="62" t="str">
        <f>'03 03 Pol'!C7</f>
        <v>Zemní práce</v>
      </c>
      <c r="D7" s="166"/>
      <c r="E7" s="167">
        <f>'03 03 Pol'!BA17</f>
        <v>0</v>
      </c>
      <c r="F7" s="168">
        <f>'03 03 Pol'!BB17</f>
        <v>0</v>
      </c>
      <c r="G7" s="168">
        <f>'03 03 Pol'!BC17</f>
        <v>0</v>
      </c>
      <c r="H7" s="168">
        <f>'03 03 Pol'!BD17</f>
        <v>0</v>
      </c>
      <c r="I7" s="169">
        <f>'03 03 Pol'!BE17</f>
        <v>0</v>
      </c>
    </row>
    <row r="8" spans="1:9" ht="12.75">
      <c r="A8" s="165" t="str">
        <f>'03 03 Pol'!B18</f>
        <v>2</v>
      </c>
      <c r="B8" s="62" t="str">
        <f>'03 03 Pol'!C18</f>
        <v>Základy a zvláštní zakládání</v>
      </c>
      <c r="D8" s="166"/>
      <c r="E8" s="167">
        <f>'03 03 Pol'!BA22</f>
        <v>0</v>
      </c>
      <c r="F8" s="168">
        <f>'03 03 Pol'!BB22</f>
        <v>0</v>
      </c>
      <c r="G8" s="168">
        <f>'03 03 Pol'!BC22</f>
        <v>0</v>
      </c>
      <c r="H8" s="168">
        <f>'03 03 Pol'!BD22</f>
        <v>0</v>
      </c>
      <c r="I8" s="169">
        <f>'03 03 Pol'!BE22</f>
        <v>0</v>
      </c>
    </row>
    <row r="9" spans="1:9" ht="12.75">
      <c r="A9" s="165" t="str">
        <f>'03 03 Pol'!B23</f>
        <v>5</v>
      </c>
      <c r="B9" s="62" t="str">
        <f>'03 03 Pol'!C23</f>
        <v>Komunikace</v>
      </c>
      <c r="D9" s="166"/>
      <c r="E9" s="167">
        <f>'03 03 Pol'!BA30</f>
        <v>0</v>
      </c>
      <c r="F9" s="168">
        <f>'03 03 Pol'!BB30</f>
        <v>0</v>
      </c>
      <c r="G9" s="168">
        <f>'03 03 Pol'!BC30</f>
        <v>0</v>
      </c>
      <c r="H9" s="168">
        <f>'03 03 Pol'!BD30</f>
        <v>0</v>
      </c>
      <c r="I9" s="169">
        <f>'03 03 Pol'!BE30</f>
        <v>0</v>
      </c>
    </row>
    <row r="10" spans="1:9" ht="12.75">
      <c r="A10" s="165" t="str">
        <f>'03 03 Pol'!B31</f>
        <v>61</v>
      </c>
      <c r="B10" s="62" t="str">
        <f>'03 03 Pol'!C31</f>
        <v>Upravy povrchů vnitřní</v>
      </c>
      <c r="D10" s="166"/>
      <c r="E10" s="167">
        <f>'03 03 Pol'!BA34</f>
        <v>0</v>
      </c>
      <c r="F10" s="168">
        <f>'03 03 Pol'!BB34</f>
        <v>0</v>
      </c>
      <c r="G10" s="168">
        <f>'03 03 Pol'!BC34</f>
        <v>0</v>
      </c>
      <c r="H10" s="168">
        <f>'03 03 Pol'!BD34</f>
        <v>0</v>
      </c>
      <c r="I10" s="169">
        <f>'03 03 Pol'!BE34</f>
        <v>0</v>
      </c>
    </row>
    <row r="11" spans="1:9" ht="12.75">
      <c r="A11" s="165" t="str">
        <f>'03 03 Pol'!B35</f>
        <v>62</v>
      </c>
      <c r="B11" s="62" t="str">
        <f>'03 03 Pol'!C35</f>
        <v>Úpravy povrchů vnější</v>
      </c>
      <c r="D11" s="166"/>
      <c r="E11" s="167">
        <f>'03 03 Pol'!BA74</f>
        <v>0</v>
      </c>
      <c r="F11" s="168">
        <f>'03 03 Pol'!BB74</f>
        <v>0</v>
      </c>
      <c r="G11" s="168">
        <f>'03 03 Pol'!BC74</f>
        <v>0</v>
      </c>
      <c r="H11" s="168">
        <f>'03 03 Pol'!BD74</f>
        <v>0</v>
      </c>
      <c r="I11" s="169">
        <f>'03 03 Pol'!BE74</f>
        <v>0</v>
      </c>
    </row>
    <row r="12" spans="1:9" ht="12.75">
      <c r="A12" s="165" t="str">
        <f>'03 03 Pol'!B75</f>
        <v>94</v>
      </c>
      <c r="B12" s="62" t="str">
        <f>'03 03 Pol'!C75</f>
        <v>Lešení a stavební výtahy</v>
      </c>
      <c r="D12" s="166"/>
      <c r="E12" s="167">
        <f>'03 03 Pol'!BA96</f>
        <v>0</v>
      </c>
      <c r="F12" s="168">
        <f>'03 03 Pol'!BB96</f>
        <v>0</v>
      </c>
      <c r="G12" s="168">
        <f>'03 03 Pol'!BC96</f>
        <v>0</v>
      </c>
      <c r="H12" s="168">
        <f>'03 03 Pol'!BD96</f>
        <v>0</v>
      </c>
      <c r="I12" s="169">
        <f>'03 03 Pol'!BE96</f>
        <v>0</v>
      </c>
    </row>
    <row r="13" spans="1:9" ht="12.75">
      <c r="A13" s="165" t="str">
        <f>'03 03 Pol'!B97</f>
        <v>99</v>
      </c>
      <c r="B13" s="62" t="str">
        <f>'03 03 Pol'!C97</f>
        <v>Staveništní přesun hmot</v>
      </c>
      <c r="D13" s="166"/>
      <c r="E13" s="167">
        <f>'03 03 Pol'!BA99</f>
        <v>0</v>
      </c>
      <c r="F13" s="168">
        <f>'03 03 Pol'!BB99</f>
        <v>0</v>
      </c>
      <c r="G13" s="168">
        <f>'03 03 Pol'!BC99</f>
        <v>0</v>
      </c>
      <c r="H13" s="168">
        <f>'03 03 Pol'!BD99</f>
        <v>0</v>
      </c>
      <c r="I13" s="169">
        <f>'03 03 Pol'!BE99</f>
        <v>0</v>
      </c>
    </row>
    <row r="14" spans="1:9" ht="12.75">
      <c r="A14" s="165" t="str">
        <f>'03 03 Pol'!B100</f>
        <v>711</v>
      </c>
      <c r="B14" s="62" t="str">
        <f>'03 03 Pol'!C100</f>
        <v>Izolace proti vodě</v>
      </c>
      <c r="D14" s="166"/>
      <c r="E14" s="167">
        <f>'03 03 Pol'!BA108</f>
        <v>0</v>
      </c>
      <c r="F14" s="168">
        <f>'03 03 Pol'!BB108</f>
        <v>0</v>
      </c>
      <c r="G14" s="168">
        <f>'03 03 Pol'!BC108</f>
        <v>0</v>
      </c>
      <c r="H14" s="168">
        <f>'03 03 Pol'!BD108</f>
        <v>0</v>
      </c>
      <c r="I14" s="169">
        <f>'03 03 Pol'!BE108</f>
        <v>0</v>
      </c>
    </row>
    <row r="15" spans="1:9" ht="12.75">
      <c r="A15" s="165" t="str">
        <f>'03 03 Pol'!B109</f>
        <v>762</v>
      </c>
      <c r="B15" s="62" t="str">
        <f>'03 03 Pol'!C109</f>
        <v>Konstrukce tesařské</v>
      </c>
      <c r="D15" s="166"/>
      <c r="E15" s="167">
        <f>'03 03 Pol'!BA121</f>
        <v>0</v>
      </c>
      <c r="F15" s="168">
        <f>'03 03 Pol'!BB121</f>
        <v>0</v>
      </c>
      <c r="G15" s="168">
        <f>'03 03 Pol'!BC121</f>
        <v>0</v>
      </c>
      <c r="H15" s="168">
        <f>'03 03 Pol'!BD121</f>
        <v>0</v>
      </c>
      <c r="I15" s="169">
        <f>'03 03 Pol'!BE121</f>
        <v>0</v>
      </c>
    </row>
    <row r="16" spans="1:9" ht="12.75">
      <c r="A16" s="165" t="str">
        <f>'03 03 Pol'!B122</f>
        <v>764</v>
      </c>
      <c r="B16" s="62" t="str">
        <f>'03 03 Pol'!C122</f>
        <v>Konstrukce klempířské</v>
      </c>
      <c r="D16" s="166"/>
      <c r="E16" s="167">
        <f>'03 03 Pol'!BA129</f>
        <v>0</v>
      </c>
      <c r="F16" s="168">
        <f>'03 03 Pol'!BB129</f>
        <v>0</v>
      </c>
      <c r="G16" s="168">
        <f>'03 03 Pol'!BC129</f>
        <v>0</v>
      </c>
      <c r="H16" s="168">
        <f>'03 03 Pol'!BD129</f>
        <v>0</v>
      </c>
      <c r="I16" s="169">
        <f>'03 03 Pol'!BE129</f>
        <v>0</v>
      </c>
    </row>
    <row r="17" spans="1:9" ht="12.75">
      <c r="A17" s="165" t="str">
        <f>'03 03 Pol'!B130</f>
        <v>784</v>
      </c>
      <c r="B17" s="62" t="str">
        <f>'03 03 Pol'!C130</f>
        <v>Malby</v>
      </c>
      <c r="D17" s="166"/>
      <c r="E17" s="167">
        <f>'03 03 Pol'!BA136</f>
        <v>0</v>
      </c>
      <c r="F17" s="168">
        <f>'03 03 Pol'!BB136</f>
        <v>0</v>
      </c>
      <c r="G17" s="168">
        <f>'03 03 Pol'!BC136</f>
        <v>0</v>
      </c>
      <c r="H17" s="168">
        <f>'03 03 Pol'!BD136</f>
        <v>0</v>
      </c>
      <c r="I17" s="169">
        <f>'03 03 Pol'!BE136</f>
        <v>0</v>
      </c>
    </row>
    <row r="18" spans="1:9" s="14" customFormat="1" ht="12.75">
      <c r="A18" s="170"/>
      <c r="B18" s="171" t="s">
        <v>83</v>
      </c>
      <c r="C18" s="171"/>
      <c r="D18" s="172"/>
      <c r="E18" s="173">
        <f>SUM(E7:E17)</f>
        <v>0</v>
      </c>
      <c r="F18" s="174">
        <f>SUM(F7:F17)</f>
        <v>0</v>
      </c>
      <c r="G18" s="174">
        <f>SUM(G7:G17)</f>
        <v>0</v>
      </c>
      <c r="H18" s="174">
        <f>SUM(H7:H17)</f>
        <v>0</v>
      </c>
      <c r="I18" s="175">
        <f>SUM(I7:I17)</f>
        <v>0</v>
      </c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2018-11-28T12:12:54Z</dcterms:created>
  <dcterms:modified xsi:type="dcterms:W3CDTF">2019-01-18T09:31:54Z</dcterms:modified>
  <cp:category/>
  <cp:version/>
  <cp:contentType/>
  <cp:contentStatus/>
  <cp:revision>1</cp:revision>
</cp:coreProperties>
</file>