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RN - Vedlejší a ostatní ..." sheetId="2" r:id="rId2"/>
    <sheet name="01 - Architektonicko - st..." sheetId="3" r:id="rId3"/>
    <sheet name="01a - Zařízení zdravotně ..." sheetId="4" r:id="rId4"/>
    <sheet name="01b - Zařízení silnoproud..." sheetId="5" r:id="rId5"/>
    <sheet name="01c - Bleskosvod" sheetId="6" r:id="rId6"/>
    <sheet name="IO-01 - Terénní úpravy" sheetId="7" r:id="rId7"/>
    <sheet name="IO-02 - Areálová dešťová ..." sheetId="8" r:id="rId8"/>
    <sheet name="IO-03 - Areálové rozvody NN" sheetId="9" r:id="rId9"/>
    <sheet name="IO-04 - Areálový NTL rozv..." sheetId="10" r:id="rId10"/>
  </sheets>
  <definedNames>
    <definedName name="_xlnm.Print_Area" localSheetId="0">'Rekapitulace stavby'!$D$4:$AO$76,'Rekapitulace stavby'!$C$82:$AQ$110</definedName>
    <definedName name="_xlnm.Print_Titles" localSheetId="0">'Rekapitulace stavby'!$92:$92</definedName>
    <definedName name="_xlnm._FilterDatabase" localSheetId="1" hidden="1">'VRN - Vedlejší a ostatní ...'!$C$121:$K$142</definedName>
    <definedName name="_xlnm.Print_Area" localSheetId="1">'VRN - Vedlejší a ostatní ...'!$C$4:$J$76,'VRN - Vedlejší a ostatní ...'!$C$82:$J$101,'VRN - Vedlejší a ostatní ...'!$C$107:$K$142</definedName>
    <definedName name="_xlnm.Print_Titles" localSheetId="1">'VRN - Vedlejší a ostatní ...'!$121:$121</definedName>
    <definedName name="_xlnm._FilterDatabase" localSheetId="2" hidden="1">'01 - Architektonicko - st...'!$C$144:$K$977</definedName>
    <definedName name="_xlnm.Print_Area" localSheetId="2">'01 - Architektonicko - st...'!$C$4:$J$76,'01 - Architektonicko - st...'!$C$82:$J$124,'01 - Architektonicko - st...'!$C$130:$K$977</definedName>
    <definedName name="_xlnm.Print_Titles" localSheetId="2">'01 - Architektonicko - st...'!$144:$144</definedName>
    <definedName name="_xlnm._FilterDatabase" localSheetId="3" hidden="1">'01a - Zařízení zdravotně ...'!$C$124:$K$168</definedName>
    <definedName name="_xlnm.Print_Area" localSheetId="3">'01a - Zařízení zdravotně ...'!$C$4:$J$76,'01a - Zařízení zdravotně ...'!$C$82:$J$104,'01a - Zařízení zdravotně ...'!$C$110:$K$168</definedName>
    <definedName name="_xlnm.Print_Titles" localSheetId="3">'01a - Zařízení zdravotně ...'!$124:$124</definedName>
    <definedName name="_xlnm._FilterDatabase" localSheetId="4" hidden="1">'01b - Zařízení silnoproud...'!$C$129:$K$328</definedName>
    <definedName name="_xlnm.Print_Area" localSheetId="4">'01b - Zařízení silnoproud...'!$C$4:$J$76,'01b - Zařízení silnoproud...'!$C$82:$J$109,'01b - Zařízení silnoproud...'!$C$115:$K$328</definedName>
    <definedName name="_xlnm.Print_Titles" localSheetId="4">'01b - Zařízení silnoproud...'!$129:$129</definedName>
    <definedName name="_xlnm._FilterDatabase" localSheetId="5" hidden="1">'01c - Bleskosvod'!$C$122:$K$188</definedName>
    <definedName name="_xlnm.Print_Area" localSheetId="5">'01c - Bleskosvod'!$C$4:$J$76,'01c - Bleskosvod'!$C$82:$J$102,'01c - Bleskosvod'!$C$108:$K$188</definedName>
    <definedName name="_xlnm.Print_Titles" localSheetId="5">'01c - Bleskosvod'!$122:$122</definedName>
    <definedName name="_xlnm._FilterDatabase" localSheetId="6" hidden="1">'IO-01 - Terénní úpravy'!$C$124:$K$189</definedName>
    <definedName name="_xlnm.Print_Area" localSheetId="6">'IO-01 - Terénní úpravy'!$C$4:$J$76,'IO-01 - Terénní úpravy'!$C$82:$J$104,'IO-01 - Terénní úpravy'!$C$110:$K$189</definedName>
    <definedName name="_xlnm.Print_Titles" localSheetId="6">'IO-01 - Terénní úpravy'!$124:$124</definedName>
    <definedName name="_xlnm._FilterDatabase" localSheetId="7" hidden="1">'IO-02 - Areálová dešťová ...'!$C$127:$K$327</definedName>
    <definedName name="_xlnm.Print_Area" localSheetId="7">'IO-02 - Areálová dešťová ...'!$C$4:$J$76,'IO-02 - Areálová dešťová ...'!$C$82:$J$107,'IO-02 - Areálová dešťová ...'!$C$113:$K$327</definedName>
    <definedName name="_xlnm.Print_Titles" localSheetId="7">'IO-02 - Areálová dešťová ...'!$127:$127</definedName>
    <definedName name="_xlnm._FilterDatabase" localSheetId="8" hidden="1">'IO-03 - Areálové rozvody NN'!$C$129:$K$222</definedName>
    <definedName name="_xlnm.Print_Area" localSheetId="8">'IO-03 - Areálové rozvody NN'!$C$4:$J$76,'IO-03 - Areálové rozvody NN'!$C$82:$J$109,'IO-03 - Areálové rozvody NN'!$C$115:$K$222</definedName>
    <definedName name="_xlnm.Print_Titles" localSheetId="8">'IO-03 - Areálové rozvody NN'!$129:$129</definedName>
    <definedName name="_xlnm._FilterDatabase" localSheetId="9" hidden="1">'IO-04 - Areálový NTL rozv...'!$C$130:$K$233</definedName>
    <definedName name="_xlnm.Print_Area" localSheetId="9">'IO-04 - Areálový NTL rozv...'!$C$4:$J$76,'IO-04 - Areálový NTL rozv...'!$C$82:$J$110,'IO-04 - Areálový NTL rozv...'!$C$116:$K$233</definedName>
    <definedName name="_xlnm.Print_Titles" localSheetId="9">'IO-04 - Areálový NTL rozv...'!$130:$130</definedName>
  </definedNames>
  <calcPr/>
</workbook>
</file>

<file path=xl/calcChain.xml><?xml version="1.0" encoding="utf-8"?>
<calcChain xmlns="http://schemas.openxmlformats.org/spreadsheetml/2006/main">
  <c i="10" r="J39"/>
  <c r="J38"/>
  <c i="1" r="AY109"/>
  <c i="10" r="J37"/>
  <c i="1" r="AX109"/>
  <c i="10" r="BI232"/>
  <c r="BH232"/>
  <c r="BG232"/>
  <c r="BF232"/>
  <c r="T232"/>
  <c r="T231"/>
  <c r="R232"/>
  <c r="R231"/>
  <c r="P232"/>
  <c r="P231"/>
  <c r="BK232"/>
  <c r="BK231"/>
  <c r="J231"/>
  <c r="J232"/>
  <c r="BE232"/>
  <c r="J109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T212"/>
  <c r="T211"/>
  <c r="R213"/>
  <c r="R212"/>
  <c r="R211"/>
  <c r="P213"/>
  <c r="P212"/>
  <c r="P211"/>
  <c r="BK213"/>
  <c r="BK212"/>
  <c r="J212"/>
  <c r="BK211"/>
  <c r="J211"/>
  <c r="J213"/>
  <c r="BE213"/>
  <c r="J108"/>
  <c r="J107"/>
  <c r="BI209"/>
  <c r="BH209"/>
  <c r="BG209"/>
  <c r="BF209"/>
  <c r="T209"/>
  <c r="T208"/>
  <c r="T207"/>
  <c r="R209"/>
  <c r="R208"/>
  <c r="R207"/>
  <c r="P209"/>
  <c r="P208"/>
  <c r="P207"/>
  <c r="BK209"/>
  <c r="BK208"/>
  <c r="J208"/>
  <c r="BK207"/>
  <c r="J207"/>
  <c r="J209"/>
  <c r="BE209"/>
  <c r="J106"/>
  <c r="J105"/>
  <c r="BI204"/>
  <c r="BH204"/>
  <c r="BG204"/>
  <c r="BF204"/>
  <c r="T204"/>
  <c r="T203"/>
  <c r="R204"/>
  <c r="R203"/>
  <c r="P204"/>
  <c r="P203"/>
  <c r="BK204"/>
  <c r="BK203"/>
  <c r="J203"/>
  <c r="J204"/>
  <c r="BE204"/>
  <c r="J104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T196"/>
  <c r="R197"/>
  <c r="R196"/>
  <c r="P197"/>
  <c r="P196"/>
  <c r="BK197"/>
  <c r="BK196"/>
  <c r="J196"/>
  <c r="J197"/>
  <c r="BE197"/>
  <c r="J103"/>
  <c r="BI193"/>
  <c r="BH193"/>
  <c r="BG193"/>
  <c r="BF193"/>
  <c r="T193"/>
  <c r="R193"/>
  <c r="P193"/>
  <c r="BK193"/>
  <c r="J193"/>
  <c r="BE193"/>
  <c r="BI190"/>
  <c r="BH190"/>
  <c r="BG190"/>
  <c r="BF190"/>
  <c r="T190"/>
  <c r="T189"/>
  <c r="R190"/>
  <c r="R189"/>
  <c r="P190"/>
  <c r="P189"/>
  <c r="BK190"/>
  <c r="BK189"/>
  <c r="J189"/>
  <c r="J190"/>
  <c r="BE190"/>
  <c r="J102"/>
  <c r="BI186"/>
  <c r="BH186"/>
  <c r="BG186"/>
  <c r="BF186"/>
  <c r="T186"/>
  <c r="T185"/>
  <c r="R186"/>
  <c r="R185"/>
  <c r="P186"/>
  <c r="P185"/>
  <c r="BK186"/>
  <c r="BK185"/>
  <c r="J185"/>
  <c r="J186"/>
  <c r="BE186"/>
  <c r="J101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4"/>
  <c r="F39"/>
  <c i="1" r="BD109"/>
  <c i="10" r="BH134"/>
  <c r="F38"/>
  <c i="1" r="BC109"/>
  <c i="10" r="BG134"/>
  <c r="F37"/>
  <c i="1" r="BB109"/>
  <c i="10" r="BF134"/>
  <c r="J36"/>
  <c i="1" r="AW109"/>
  <c i="10" r="F36"/>
  <c i="1" r="BA109"/>
  <c i="10" r="T134"/>
  <c r="T133"/>
  <c r="T132"/>
  <c r="T131"/>
  <c r="R134"/>
  <c r="R133"/>
  <c r="R132"/>
  <c r="R131"/>
  <c r="P134"/>
  <c r="P133"/>
  <c r="P132"/>
  <c r="P131"/>
  <c i="1" r="AU109"/>
  <c i="10" r="BK134"/>
  <c r="BK133"/>
  <c r="J133"/>
  <c r="BK132"/>
  <c r="J132"/>
  <c r="BK131"/>
  <c r="J131"/>
  <c r="J98"/>
  <c r="J32"/>
  <c i="1" r="AG109"/>
  <c i="10" r="J134"/>
  <c r="BE134"/>
  <c r="J35"/>
  <c i="1" r="AV109"/>
  <c i="10" r="F35"/>
  <c i="1" r="AZ109"/>
  <c i="10" r="J100"/>
  <c r="J99"/>
  <c r="J127"/>
  <c r="F127"/>
  <c r="F125"/>
  <c r="E123"/>
  <c r="J93"/>
  <c r="F93"/>
  <c r="F91"/>
  <c r="E89"/>
  <c r="J41"/>
  <c r="J26"/>
  <c r="E26"/>
  <c r="J128"/>
  <c r="J94"/>
  <c r="J25"/>
  <c r="J20"/>
  <c r="E20"/>
  <c r="F128"/>
  <c r="F94"/>
  <c r="J19"/>
  <c r="J14"/>
  <c r="J125"/>
  <c r="J91"/>
  <c r="E7"/>
  <c r="E119"/>
  <c r="E85"/>
  <c i="9" r="J39"/>
  <c r="J38"/>
  <c i="1" r="AY107"/>
  <c i="9" r="J37"/>
  <c i="1" r="AX107"/>
  <c i="9"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2"/>
  <c r="BH182"/>
  <c r="BG182"/>
  <c r="BF182"/>
  <c r="T182"/>
  <c r="T181"/>
  <c r="R182"/>
  <c r="R181"/>
  <c r="P182"/>
  <c r="P181"/>
  <c r="BK182"/>
  <c r="BK181"/>
  <c r="J181"/>
  <c r="J182"/>
  <c r="BE182"/>
  <c r="J108"/>
  <c r="BI179"/>
  <c r="BH179"/>
  <c r="BG179"/>
  <c r="BF179"/>
  <c r="T179"/>
  <c r="R179"/>
  <c r="P179"/>
  <c r="BK179"/>
  <c r="J179"/>
  <c r="BE179"/>
  <c r="BI177"/>
  <c r="BH177"/>
  <c r="BG177"/>
  <c r="BF177"/>
  <c r="T177"/>
  <c r="T176"/>
  <c r="T175"/>
  <c r="R177"/>
  <c r="R176"/>
  <c r="R175"/>
  <c r="P177"/>
  <c r="P176"/>
  <c r="P175"/>
  <c r="BK177"/>
  <c r="BK176"/>
  <c r="J176"/>
  <c r="BK175"/>
  <c r="J175"/>
  <c r="J177"/>
  <c r="BE177"/>
  <c r="J107"/>
  <c r="J106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T166"/>
  <c r="R167"/>
  <c r="R166"/>
  <c r="P167"/>
  <c r="P166"/>
  <c r="BK167"/>
  <c r="BK166"/>
  <c r="J166"/>
  <c r="J167"/>
  <c r="BE167"/>
  <c r="J105"/>
  <c r="BI164"/>
  <c r="BH164"/>
  <c r="BG164"/>
  <c r="BF164"/>
  <c r="T164"/>
  <c r="T163"/>
  <c r="R164"/>
  <c r="R163"/>
  <c r="P164"/>
  <c r="P163"/>
  <c r="BK164"/>
  <c r="BK163"/>
  <c r="J163"/>
  <c r="J164"/>
  <c r="BE164"/>
  <c r="J104"/>
  <c r="BI161"/>
  <c r="BH161"/>
  <c r="BG161"/>
  <c r="BF161"/>
  <c r="T161"/>
  <c r="R161"/>
  <c r="P161"/>
  <c r="BK161"/>
  <c r="J161"/>
  <c r="BE161"/>
  <c r="BI159"/>
  <c r="BH159"/>
  <c r="BG159"/>
  <c r="BF159"/>
  <c r="T159"/>
  <c r="T158"/>
  <c r="R159"/>
  <c r="R158"/>
  <c r="P159"/>
  <c r="P158"/>
  <c r="BK159"/>
  <c r="BK158"/>
  <c r="J158"/>
  <c r="J159"/>
  <c r="BE159"/>
  <c r="J103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T140"/>
  <c r="R141"/>
  <c r="R140"/>
  <c r="P141"/>
  <c r="P140"/>
  <c r="BK141"/>
  <c r="BK140"/>
  <c r="J140"/>
  <c r="J141"/>
  <c r="BE141"/>
  <c r="J102"/>
  <c r="BI138"/>
  <c r="BH138"/>
  <c r="BG138"/>
  <c r="BF138"/>
  <c r="T138"/>
  <c r="R138"/>
  <c r="P138"/>
  <c r="BK138"/>
  <c r="J138"/>
  <c r="BE138"/>
  <c r="BI136"/>
  <c r="BH136"/>
  <c r="BG136"/>
  <c r="BF136"/>
  <c r="T136"/>
  <c r="T135"/>
  <c r="R136"/>
  <c r="R135"/>
  <c r="P136"/>
  <c r="P135"/>
  <c r="BK136"/>
  <c r="BK135"/>
  <c r="J135"/>
  <c r="J136"/>
  <c r="BE136"/>
  <c r="J101"/>
  <c r="BI133"/>
  <c r="F39"/>
  <c i="1" r="BD107"/>
  <c i="9" r="BH133"/>
  <c r="F38"/>
  <c i="1" r="BC107"/>
  <c i="9" r="BG133"/>
  <c r="F37"/>
  <c i="1" r="BB107"/>
  <c i="9" r="BF133"/>
  <c r="J36"/>
  <c i="1" r="AW107"/>
  <c i="9" r="F36"/>
  <c i="1" r="BA107"/>
  <c i="9" r="T133"/>
  <c r="T132"/>
  <c r="T131"/>
  <c r="T130"/>
  <c r="R133"/>
  <c r="R132"/>
  <c r="R131"/>
  <c r="R130"/>
  <c r="P133"/>
  <c r="P132"/>
  <c r="P131"/>
  <c r="P130"/>
  <c i="1" r="AU107"/>
  <c i="9" r="BK133"/>
  <c r="BK132"/>
  <c r="J132"/>
  <c r="BK131"/>
  <c r="J131"/>
  <c r="BK130"/>
  <c r="J130"/>
  <c r="J98"/>
  <c r="J32"/>
  <c i="1" r="AG107"/>
  <c i="9" r="J133"/>
  <c r="BE133"/>
  <c r="J35"/>
  <c i="1" r="AV107"/>
  <c i="9" r="F35"/>
  <c i="1" r="AZ107"/>
  <c i="9" r="J100"/>
  <c r="J99"/>
  <c r="J126"/>
  <c r="F126"/>
  <c r="F124"/>
  <c r="E122"/>
  <c r="J93"/>
  <c r="F93"/>
  <c r="F91"/>
  <c r="E89"/>
  <c r="J41"/>
  <c r="J26"/>
  <c r="E26"/>
  <c r="J127"/>
  <c r="J94"/>
  <c r="J25"/>
  <c r="J20"/>
  <c r="E20"/>
  <c r="F127"/>
  <c r="F94"/>
  <c r="J19"/>
  <c r="J14"/>
  <c r="J124"/>
  <c r="J91"/>
  <c r="E7"/>
  <c r="E118"/>
  <c r="E85"/>
  <c i="8" r="J39"/>
  <c r="J38"/>
  <c i="1" r="AY105"/>
  <c i="8" r="J37"/>
  <c i="1" r="AX105"/>
  <c i="8" r="BI326"/>
  <c r="BH326"/>
  <c r="BG326"/>
  <c r="BF326"/>
  <c r="T326"/>
  <c r="T325"/>
  <c r="R326"/>
  <c r="R325"/>
  <c r="P326"/>
  <c r="P325"/>
  <c r="BK326"/>
  <c r="BK325"/>
  <c r="J325"/>
  <c r="J326"/>
  <c r="BE326"/>
  <c r="J106"/>
  <c r="BI323"/>
  <c r="BH323"/>
  <c r="BG323"/>
  <c r="BF323"/>
  <c r="T323"/>
  <c r="R323"/>
  <c r="P323"/>
  <c r="BK323"/>
  <c r="J323"/>
  <c r="BE323"/>
  <c r="BI321"/>
  <c r="BH321"/>
  <c r="BG321"/>
  <c r="BF321"/>
  <c r="T321"/>
  <c r="T320"/>
  <c r="R321"/>
  <c r="R320"/>
  <c r="P321"/>
  <c r="P320"/>
  <c r="BK321"/>
  <c r="BK320"/>
  <c r="J320"/>
  <c r="J321"/>
  <c r="BE321"/>
  <c r="J105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T252"/>
  <c r="R253"/>
  <c r="R252"/>
  <c r="P253"/>
  <c r="P252"/>
  <c r="BK253"/>
  <c r="BK252"/>
  <c r="J252"/>
  <c r="J253"/>
  <c r="BE253"/>
  <c r="J104"/>
  <c r="BI249"/>
  <c r="BH249"/>
  <c r="BG249"/>
  <c r="BF249"/>
  <c r="T249"/>
  <c r="T248"/>
  <c r="R249"/>
  <c r="R248"/>
  <c r="P249"/>
  <c r="P248"/>
  <c r="BK249"/>
  <c r="BK248"/>
  <c r="J248"/>
  <c r="J249"/>
  <c r="BE249"/>
  <c r="J103"/>
  <c r="BI245"/>
  <c r="BH245"/>
  <c r="BG245"/>
  <c r="BF245"/>
  <c r="T245"/>
  <c r="R245"/>
  <c r="P245"/>
  <c r="BK245"/>
  <c r="J245"/>
  <c r="BE245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0"/>
  <c r="BH220"/>
  <c r="BG220"/>
  <c r="BF220"/>
  <c r="T220"/>
  <c r="T219"/>
  <c r="R220"/>
  <c r="R219"/>
  <c r="P220"/>
  <c r="P219"/>
  <c r="BK220"/>
  <c r="BK219"/>
  <c r="J219"/>
  <c r="J220"/>
  <c r="BE220"/>
  <c r="J102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T210"/>
  <c r="R211"/>
  <c r="R210"/>
  <c r="P211"/>
  <c r="P210"/>
  <c r="BK211"/>
  <c r="BK210"/>
  <c r="J210"/>
  <c r="J211"/>
  <c r="BE211"/>
  <c r="J101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4"/>
  <c r="BH134"/>
  <c r="BG134"/>
  <c r="BF134"/>
  <c r="T134"/>
  <c r="R134"/>
  <c r="P134"/>
  <c r="BK134"/>
  <c r="J134"/>
  <c r="BE134"/>
  <c r="BI131"/>
  <c r="F39"/>
  <c i="1" r="BD105"/>
  <c i="8" r="BH131"/>
  <c r="F38"/>
  <c i="1" r="BC105"/>
  <c i="8" r="BG131"/>
  <c r="F37"/>
  <c i="1" r="BB105"/>
  <c i="8" r="BF131"/>
  <c r="J36"/>
  <c i="1" r="AW105"/>
  <c i="8" r="F36"/>
  <c i="1" r="BA105"/>
  <c i="8" r="T131"/>
  <c r="T130"/>
  <c r="T129"/>
  <c r="T128"/>
  <c r="R131"/>
  <c r="R130"/>
  <c r="R129"/>
  <c r="R128"/>
  <c r="P131"/>
  <c r="P130"/>
  <c r="P129"/>
  <c r="P128"/>
  <c i="1" r="AU105"/>
  <c i="8" r="BK131"/>
  <c r="BK130"/>
  <c r="J130"/>
  <c r="BK129"/>
  <c r="J129"/>
  <c r="BK128"/>
  <c r="J128"/>
  <c r="J98"/>
  <c r="J32"/>
  <c i="1" r="AG105"/>
  <c i="8" r="J131"/>
  <c r="BE131"/>
  <c r="J35"/>
  <c i="1" r="AV105"/>
  <c i="8" r="F35"/>
  <c i="1" r="AZ105"/>
  <c i="8" r="J100"/>
  <c r="J99"/>
  <c r="J124"/>
  <c r="F124"/>
  <c r="F122"/>
  <c r="E120"/>
  <c r="J93"/>
  <c r="F93"/>
  <c r="F91"/>
  <c r="E89"/>
  <c r="J41"/>
  <c r="J26"/>
  <c r="E26"/>
  <c r="J125"/>
  <c r="J94"/>
  <c r="J25"/>
  <c r="J20"/>
  <c r="E20"/>
  <c r="F125"/>
  <c r="F94"/>
  <c r="J19"/>
  <c r="J14"/>
  <c r="J122"/>
  <c r="J91"/>
  <c r="E7"/>
  <c r="E116"/>
  <c r="E85"/>
  <c i="7" r="J39"/>
  <c r="J38"/>
  <c i="1" r="AY103"/>
  <c i="7" r="J37"/>
  <c i="1" r="AX103"/>
  <c i="7" r="BI188"/>
  <c r="BH188"/>
  <c r="BG188"/>
  <c r="BF188"/>
  <c r="T188"/>
  <c r="T187"/>
  <c r="R188"/>
  <c r="R187"/>
  <c r="P188"/>
  <c r="P187"/>
  <c r="BK188"/>
  <c r="BK187"/>
  <c r="J187"/>
  <c r="J188"/>
  <c r="BE188"/>
  <c r="J103"/>
  <c r="BI185"/>
  <c r="BH185"/>
  <c r="BG185"/>
  <c r="BF185"/>
  <c r="T185"/>
  <c r="T184"/>
  <c r="R185"/>
  <c r="R184"/>
  <c r="P185"/>
  <c r="P184"/>
  <c r="BK185"/>
  <c r="BK184"/>
  <c r="J184"/>
  <c r="J185"/>
  <c r="BE185"/>
  <c r="J102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4"/>
  <c r="BH164"/>
  <c r="BG164"/>
  <c r="BF164"/>
  <c r="T164"/>
  <c r="R164"/>
  <c r="P164"/>
  <c r="BK164"/>
  <c r="J164"/>
  <c r="BE164"/>
  <c r="BI159"/>
  <c r="BH159"/>
  <c r="BG159"/>
  <c r="BF159"/>
  <c r="T159"/>
  <c r="T158"/>
  <c r="R159"/>
  <c r="R158"/>
  <c r="P159"/>
  <c r="P158"/>
  <c r="BK159"/>
  <c r="BK158"/>
  <c r="J158"/>
  <c r="J159"/>
  <c r="BE159"/>
  <c r="J101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2"/>
  <c r="BH132"/>
  <c r="BG132"/>
  <c r="BF132"/>
  <c r="T132"/>
  <c r="R132"/>
  <c r="P132"/>
  <c r="BK132"/>
  <c r="J132"/>
  <c r="BE132"/>
  <c r="BI128"/>
  <c r="F39"/>
  <c i="1" r="BD103"/>
  <c i="7" r="BH128"/>
  <c r="F38"/>
  <c i="1" r="BC103"/>
  <c i="7" r="BG128"/>
  <c r="F37"/>
  <c i="1" r="BB103"/>
  <c i="7" r="BF128"/>
  <c r="J36"/>
  <c i="1" r="AW103"/>
  <c i="7" r="F36"/>
  <c i="1" r="BA103"/>
  <c i="7" r="T128"/>
  <c r="T127"/>
  <c r="T126"/>
  <c r="T125"/>
  <c r="R128"/>
  <c r="R127"/>
  <c r="R126"/>
  <c r="R125"/>
  <c r="P128"/>
  <c r="P127"/>
  <c r="P126"/>
  <c r="P125"/>
  <c i="1" r="AU103"/>
  <c i="7" r="BK128"/>
  <c r="BK127"/>
  <c r="J127"/>
  <c r="BK126"/>
  <c r="J126"/>
  <c r="BK125"/>
  <c r="J125"/>
  <c r="J98"/>
  <c r="J32"/>
  <c i="1" r="AG103"/>
  <c i="7" r="J128"/>
  <c r="BE128"/>
  <c r="J35"/>
  <c i="1" r="AV103"/>
  <c i="7" r="F35"/>
  <c i="1" r="AZ103"/>
  <c i="7" r="J100"/>
  <c r="J99"/>
  <c r="J121"/>
  <c r="F121"/>
  <c r="F119"/>
  <c r="E117"/>
  <c r="J93"/>
  <c r="F93"/>
  <c r="F91"/>
  <c r="E89"/>
  <c r="J41"/>
  <c r="J26"/>
  <c r="E26"/>
  <c r="J122"/>
  <c r="J94"/>
  <c r="J25"/>
  <c r="J20"/>
  <c r="E20"/>
  <c r="F122"/>
  <c r="F94"/>
  <c r="J19"/>
  <c r="J14"/>
  <c r="J119"/>
  <c r="J91"/>
  <c r="E7"/>
  <c r="E113"/>
  <c r="E85"/>
  <c i="6" r="J39"/>
  <c r="J38"/>
  <c i="1" r="AY101"/>
  <c i="6" r="J37"/>
  <c i="1" r="AX101"/>
  <c i="6"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T128"/>
  <c r="R129"/>
  <c r="R128"/>
  <c r="P129"/>
  <c r="P128"/>
  <c r="BK129"/>
  <c r="BK128"/>
  <c r="J128"/>
  <c r="J129"/>
  <c r="BE129"/>
  <c r="J101"/>
  <c r="BI126"/>
  <c r="F39"/>
  <c i="1" r="BD101"/>
  <c i="6" r="BH126"/>
  <c r="F38"/>
  <c i="1" r="BC101"/>
  <c i="6" r="BG126"/>
  <c r="F37"/>
  <c i="1" r="BB101"/>
  <c i="6" r="BF126"/>
  <c r="J36"/>
  <c i="1" r="AW101"/>
  <c i="6" r="F36"/>
  <c i="1" r="BA101"/>
  <c i="6" r="T126"/>
  <c r="T125"/>
  <c r="T124"/>
  <c r="T123"/>
  <c r="R126"/>
  <c r="R125"/>
  <c r="R124"/>
  <c r="R123"/>
  <c r="P126"/>
  <c r="P125"/>
  <c r="P124"/>
  <c r="P123"/>
  <c i="1" r="AU101"/>
  <c i="6" r="BK126"/>
  <c r="BK125"/>
  <c r="J125"/>
  <c r="BK124"/>
  <c r="J124"/>
  <c r="BK123"/>
  <c r="J123"/>
  <c r="J98"/>
  <c r="J32"/>
  <c i="1" r="AG101"/>
  <c i="6" r="J126"/>
  <c r="BE126"/>
  <c r="J35"/>
  <c i="1" r="AV101"/>
  <c i="6" r="F35"/>
  <c i="1" r="AZ101"/>
  <c i="6" r="J100"/>
  <c r="J99"/>
  <c r="J119"/>
  <c r="F119"/>
  <c r="F117"/>
  <c r="E115"/>
  <c r="J93"/>
  <c r="F93"/>
  <c r="F91"/>
  <c r="E89"/>
  <c r="J41"/>
  <c r="J26"/>
  <c r="E26"/>
  <c r="J120"/>
  <c r="J94"/>
  <c r="J25"/>
  <c r="J20"/>
  <c r="E20"/>
  <c r="F120"/>
  <c r="F94"/>
  <c r="J19"/>
  <c r="J14"/>
  <c r="J117"/>
  <c r="J91"/>
  <c r="E7"/>
  <c r="E111"/>
  <c r="E85"/>
  <c i="5" r="J39"/>
  <c r="J38"/>
  <c i="1" r="AY100"/>
  <c i="5" r="J37"/>
  <c i="1" r="AX100"/>
  <c i="5"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3"/>
  <c r="BH323"/>
  <c r="BG323"/>
  <c r="BF323"/>
  <c r="T323"/>
  <c r="T322"/>
  <c r="T321"/>
  <c r="R323"/>
  <c r="R322"/>
  <c r="R321"/>
  <c r="P323"/>
  <c r="P322"/>
  <c r="P321"/>
  <c r="BK323"/>
  <c r="BK322"/>
  <c r="J322"/>
  <c r="BK321"/>
  <c r="J321"/>
  <c r="J323"/>
  <c r="BE323"/>
  <c r="J108"/>
  <c r="J107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2"/>
  <c r="BH312"/>
  <c r="BG312"/>
  <c r="BF312"/>
  <c r="T312"/>
  <c r="R312"/>
  <c r="P312"/>
  <c r="BK312"/>
  <c r="J312"/>
  <c r="BE312"/>
  <c r="BI310"/>
  <c r="BH310"/>
  <c r="BG310"/>
  <c r="BF310"/>
  <c r="T310"/>
  <c r="T309"/>
  <c r="R310"/>
  <c r="R309"/>
  <c r="P310"/>
  <c r="P309"/>
  <c r="BK310"/>
  <c r="BK309"/>
  <c r="J309"/>
  <c r="J310"/>
  <c r="BE310"/>
  <c r="J106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8"/>
  <c r="BH238"/>
  <c r="BG238"/>
  <c r="BF238"/>
  <c r="T238"/>
  <c r="T237"/>
  <c r="R238"/>
  <c r="R237"/>
  <c r="P238"/>
  <c r="P237"/>
  <c r="BK238"/>
  <c r="BK237"/>
  <c r="J237"/>
  <c r="J238"/>
  <c r="BE238"/>
  <c r="J105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3"/>
  <c r="BH223"/>
  <c r="BG223"/>
  <c r="BF223"/>
  <c r="T223"/>
  <c r="T222"/>
  <c r="R223"/>
  <c r="R222"/>
  <c r="P223"/>
  <c r="P222"/>
  <c r="BK223"/>
  <c r="BK222"/>
  <c r="J222"/>
  <c r="J223"/>
  <c r="BE223"/>
  <c r="J104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1"/>
  <c r="BH181"/>
  <c r="BG181"/>
  <c r="BF181"/>
  <c r="T181"/>
  <c r="T180"/>
  <c r="R181"/>
  <c r="R180"/>
  <c r="P181"/>
  <c r="P180"/>
  <c r="BK181"/>
  <c r="BK180"/>
  <c r="J180"/>
  <c r="J181"/>
  <c r="BE181"/>
  <c r="J103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9"/>
  <c r="BH149"/>
  <c r="BG149"/>
  <c r="BF149"/>
  <c r="T149"/>
  <c r="T148"/>
  <c r="R149"/>
  <c r="R148"/>
  <c r="P149"/>
  <c r="P148"/>
  <c r="BK149"/>
  <c r="BK148"/>
  <c r="J148"/>
  <c r="J149"/>
  <c r="BE149"/>
  <c r="J102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T135"/>
  <c r="R136"/>
  <c r="R135"/>
  <c r="P136"/>
  <c r="P135"/>
  <c r="BK136"/>
  <c r="BK135"/>
  <c r="J135"/>
  <c r="J136"/>
  <c r="BE136"/>
  <c r="J101"/>
  <c r="BI133"/>
  <c r="F39"/>
  <c i="1" r="BD100"/>
  <c i="5" r="BH133"/>
  <c r="F38"/>
  <c i="1" r="BC100"/>
  <c i="5" r="BG133"/>
  <c r="F37"/>
  <c i="1" r="BB100"/>
  <c i="5" r="BF133"/>
  <c r="J36"/>
  <c i="1" r="AW100"/>
  <c i="5" r="F36"/>
  <c i="1" r="BA100"/>
  <c i="5" r="T133"/>
  <c r="T132"/>
  <c r="T131"/>
  <c r="T130"/>
  <c r="R133"/>
  <c r="R132"/>
  <c r="R131"/>
  <c r="R130"/>
  <c r="P133"/>
  <c r="P132"/>
  <c r="P131"/>
  <c r="P130"/>
  <c i="1" r="AU100"/>
  <c i="5" r="BK133"/>
  <c r="BK132"/>
  <c r="J132"/>
  <c r="BK131"/>
  <c r="J131"/>
  <c r="BK130"/>
  <c r="J130"/>
  <c r="J98"/>
  <c r="J32"/>
  <c i="1" r="AG100"/>
  <c i="5" r="J133"/>
  <c r="BE133"/>
  <c r="J35"/>
  <c i="1" r="AV100"/>
  <c i="5" r="F35"/>
  <c i="1" r="AZ100"/>
  <c i="5" r="J100"/>
  <c r="J99"/>
  <c r="J126"/>
  <c r="F126"/>
  <c r="F124"/>
  <c r="E122"/>
  <c r="J93"/>
  <c r="F93"/>
  <c r="F91"/>
  <c r="E89"/>
  <c r="J41"/>
  <c r="J26"/>
  <c r="E26"/>
  <c r="J127"/>
  <c r="J94"/>
  <c r="J25"/>
  <c r="J20"/>
  <c r="E20"/>
  <c r="F127"/>
  <c r="F94"/>
  <c r="J19"/>
  <c r="J14"/>
  <c r="J124"/>
  <c r="J91"/>
  <c r="E7"/>
  <c r="E118"/>
  <c r="E85"/>
  <c i="4" r="J39"/>
  <c r="J38"/>
  <c i="1" r="AY99"/>
  <c i="4" r="J37"/>
  <c i="1" r="AX99"/>
  <c i="4" r="BI167"/>
  <c r="BH167"/>
  <c r="BG167"/>
  <c r="BF167"/>
  <c r="T167"/>
  <c r="R167"/>
  <c r="P167"/>
  <c r="BK167"/>
  <c r="J167"/>
  <c r="BE167"/>
  <c r="BI165"/>
  <c r="BH165"/>
  <c r="BG165"/>
  <c r="BF165"/>
  <c r="T165"/>
  <c r="T164"/>
  <c r="R165"/>
  <c r="R164"/>
  <c r="P165"/>
  <c r="P164"/>
  <c r="BK165"/>
  <c r="BK164"/>
  <c r="J164"/>
  <c r="J165"/>
  <c r="BE165"/>
  <c r="J103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T157"/>
  <c r="R158"/>
  <c r="R157"/>
  <c r="P158"/>
  <c r="P157"/>
  <c r="BK158"/>
  <c r="BK157"/>
  <c r="J157"/>
  <c r="J158"/>
  <c r="BE158"/>
  <c r="J102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T150"/>
  <c r="R151"/>
  <c r="R150"/>
  <c r="P151"/>
  <c r="P150"/>
  <c r="BK151"/>
  <c r="BK150"/>
  <c r="J150"/>
  <c r="J151"/>
  <c r="BE151"/>
  <c r="J101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F39"/>
  <c i="1" r="BD99"/>
  <c i="4" r="BH128"/>
  <c r="F38"/>
  <c i="1" r="BC99"/>
  <c i="4" r="BG128"/>
  <c r="F37"/>
  <c i="1" r="BB99"/>
  <c i="4" r="BF128"/>
  <c r="J36"/>
  <c i="1" r="AW99"/>
  <c i="4" r="F36"/>
  <c i="1" r="BA99"/>
  <c i="4" r="T128"/>
  <c r="T127"/>
  <c r="T126"/>
  <c r="T125"/>
  <c r="R128"/>
  <c r="R127"/>
  <c r="R126"/>
  <c r="R125"/>
  <c r="P128"/>
  <c r="P127"/>
  <c r="P126"/>
  <c r="P125"/>
  <c i="1" r="AU99"/>
  <c i="4" r="BK128"/>
  <c r="BK127"/>
  <c r="J127"/>
  <c r="BK126"/>
  <c r="J126"/>
  <c r="BK125"/>
  <c r="J125"/>
  <c r="J98"/>
  <c r="J32"/>
  <c i="1" r="AG99"/>
  <c i="4" r="J128"/>
  <c r="BE128"/>
  <c r="J35"/>
  <c i="1" r="AV99"/>
  <c i="4" r="F35"/>
  <c i="1" r="AZ99"/>
  <c i="4" r="J100"/>
  <c r="J99"/>
  <c r="J121"/>
  <c r="F121"/>
  <c r="F119"/>
  <c r="E117"/>
  <c r="J93"/>
  <c r="F93"/>
  <c r="F91"/>
  <c r="E89"/>
  <c r="J41"/>
  <c r="J26"/>
  <c r="E26"/>
  <c r="J122"/>
  <c r="J94"/>
  <c r="J25"/>
  <c r="J20"/>
  <c r="E20"/>
  <c r="F122"/>
  <c r="F94"/>
  <c r="J19"/>
  <c r="J14"/>
  <c r="J119"/>
  <c r="J91"/>
  <c r="E7"/>
  <c r="E113"/>
  <c r="E85"/>
  <c i="3" r="J39"/>
  <c r="J38"/>
  <c i="1" r="AY98"/>
  <c i="3" r="J37"/>
  <c i="1" r="AX98"/>
  <c i="3" r="BI976"/>
  <c r="BH976"/>
  <c r="BG976"/>
  <c r="BF976"/>
  <c r="T976"/>
  <c r="R976"/>
  <c r="P976"/>
  <c r="BK976"/>
  <c r="J976"/>
  <c r="BE976"/>
  <c r="BI970"/>
  <c r="BH970"/>
  <c r="BG970"/>
  <c r="BF970"/>
  <c r="T970"/>
  <c r="R970"/>
  <c r="P970"/>
  <c r="BK970"/>
  <c r="J970"/>
  <c r="BE970"/>
  <c r="BI966"/>
  <c r="BH966"/>
  <c r="BG966"/>
  <c r="BF966"/>
  <c r="T966"/>
  <c r="R966"/>
  <c r="P966"/>
  <c r="BK966"/>
  <c r="J966"/>
  <c r="BE966"/>
  <c r="BI962"/>
  <c r="BH962"/>
  <c r="BG962"/>
  <c r="BF962"/>
  <c r="T962"/>
  <c r="T961"/>
  <c r="R962"/>
  <c r="R961"/>
  <c r="P962"/>
  <c r="P961"/>
  <c r="BK962"/>
  <c r="BK961"/>
  <c r="J961"/>
  <c r="J962"/>
  <c r="BE962"/>
  <c r="J123"/>
  <c r="BI957"/>
  <c r="BH957"/>
  <c r="BG957"/>
  <c r="BF957"/>
  <c r="T957"/>
  <c r="R957"/>
  <c r="P957"/>
  <c r="BK957"/>
  <c r="J957"/>
  <c r="BE957"/>
  <c r="BI949"/>
  <c r="BH949"/>
  <c r="BG949"/>
  <c r="BF949"/>
  <c r="T949"/>
  <c r="R949"/>
  <c r="P949"/>
  <c r="BK949"/>
  <c r="J949"/>
  <c r="BE949"/>
  <c r="BI945"/>
  <c r="BH945"/>
  <c r="BG945"/>
  <c r="BF945"/>
  <c r="T945"/>
  <c r="T944"/>
  <c r="R945"/>
  <c r="R944"/>
  <c r="P945"/>
  <c r="P944"/>
  <c r="BK945"/>
  <c r="BK944"/>
  <c r="J944"/>
  <c r="J945"/>
  <c r="BE945"/>
  <c r="J122"/>
  <c r="BI939"/>
  <c r="BH939"/>
  <c r="BG939"/>
  <c r="BF939"/>
  <c r="T939"/>
  <c r="R939"/>
  <c r="P939"/>
  <c r="BK939"/>
  <c r="J939"/>
  <c r="BE939"/>
  <c r="BI934"/>
  <c r="BH934"/>
  <c r="BG934"/>
  <c r="BF934"/>
  <c r="T934"/>
  <c r="T933"/>
  <c r="R934"/>
  <c r="R933"/>
  <c r="P934"/>
  <c r="P933"/>
  <c r="BK934"/>
  <c r="BK933"/>
  <c r="J933"/>
  <c r="J934"/>
  <c r="BE934"/>
  <c r="J121"/>
  <c r="BI931"/>
  <c r="BH931"/>
  <c r="BG931"/>
  <c r="BF931"/>
  <c r="T931"/>
  <c r="T930"/>
  <c r="R931"/>
  <c r="R930"/>
  <c r="P931"/>
  <c r="P930"/>
  <c r="BK931"/>
  <c r="BK930"/>
  <c r="J930"/>
  <c r="J931"/>
  <c r="BE931"/>
  <c r="J120"/>
  <c r="BI928"/>
  <c r="BH928"/>
  <c r="BG928"/>
  <c r="BF928"/>
  <c r="T928"/>
  <c r="R928"/>
  <c r="P928"/>
  <c r="BK928"/>
  <c r="J928"/>
  <c r="BE928"/>
  <c r="BI923"/>
  <c r="BH923"/>
  <c r="BG923"/>
  <c r="BF923"/>
  <c r="T923"/>
  <c r="R923"/>
  <c r="P923"/>
  <c r="BK923"/>
  <c r="J923"/>
  <c r="BE923"/>
  <c r="BI921"/>
  <c r="BH921"/>
  <c r="BG921"/>
  <c r="BF921"/>
  <c r="T921"/>
  <c r="R921"/>
  <c r="P921"/>
  <c r="BK921"/>
  <c r="J921"/>
  <c r="BE921"/>
  <c r="BI919"/>
  <c r="BH919"/>
  <c r="BG919"/>
  <c r="BF919"/>
  <c r="T919"/>
  <c r="R919"/>
  <c r="P919"/>
  <c r="BK919"/>
  <c r="J919"/>
  <c r="BE919"/>
  <c r="BI915"/>
  <c r="BH915"/>
  <c r="BG915"/>
  <c r="BF915"/>
  <c r="T915"/>
  <c r="R915"/>
  <c r="P915"/>
  <c r="BK915"/>
  <c r="J915"/>
  <c r="BE915"/>
  <c r="BI911"/>
  <c r="BH911"/>
  <c r="BG911"/>
  <c r="BF911"/>
  <c r="T911"/>
  <c r="R911"/>
  <c r="P911"/>
  <c r="BK911"/>
  <c r="J911"/>
  <c r="BE911"/>
  <c r="BI907"/>
  <c r="BH907"/>
  <c r="BG907"/>
  <c r="BF907"/>
  <c r="T907"/>
  <c r="T906"/>
  <c r="R907"/>
  <c r="R906"/>
  <c r="P907"/>
  <c r="P906"/>
  <c r="BK907"/>
  <c r="BK906"/>
  <c r="J906"/>
  <c r="J907"/>
  <c r="BE907"/>
  <c r="J119"/>
  <c r="BI904"/>
  <c r="BH904"/>
  <c r="BG904"/>
  <c r="BF904"/>
  <c r="T904"/>
  <c r="R904"/>
  <c r="P904"/>
  <c r="BK904"/>
  <c r="J904"/>
  <c r="BE904"/>
  <c r="BI902"/>
  <c r="BH902"/>
  <c r="BG902"/>
  <c r="BF902"/>
  <c r="T902"/>
  <c r="R902"/>
  <c r="P902"/>
  <c r="BK902"/>
  <c r="J902"/>
  <c r="BE902"/>
  <c r="BI900"/>
  <c r="BH900"/>
  <c r="BG900"/>
  <c r="BF900"/>
  <c r="T900"/>
  <c r="R900"/>
  <c r="P900"/>
  <c r="BK900"/>
  <c r="J900"/>
  <c r="BE900"/>
  <c r="BI898"/>
  <c r="BH898"/>
  <c r="BG898"/>
  <c r="BF898"/>
  <c r="T898"/>
  <c r="R898"/>
  <c r="P898"/>
  <c r="BK898"/>
  <c r="J898"/>
  <c r="BE898"/>
  <c r="BI894"/>
  <c r="BH894"/>
  <c r="BG894"/>
  <c r="BF894"/>
  <c r="T894"/>
  <c r="R894"/>
  <c r="P894"/>
  <c r="BK894"/>
  <c r="J894"/>
  <c r="BE894"/>
  <c r="BI889"/>
  <c r="BH889"/>
  <c r="BG889"/>
  <c r="BF889"/>
  <c r="T889"/>
  <c r="T888"/>
  <c r="R889"/>
  <c r="R888"/>
  <c r="P889"/>
  <c r="P888"/>
  <c r="BK889"/>
  <c r="BK888"/>
  <c r="J888"/>
  <c r="J889"/>
  <c r="BE889"/>
  <c r="J118"/>
  <c r="BI886"/>
  <c r="BH886"/>
  <c r="BG886"/>
  <c r="BF886"/>
  <c r="T886"/>
  <c r="R886"/>
  <c r="P886"/>
  <c r="BK886"/>
  <c r="J886"/>
  <c r="BE886"/>
  <c r="BI884"/>
  <c r="BH884"/>
  <c r="BG884"/>
  <c r="BF884"/>
  <c r="T884"/>
  <c r="R884"/>
  <c r="P884"/>
  <c r="BK884"/>
  <c r="J884"/>
  <c r="BE884"/>
  <c r="BI882"/>
  <c r="BH882"/>
  <c r="BG882"/>
  <c r="BF882"/>
  <c r="T882"/>
  <c r="R882"/>
  <c r="P882"/>
  <c r="BK882"/>
  <c r="J882"/>
  <c r="BE882"/>
  <c r="BI878"/>
  <c r="BH878"/>
  <c r="BG878"/>
  <c r="BF878"/>
  <c r="T878"/>
  <c r="R878"/>
  <c r="P878"/>
  <c r="BK878"/>
  <c r="J878"/>
  <c r="BE878"/>
  <c r="BI873"/>
  <c r="BH873"/>
  <c r="BG873"/>
  <c r="BF873"/>
  <c r="T873"/>
  <c r="R873"/>
  <c r="P873"/>
  <c r="BK873"/>
  <c r="J873"/>
  <c r="BE873"/>
  <c r="BI868"/>
  <c r="BH868"/>
  <c r="BG868"/>
  <c r="BF868"/>
  <c r="T868"/>
  <c r="R868"/>
  <c r="P868"/>
  <c r="BK868"/>
  <c r="J868"/>
  <c r="BE868"/>
  <c r="BI861"/>
  <c r="BH861"/>
  <c r="BG861"/>
  <c r="BF861"/>
  <c r="T861"/>
  <c r="R861"/>
  <c r="P861"/>
  <c r="BK861"/>
  <c r="J861"/>
  <c r="BE861"/>
  <c r="BI856"/>
  <c r="BH856"/>
  <c r="BG856"/>
  <c r="BF856"/>
  <c r="T856"/>
  <c r="T855"/>
  <c r="R856"/>
  <c r="R855"/>
  <c r="P856"/>
  <c r="P855"/>
  <c r="BK856"/>
  <c r="BK855"/>
  <c r="J855"/>
  <c r="J856"/>
  <c r="BE856"/>
  <c r="J117"/>
  <c r="BI853"/>
  <c r="BH853"/>
  <c r="BG853"/>
  <c r="BF853"/>
  <c r="T853"/>
  <c r="R853"/>
  <c r="P853"/>
  <c r="BK853"/>
  <c r="J853"/>
  <c r="BE853"/>
  <c r="BI848"/>
  <c r="BH848"/>
  <c r="BG848"/>
  <c r="BF848"/>
  <c r="T848"/>
  <c r="R848"/>
  <c r="P848"/>
  <c r="BK848"/>
  <c r="J848"/>
  <c r="BE848"/>
  <c r="BI844"/>
  <c r="BH844"/>
  <c r="BG844"/>
  <c r="BF844"/>
  <c r="T844"/>
  <c r="R844"/>
  <c r="P844"/>
  <c r="BK844"/>
  <c r="J844"/>
  <c r="BE844"/>
  <c r="BI841"/>
  <c r="BH841"/>
  <c r="BG841"/>
  <c r="BF841"/>
  <c r="T841"/>
  <c r="R841"/>
  <c r="P841"/>
  <c r="BK841"/>
  <c r="J841"/>
  <c r="BE841"/>
  <c r="BI837"/>
  <c r="BH837"/>
  <c r="BG837"/>
  <c r="BF837"/>
  <c r="T837"/>
  <c r="R837"/>
  <c r="P837"/>
  <c r="BK837"/>
  <c r="J837"/>
  <c r="BE837"/>
  <c r="BI832"/>
  <c r="BH832"/>
  <c r="BG832"/>
  <c r="BF832"/>
  <c r="T832"/>
  <c r="R832"/>
  <c r="P832"/>
  <c r="BK832"/>
  <c r="J832"/>
  <c r="BE832"/>
  <c r="BI828"/>
  <c r="BH828"/>
  <c r="BG828"/>
  <c r="BF828"/>
  <c r="T828"/>
  <c r="R828"/>
  <c r="P828"/>
  <c r="BK828"/>
  <c r="J828"/>
  <c r="BE828"/>
  <c r="BI822"/>
  <c r="BH822"/>
  <c r="BG822"/>
  <c r="BF822"/>
  <c r="T822"/>
  <c r="R822"/>
  <c r="P822"/>
  <c r="BK822"/>
  <c r="J822"/>
  <c r="BE822"/>
  <c r="BI818"/>
  <c r="BH818"/>
  <c r="BG818"/>
  <c r="BF818"/>
  <c r="T818"/>
  <c r="R818"/>
  <c r="P818"/>
  <c r="BK818"/>
  <c r="J818"/>
  <c r="BE818"/>
  <c r="BI813"/>
  <c r="BH813"/>
  <c r="BG813"/>
  <c r="BF813"/>
  <c r="T813"/>
  <c r="R813"/>
  <c r="P813"/>
  <c r="BK813"/>
  <c r="J813"/>
  <c r="BE813"/>
  <c r="BI809"/>
  <c r="BH809"/>
  <c r="BG809"/>
  <c r="BF809"/>
  <c r="T809"/>
  <c r="T808"/>
  <c r="R809"/>
  <c r="R808"/>
  <c r="P809"/>
  <c r="P808"/>
  <c r="BK809"/>
  <c r="BK808"/>
  <c r="J808"/>
  <c r="J809"/>
  <c r="BE809"/>
  <c r="J116"/>
  <c r="BI806"/>
  <c r="BH806"/>
  <c r="BG806"/>
  <c r="BF806"/>
  <c r="T806"/>
  <c r="R806"/>
  <c r="P806"/>
  <c r="BK806"/>
  <c r="J806"/>
  <c r="BE806"/>
  <c r="BI804"/>
  <c r="BH804"/>
  <c r="BG804"/>
  <c r="BF804"/>
  <c r="T804"/>
  <c r="R804"/>
  <c r="P804"/>
  <c r="BK804"/>
  <c r="J804"/>
  <c r="BE804"/>
  <c r="BI802"/>
  <c r="BH802"/>
  <c r="BG802"/>
  <c r="BF802"/>
  <c r="T802"/>
  <c r="R802"/>
  <c r="P802"/>
  <c r="BK802"/>
  <c r="J802"/>
  <c r="BE802"/>
  <c r="BI797"/>
  <c r="BH797"/>
  <c r="BG797"/>
  <c r="BF797"/>
  <c r="T797"/>
  <c r="R797"/>
  <c r="P797"/>
  <c r="BK797"/>
  <c r="J797"/>
  <c r="BE797"/>
  <c r="BI796"/>
  <c r="BH796"/>
  <c r="BG796"/>
  <c r="BF796"/>
  <c r="T796"/>
  <c r="R796"/>
  <c r="P796"/>
  <c r="BK796"/>
  <c r="J796"/>
  <c r="BE796"/>
  <c r="BI794"/>
  <c r="BH794"/>
  <c r="BG794"/>
  <c r="BF794"/>
  <c r="T794"/>
  <c r="R794"/>
  <c r="P794"/>
  <c r="BK794"/>
  <c r="J794"/>
  <c r="BE794"/>
  <c r="BI789"/>
  <c r="BH789"/>
  <c r="BG789"/>
  <c r="BF789"/>
  <c r="T789"/>
  <c r="R789"/>
  <c r="P789"/>
  <c r="BK789"/>
  <c r="J789"/>
  <c r="BE789"/>
  <c r="BI784"/>
  <c r="BH784"/>
  <c r="BG784"/>
  <c r="BF784"/>
  <c r="T784"/>
  <c r="R784"/>
  <c r="P784"/>
  <c r="BK784"/>
  <c r="J784"/>
  <c r="BE784"/>
  <c r="BI779"/>
  <c r="BH779"/>
  <c r="BG779"/>
  <c r="BF779"/>
  <c r="T779"/>
  <c r="R779"/>
  <c r="P779"/>
  <c r="BK779"/>
  <c r="J779"/>
  <c r="BE779"/>
  <c r="BI774"/>
  <c r="BH774"/>
  <c r="BG774"/>
  <c r="BF774"/>
  <c r="T774"/>
  <c r="R774"/>
  <c r="P774"/>
  <c r="BK774"/>
  <c r="J774"/>
  <c r="BE774"/>
  <c r="BI769"/>
  <c r="BH769"/>
  <c r="BG769"/>
  <c r="BF769"/>
  <c r="T769"/>
  <c r="R769"/>
  <c r="P769"/>
  <c r="BK769"/>
  <c r="J769"/>
  <c r="BE769"/>
  <c r="BI767"/>
  <c r="BH767"/>
  <c r="BG767"/>
  <c r="BF767"/>
  <c r="T767"/>
  <c r="R767"/>
  <c r="P767"/>
  <c r="BK767"/>
  <c r="J767"/>
  <c r="BE767"/>
  <c r="BI765"/>
  <c r="BH765"/>
  <c r="BG765"/>
  <c r="BF765"/>
  <c r="T765"/>
  <c r="R765"/>
  <c r="P765"/>
  <c r="BK765"/>
  <c r="J765"/>
  <c r="BE765"/>
  <c r="BI760"/>
  <c r="BH760"/>
  <c r="BG760"/>
  <c r="BF760"/>
  <c r="T760"/>
  <c r="R760"/>
  <c r="P760"/>
  <c r="BK760"/>
  <c r="J760"/>
  <c r="BE760"/>
  <c r="BI756"/>
  <c r="BH756"/>
  <c r="BG756"/>
  <c r="BF756"/>
  <c r="T756"/>
  <c r="R756"/>
  <c r="P756"/>
  <c r="BK756"/>
  <c r="J756"/>
  <c r="BE756"/>
  <c r="BI752"/>
  <c r="BH752"/>
  <c r="BG752"/>
  <c r="BF752"/>
  <c r="T752"/>
  <c r="T751"/>
  <c r="R752"/>
  <c r="R751"/>
  <c r="P752"/>
  <c r="P751"/>
  <c r="BK752"/>
  <c r="BK751"/>
  <c r="J751"/>
  <c r="J752"/>
  <c r="BE752"/>
  <c r="J115"/>
  <c r="BI749"/>
  <c r="BH749"/>
  <c r="BG749"/>
  <c r="BF749"/>
  <c r="T749"/>
  <c r="R749"/>
  <c r="P749"/>
  <c r="BK749"/>
  <c r="J749"/>
  <c r="BE749"/>
  <c r="BI746"/>
  <c r="BH746"/>
  <c r="BG746"/>
  <c r="BF746"/>
  <c r="T746"/>
  <c r="R746"/>
  <c r="P746"/>
  <c r="BK746"/>
  <c r="J746"/>
  <c r="BE746"/>
  <c r="BI744"/>
  <c r="BH744"/>
  <c r="BG744"/>
  <c r="BF744"/>
  <c r="T744"/>
  <c r="R744"/>
  <c r="P744"/>
  <c r="BK744"/>
  <c r="J744"/>
  <c r="BE744"/>
  <c r="BI742"/>
  <c r="BH742"/>
  <c r="BG742"/>
  <c r="BF742"/>
  <c r="T742"/>
  <c r="R742"/>
  <c r="P742"/>
  <c r="BK742"/>
  <c r="J742"/>
  <c r="BE742"/>
  <c r="BI737"/>
  <c r="BH737"/>
  <c r="BG737"/>
  <c r="BF737"/>
  <c r="T737"/>
  <c r="R737"/>
  <c r="P737"/>
  <c r="BK737"/>
  <c r="J737"/>
  <c r="BE737"/>
  <c r="BI735"/>
  <c r="BH735"/>
  <c r="BG735"/>
  <c r="BF735"/>
  <c r="T735"/>
  <c r="R735"/>
  <c r="P735"/>
  <c r="BK735"/>
  <c r="J735"/>
  <c r="BE735"/>
  <c r="BI733"/>
  <c r="BH733"/>
  <c r="BG733"/>
  <c r="BF733"/>
  <c r="T733"/>
  <c r="R733"/>
  <c r="P733"/>
  <c r="BK733"/>
  <c r="J733"/>
  <c r="BE733"/>
  <c r="BI728"/>
  <c r="BH728"/>
  <c r="BG728"/>
  <c r="BF728"/>
  <c r="T728"/>
  <c r="R728"/>
  <c r="P728"/>
  <c r="BK728"/>
  <c r="J728"/>
  <c r="BE728"/>
  <c r="BI723"/>
  <c r="BH723"/>
  <c r="BG723"/>
  <c r="BF723"/>
  <c r="T723"/>
  <c r="R723"/>
  <c r="P723"/>
  <c r="BK723"/>
  <c r="J723"/>
  <c r="BE723"/>
  <c r="BI719"/>
  <c r="BH719"/>
  <c r="BG719"/>
  <c r="BF719"/>
  <c r="T719"/>
  <c r="T718"/>
  <c r="T717"/>
  <c r="R719"/>
  <c r="R718"/>
  <c r="R717"/>
  <c r="P719"/>
  <c r="P718"/>
  <c r="P717"/>
  <c r="BK719"/>
  <c r="BK718"/>
  <c r="J718"/>
  <c r="BK717"/>
  <c r="J717"/>
  <c r="J719"/>
  <c r="BE719"/>
  <c r="J114"/>
  <c r="J113"/>
  <c r="BI715"/>
  <c r="BH715"/>
  <c r="BG715"/>
  <c r="BF715"/>
  <c r="T715"/>
  <c r="T714"/>
  <c r="R715"/>
  <c r="R714"/>
  <c r="P715"/>
  <c r="P714"/>
  <c r="BK715"/>
  <c r="BK714"/>
  <c r="J714"/>
  <c r="J715"/>
  <c r="BE715"/>
  <c r="J112"/>
  <c r="BI708"/>
  <c r="BH708"/>
  <c r="BG708"/>
  <c r="BF708"/>
  <c r="T708"/>
  <c r="R708"/>
  <c r="P708"/>
  <c r="BK708"/>
  <c r="J708"/>
  <c r="BE708"/>
  <c r="BI703"/>
  <c r="BH703"/>
  <c r="BG703"/>
  <c r="BF703"/>
  <c r="T703"/>
  <c r="R703"/>
  <c r="P703"/>
  <c r="BK703"/>
  <c r="J703"/>
  <c r="BE703"/>
  <c r="BI698"/>
  <c r="BH698"/>
  <c r="BG698"/>
  <c r="BF698"/>
  <c r="T698"/>
  <c r="R698"/>
  <c r="P698"/>
  <c r="BK698"/>
  <c r="J698"/>
  <c r="BE698"/>
  <c r="BI694"/>
  <c r="BH694"/>
  <c r="BG694"/>
  <c r="BF694"/>
  <c r="T694"/>
  <c r="R694"/>
  <c r="P694"/>
  <c r="BK694"/>
  <c r="J694"/>
  <c r="BE694"/>
  <c r="BI692"/>
  <c r="BH692"/>
  <c r="BG692"/>
  <c r="BF692"/>
  <c r="T692"/>
  <c r="T691"/>
  <c r="R692"/>
  <c r="R691"/>
  <c r="P692"/>
  <c r="P691"/>
  <c r="BK692"/>
  <c r="BK691"/>
  <c r="J691"/>
  <c r="J692"/>
  <c r="BE692"/>
  <c r="J111"/>
  <c r="BI689"/>
  <c r="BH689"/>
  <c r="BG689"/>
  <c r="BF689"/>
  <c r="T689"/>
  <c r="R689"/>
  <c r="P689"/>
  <c r="BK689"/>
  <c r="J689"/>
  <c r="BE689"/>
  <c r="BI682"/>
  <c r="BH682"/>
  <c r="BG682"/>
  <c r="BF682"/>
  <c r="T682"/>
  <c r="R682"/>
  <c r="P682"/>
  <c r="BK682"/>
  <c r="J682"/>
  <c r="BE682"/>
  <c r="BI680"/>
  <c r="BH680"/>
  <c r="BG680"/>
  <c r="BF680"/>
  <c r="T680"/>
  <c r="R680"/>
  <c r="P680"/>
  <c r="BK680"/>
  <c r="J680"/>
  <c r="BE680"/>
  <c r="BI678"/>
  <c r="BH678"/>
  <c r="BG678"/>
  <c r="BF678"/>
  <c r="T678"/>
  <c r="R678"/>
  <c r="P678"/>
  <c r="BK678"/>
  <c r="J678"/>
  <c r="BE678"/>
  <c r="BI677"/>
  <c r="BH677"/>
  <c r="BG677"/>
  <c r="BF677"/>
  <c r="T677"/>
  <c r="R677"/>
  <c r="P677"/>
  <c r="BK677"/>
  <c r="J677"/>
  <c r="BE677"/>
  <c r="BI675"/>
  <c r="BH675"/>
  <c r="BG675"/>
  <c r="BF675"/>
  <c r="T675"/>
  <c r="R675"/>
  <c r="P675"/>
  <c r="BK675"/>
  <c r="J675"/>
  <c r="BE675"/>
  <c r="BI670"/>
  <c r="BH670"/>
  <c r="BG670"/>
  <c r="BF670"/>
  <c r="T670"/>
  <c r="R670"/>
  <c r="P670"/>
  <c r="BK670"/>
  <c r="J670"/>
  <c r="BE670"/>
  <c r="BI666"/>
  <c r="BH666"/>
  <c r="BG666"/>
  <c r="BF666"/>
  <c r="T666"/>
  <c r="R666"/>
  <c r="P666"/>
  <c r="BK666"/>
  <c r="J666"/>
  <c r="BE666"/>
  <c r="BI662"/>
  <c r="BH662"/>
  <c r="BG662"/>
  <c r="BF662"/>
  <c r="T662"/>
  <c r="R662"/>
  <c r="P662"/>
  <c r="BK662"/>
  <c r="J662"/>
  <c r="BE662"/>
  <c r="BI658"/>
  <c r="BH658"/>
  <c r="BG658"/>
  <c r="BF658"/>
  <c r="T658"/>
  <c r="R658"/>
  <c r="P658"/>
  <c r="BK658"/>
  <c r="J658"/>
  <c r="BE658"/>
  <c r="BI656"/>
  <c r="BH656"/>
  <c r="BG656"/>
  <c r="BF656"/>
  <c r="T656"/>
  <c r="R656"/>
  <c r="P656"/>
  <c r="BK656"/>
  <c r="J656"/>
  <c r="BE656"/>
  <c r="BI652"/>
  <c r="BH652"/>
  <c r="BG652"/>
  <c r="BF652"/>
  <c r="T652"/>
  <c r="R652"/>
  <c r="P652"/>
  <c r="BK652"/>
  <c r="J652"/>
  <c r="BE652"/>
  <c r="BI648"/>
  <c r="BH648"/>
  <c r="BG648"/>
  <c r="BF648"/>
  <c r="T648"/>
  <c r="R648"/>
  <c r="P648"/>
  <c r="BK648"/>
  <c r="J648"/>
  <c r="BE648"/>
  <c r="BI640"/>
  <c r="BH640"/>
  <c r="BG640"/>
  <c r="BF640"/>
  <c r="T640"/>
  <c r="R640"/>
  <c r="P640"/>
  <c r="BK640"/>
  <c r="J640"/>
  <c r="BE640"/>
  <c r="BI639"/>
  <c r="BH639"/>
  <c r="BG639"/>
  <c r="BF639"/>
  <c r="T639"/>
  <c r="R639"/>
  <c r="P639"/>
  <c r="BK639"/>
  <c r="J639"/>
  <c r="BE639"/>
  <c r="BI637"/>
  <c r="BH637"/>
  <c r="BG637"/>
  <c r="BF637"/>
  <c r="T637"/>
  <c r="T636"/>
  <c r="R637"/>
  <c r="R636"/>
  <c r="P637"/>
  <c r="P636"/>
  <c r="BK637"/>
  <c r="BK636"/>
  <c r="J636"/>
  <c r="J637"/>
  <c r="BE637"/>
  <c r="J110"/>
  <c r="BI634"/>
  <c r="BH634"/>
  <c r="BG634"/>
  <c r="BF634"/>
  <c r="T634"/>
  <c r="R634"/>
  <c r="P634"/>
  <c r="BK634"/>
  <c r="J634"/>
  <c r="BE634"/>
  <c r="BI632"/>
  <c r="BH632"/>
  <c r="BG632"/>
  <c r="BF632"/>
  <c r="T632"/>
  <c r="T631"/>
  <c r="R632"/>
  <c r="R631"/>
  <c r="P632"/>
  <c r="P631"/>
  <c r="BK632"/>
  <c r="BK631"/>
  <c r="J631"/>
  <c r="J632"/>
  <c r="BE632"/>
  <c r="J109"/>
  <c r="BI627"/>
  <c r="BH627"/>
  <c r="BG627"/>
  <c r="BF627"/>
  <c r="T627"/>
  <c r="R627"/>
  <c r="P627"/>
  <c r="BK627"/>
  <c r="J627"/>
  <c r="BE627"/>
  <c r="BI622"/>
  <c r="BH622"/>
  <c r="BG622"/>
  <c r="BF622"/>
  <c r="T622"/>
  <c r="R622"/>
  <c r="P622"/>
  <c r="BK622"/>
  <c r="J622"/>
  <c r="BE622"/>
  <c r="BI617"/>
  <c r="BH617"/>
  <c r="BG617"/>
  <c r="BF617"/>
  <c r="T617"/>
  <c r="R617"/>
  <c r="P617"/>
  <c r="BK617"/>
  <c r="J617"/>
  <c r="BE617"/>
  <c r="BI613"/>
  <c r="BH613"/>
  <c r="BG613"/>
  <c r="BF613"/>
  <c r="T613"/>
  <c r="R613"/>
  <c r="P613"/>
  <c r="BK613"/>
  <c r="J613"/>
  <c r="BE613"/>
  <c r="BI607"/>
  <c r="BH607"/>
  <c r="BG607"/>
  <c r="BF607"/>
  <c r="T607"/>
  <c r="R607"/>
  <c r="P607"/>
  <c r="BK607"/>
  <c r="J607"/>
  <c r="BE607"/>
  <c r="BI606"/>
  <c r="BH606"/>
  <c r="BG606"/>
  <c r="BF606"/>
  <c r="T606"/>
  <c r="R606"/>
  <c r="P606"/>
  <c r="BK606"/>
  <c r="J606"/>
  <c r="BE606"/>
  <c r="BI602"/>
  <c r="BH602"/>
  <c r="BG602"/>
  <c r="BF602"/>
  <c r="T602"/>
  <c r="R602"/>
  <c r="P602"/>
  <c r="BK602"/>
  <c r="J602"/>
  <c r="BE602"/>
  <c r="BI600"/>
  <c r="BH600"/>
  <c r="BG600"/>
  <c r="BF600"/>
  <c r="T600"/>
  <c r="R600"/>
  <c r="P600"/>
  <c r="BK600"/>
  <c r="J600"/>
  <c r="BE600"/>
  <c r="BI595"/>
  <c r="BH595"/>
  <c r="BG595"/>
  <c r="BF595"/>
  <c r="T595"/>
  <c r="R595"/>
  <c r="P595"/>
  <c r="BK595"/>
  <c r="J595"/>
  <c r="BE595"/>
  <c r="BI590"/>
  <c r="BH590"/>
  <c r="BG590"/>
  <c r="BF590"/>
  <c r="T590"/>
  <c r="R590"/>
  <c r="P590"/>
  <c r="BK590"/>
  <c r="J590"/>
  <c r="BE590"/>
  <c r="BI584"/>
  <c r="BH584"/>
  <c r="BG584"/>
  <c r="BF584"/>
  <c r="T584"/>
  <c r="R584"/>
  <c r="P584"/>
  <c r="BK584"/>
  <c r="J584"/>
  <c r="BE584"/>
  <c r="BI582"/>
  <c r="BH582"/>
  <c r="BG582"/>
  <c r="BF582"/>
  <c r="T582"/>
  <c r="R582"/>
  <c r="P582"/>
  <c r="BK582"/>
  <c r="J582"/>
  <c r="BE582"/>
  <c r="BI577"/>
  <c r="BH577"/>
  <c r="BG577"/>
  <c r="BF577"/>
  <c r="T577"/>
  <c r="T576"/>
  <c r="R577"/>
  <c r="R576"/>
  <c r="P577"/>
  <c r="P576"/>
  <c r="BK577"/>
  <c r="BK576"/>
  <c r="J576"/>
  <c r="J577"/>
  <c r="BE577"/>
  <c r="J108"/>
  <c r="BI571"/>
  <c r="BH571"/>
  <c r="BG571"/>
  <c r="BF571"/>
  <c r="T571"/>
  <c r="R571"/>
  <c r="P571"/>
  <c r="BK571"/>
  <c r="J571"/>
  <c r="BE571"/>
  <c r="BI569"/>
  <c r="BH569"/>
  <c r="BG569"/>
  <c r="BF569"/>
  <c r="T569"/>
  <c r="R569"/>
  <c r="P569"/>
  <c r="BK569"/>
  <c r="J569"/>
  <c r="BE569"/>
  <c r="BI567"/>
  <c r="BH567"/>
  <c r="BG567"/>
  <c r="BF567"/>
  <c r="T567"/>
  <c r="R567"/>
  <c r="P567"/>
  <c r="BK567"/>
  <c r="J567"/>
  <c r="BE567"/>
  <c r="BI565"/>
  <c r="BH565"/>
  <c r="BG565"/>
  <c r="BF565"/>
  <c r="T565"/>
  <c r="R565"/>
  <c r="P565"/>
  <c r="BK565"/>
  <c r="J565"/>
  <c r="BE565"/>
  <c r="BI557"/>
  <c r="BH557"/>
  <c r="BG557"/>
  <c r="BF557"/>
  <c r="T557"/>
  <c r="R557"/>
  <c r="P557"/>
  <c r="BK557"/>
  <c r="J557"/>
  <c r="BE557"/>
  <c r="BI553"/>
  <c r="BH553"/>
  <c r="BG553"/>
  <c r="BF553"/>
  <c r="T553"/>
  <c r="R553"/>
  <c r="P553"/>
  <c r="BK553"/>
  <c r="J553"/>
  <c r="BE553"/>
  <c r="BI549"/>
  <c r="BH549"/>
  <c r="BG549"/>
  <c r="BF549"/>
  <c r="T549"/>
  <c r="R549"/>
  <c r="P549"/>
  <c r="BK549"/>
  <c r="J549"/>
  <c r="BE549"/>
  <c r="BI545"/>
  <c r="BH545"/>
  <c r="BG545"/>
  <c r="BF545"/>
  <c r="T545"/>
  <c r="R545"/>
  <c r="P545"/>
  <c r="BK545"/>
  <c r="J545"/>
  <c r="BE545"/>
  <c r="BI541"/>
  <c r="BH541"/>
  <c r="BG541"/>
  <c r="BF541"/>
  <c r="T541"/>
  <c r="R541"/>
  <c r="P541"/>
  <c r="BK541"/>
  <c r="J541"/>
  <c r="BE541"/>
  <c r="BI537"/>
  <c r="BH537"/>
  <c r="BG537"/>
  <c r="BF537"/>
  <c r="T537"/>
  <c r="R537"/>
  <c r="P537"/>
  <c r="BK537"/>
  <c r="J537"/>
  <c r="BE537"/>
  <c r="BI531"/>
  <c r="BH531"/>
  <c r="BG531"/>
  <c r="BF531"/>
  <c r="T531"/>
  <c r="R531"/>
  <c r="P531"/>
  <c r="BK531"/>
  <c r="J531"/>
  <c r="BE531"/>
  <c r="BI527"/>
  <c r="BH527"/>
  <c r="BG527"/>
  <c r="BF527"/>
  <c r="T527"/>
  <c r="R527"/>
  <c r="P527"/>
  <c r="BK527"/>
  <c r="J527"/>
  <c r="BE527"/>
  <c r="BI522"/>
  <c r="BH522"/>
  <c r="BG522"/>
  <c r="BF522"/>
  <c r="T522"/>
  <c r="R522"/>
  <c r="P522"/>
  <c r="BK522"/>
  <c r="J522"/>
  <c r="BE522"/>
  <c r="BI518"/>
  <c r="BH518"/>
  <c r="BG518"/>
  <c r="BF518"/>
  <c r="T518"/>
  <c r="R518"/>
  <c r="P518"/>
  <c r="BK518"/>
  <c r="J518"/>
  <c r="BE518"/>
  <c r="BI512"/>
  <c r="BH512"/>
  <c r="BG512"/>
  <c r="BF512"/>
  <c r="T512"/>
  <c r="R512"/>
  <c r="P512"/>
  <c r="BK512"/>
  <c r="J512"/>
  <c r="BE512"/>
  <c r="BI508"/>
  <c r="BH508"/>
  <c r="BG508"/>
  <c r="BF508"/>
  <c r="T508"/>
  <c r="R508"/>
  <c r="P508"/>
  <c r="BK508"/>
  <c r="J508"/>
  <c r="BE508"/>
  <c r="BI502"/>
  <c r="BH502"/>
  <c r="BG502"/>
  <c r="BF502"/>
  <c r="T502"/>
  <c r="T501"/>
  <c r="R502"/>
  <c r="R501"/>
  <c r="P502"/>
  <c r="P501"/>
  <c r="BK502"/>
  <c r="BK501"/>
  <c r="J501"/>
  <c r="J502"/>
  <c r="BE502"/>
  <c r="J107"/>
  <c r="BI499"/>
  <c r="BH499"/>
  <c r="BG499"/>
  <c r="BF499"/>
  <c r="T499"/>
  <c r="R499"/>
  <c r="P499"/>
  <c r="BK499"/>
  <c r="J499"/>
  <c r="BE499"/>
  <c r="BI498"/>
  <c r="BH498"/>
  <c r="BG498"/>
  <c r="BF498"/>
  <c r="T498"/>
  <c r="R498"/>
  <c r="P498"/>
  <c r="BK498"/>
  <c r="J498"/>
  <c r="BE498"/>
  <c r="BI492"/>
  <c r="BH492"/>
  <c r="BG492"/>
  <c r="BF492"/>
  <c r="T492"/>
  <c r="R492"/>
  <c r="P492"/>
  <c r="BK492"/>
  <c r="J492"/>
  <c r="BE492"/>
  <c r="BI490"/>
  <c r="BH490"/>
  <c r="BG490"/>
  <c r="BF490"/>
  <c r="T490"/>
  <c r="R490"/>
  <c r="P490"/>
  <c r="BK490"/>
  <c r="J490"/>
  <c r="BE490"/>
  <c r="BI488"/>
  <c r="BH488"/>
  <c r="BG488"/>
  <c r="BF488"/>
  <c r="T488"/>
  <c r="R488"/>
  <c r="P488"/>
  <c r="BK488"/>
  <c r="J488"/>
  <c r="BE488"/>
  <c r="BI484"/>
  <c r="BH484"/>
  <c r="BG484"/>
  <c r="BF484"/>
  <c r="T484"/>
  <c r="T483"/>
  <c r="T482"/>
  <c r="R484"/>
  <c r="R483"/>
  <c r="R482"/>
  <c r="P484"/>
  <c r="P483"/>
  <c r="P482"/>
  <c r="BK484"/>
  <c r="BK483"/>
  <c r="J483"/>
  <c r="BK482"/>
  <c r="J482"/>
  <c r="J484"/>
  <c r="BE484"/>
  <c r="J106"/>
  <c r="J105"/>
  <c r="BI477"/>
  <c r="BH477"/>
  <c r="BG477"/>
  <c r="BF477"/>
  <c r="T477"/>
  <c r="R477"/>
  <c r="P477"/>
  <c r="BK477"/>
  <c r="J477"/>
  <c r="BE477"/>
  <c r="BI476"/>
  <c r="BH476"/>
  <c r="BG476"/>
  <c r="BF476"/>
  <c r="T476"/>
  <c r="R476"/>
  <c r="P476"/>
  <c r="BK476"/>
  <c r="J476"/>
  <c r="BE476"/>
  <c r="BI475"/>
  <c r="BH475"/>
  <c r="BG475"/>
  <c r="BF475"/>
  <c r="T475"/>
  <c r="R475"/>
  <c r="P475"/>
  <c r="BK475"/>
  <c r="J475"/>
  <c r="BE475"/>
  <c r="BI474"/>
  <c r="BH474"/>
  <c r="BG474"/>
  <c r="BF474"/>
  <c r="T474"/>
  <c r="R474"/>
  <c r="P474"/>
  <c r="BK474"/>
  <c r="J474"/>
  <c r="BE474"/>
  <c r="BI469"/>
  <c r="BH469"/>
  <c r="BG469"/>
  <c r="BF469"/>
  <c r="T469"/>
  <c r="T468"/>
  <c r="R469"/>
  <c r="R468"/>
  <c r="P469"/>
  <c r="P468"/>
  <c r="BK469"/>
  <c r="BK468"/>
  <c r="J468"/>
  <c r="J469"/>
  <c r="BE469"/>
  <c r="J104"/>
  <c r="BI464"/>
  <c r="BH464"/>
  <c r="BG464"/>
  <c r="BF464"/>
  <c r="T464"/>
  <c r="R464"/>
  <c r="P464"/>
  <c r="BK464"/>
  <c r="J464"/>
  <c r="BE464"/>
  <c r="BI455"/>
  <c r="BH455"/>
  <c r="BG455"/>
  <c r="BF455"/>
  <c r="T455"/>
  <c r="R455"/>
  <c r="P455"/>
  <c r="BK455"/>
  <c r="J455"/>
  <c r="BE455"/>
  <c r="BI453"/>
  <c r="BH453"/>
  <c r="BG453"/>
  <c r="BF453"/>
  <c r="T453"/>
  <c r="R453"/>
  <c r="P453"/>
  <c r="BK453"/>
  <c r="J453"/>
  <c r="BE453"/>
  <c r="BI444"/>
  <c r="BH444"/>
  <c r="BG444"/>
  <c r="BF444"/>
  <c r="T444"/>
  <c r="R444"/>
  <c r="P444"/>
  <c r="BK444"/>
  <c r="J444"/>
  <c r="BE444"/>
  <c r="BI435"/>
  <c r="BH435"/>
  <c r="BG435"/>
  <c r="BF435"/>
  <c r="T435"/>
  <c r="R435"/>
  <c r="P435"/>
  <c r="BK435"/>
  <c r="J435"/>
  <c r="BE435"/>
  <c r="BI431"/>
  <c r="BH431"/>
  <c r="BG431"/>
  <c r="BF431"/>
  <c r="T431"/>
  <c r="R431"/>
  <c r="P431"/>
  <c r="BK431"/>
  <c r="J431"/>
  <c r="BE431"/>
  <c r="BI427"/>
  <c r="BH427"/>
  <c r="BG427"/>
  <c r="BF427"/>
  <c r="T427"/>
  <c r="R427"/>
  <c r="P427"/>
  <c r="BK427"/>
  <c r="J427"/>
  <c r="BE427"/>
  <c r="BI423"/>
  <c r="BH423"/>
  <c r="BG423"/>
  <c r="BF423"/>
  <c r="T423"/>
  <c r="R423"/>
  <c r="P423"/>
  <c r="BK423"/>
  <c r="J423"/>
  <c r="BE423"/>
  <c r="BI420"/>
  <c r="BH420"/>
  <c r="BG420"/>
  <c r="BF420"/>
  <c r="T420"/>
  <c r="R420"/>
  <c r="P420"/>
  <c r="BK420"/>
  <c r="J420"/>
  <c r="BE420"/>
  <c r="BI416"/>
  <c r="BH416"/>
  <c r="BG416"/>
  <c r="BF416"/>
  <c r="T416"/>
  <c r="T415"/>
  <c r="R416"/>
  <c r="R415"/>
  <c r="P416"/>
  <c r="P415"/>
  <c r="BK416"/>
  <c r="BK415"/>
  <c r="J415"/>
  <c r="J416"/>
  <c r="BE416"/>
  <c r="J103"/>
  <c r="BI413"/>
  <c r="BH413"/>
  <c r="BG413"/>
  <c r="BF413"/>
  <c r="T413"/>
  <c r="R413"/>
  <c r="P413"/>
  <c r="BK413"/>
  <c r="J413"/>
  <c r="BE413"/>
  <c r="BI407"/>
  <c r="BH407"/>
  <c r="BG407"/>
  <c r="BF407"/>
  <c r="T407"/>
  <c r="R407"/>
  <c r="P407"/>
  <c r="BK407"/>
  <c r="J407"/>
  <c r="BE407"/>
  <c r="BI401"/>
  <c r="BH401"/>
  <c r="BG401"/>
  <c r="BF401"/>
  <c r="T401"/>
  <c r="R401"/>
  <c r="P401"/>
  <c r="BK401"/>
  <c r="J401"/>
  <c r="BE401"/>
  <c r="BI395"/>
  <c r="BH395"/>
  <c r="BG395"/>
  <c r="BF395"/>
  <c r="T395"/>
  <c r="R395"/>
  <c r="P395"/>
  <c r="BK395"/>
  <c r="J395"/>
  <c r="BE395"/>
  <c r="BI390"/>
  <c r="BH390"/>
  <c r="BG390"/>
  <c r="BF390"/>
  <c r="T390"/>
  <c r="R390"/>
  <c r="P390"/>
  <c r="BK390"/>
  <c r="J390"/>
  <c r="BE390"/>
  <c r="BI385"/>
  <c r="BH385"/>
  <c r="BG385"/>
  <c r="BF385"/>
  <c r="T385"/>
  <c r="R385"/>
  <c r="P385"/>
  <c r="BK385"/>
  <c r="J385"/>
  <c r="BE385"/>
  <c r="BI381"/>
  <c r="BH381"/>
  <c r="BG381"/>
  <c r="BF381"/>
  <c r="T381"/>
  <c r="R381"/>
  <c r="P381"/>
  <c r="BK381"/>
  <c r="J381"/>
  <c r="BE381"/>
  <c r="BI377"/>
  <c r="BH377"/>
  <c r="BG377"/>
  <c r="BF377"/>
  <c r="T377"/>
  <c r="R377"/>
  <c r="P377"/>
  <c r="BK377"/>
  <c r="J377"/>
  <c r="BE377"/>
  <c r="BI372"/>
  <c r="BH372"/>
  <c r="BG372"/>
  <c r="BF372"/>
  <c r="T372"/>
  <c r="R372"/>
  <c r="P372"/>
  <c r="BK372"/>
  <c r="J372"/>
  <c r="BE372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0"/>
  <c r="BH360"/>
  <c r="BG360"/>
  <c r="BF360"/>
  <c r="T360"/>
  <c r="R360"/>
  <c r="P360"/>
  <c r="BK360"/>
  <c r="J360"/>
  <c r="BE360"/>
  <c r="BI355"/>
  <c r="BH355"/>
  <c r="BG355"/>
  <c r="BF355"/>
  <c r="T355"/>
  <c r="R355"/>
  <c r="P355"/>
  <c r="BK355"/>
  <c r="J355"/>
  <c r="BE355"/>
  <c r="BI349"/>
  <c r="BH349"/>
  <c r="BG349"/>
  <c r="BF349"/>
  <c r="T349"/>
  <c r="R349"/>
  <c r="P349"/>
  <c r="BK349"/>
  <c r="J349"/>
  <c r="BE349"/>
  <c r="BI344"/>
  <c r="BH344"/>
  <c r="BG344"/>
  <c r="BF344"/>
  <c r="T344"/>
  <c r="R344"/>
  <c r="P344"/>
  <c r="BK344"/>
  <c r="J344"/>
  <c r="BE344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3"/>
  <c r="BH333"/>
  <c r="BG333"/>
  <c r="BF333"/>
  <c r="T333"/>
  <c r="T332"/>
  <c r="R333"/>
  <c r="R332"/>
  <c r="P333"/>
  <c r="P332"/>
  <c r="BK333"/>
  <c r="BK332"/>
  <c r="J332"/>
  <c r="J333"/>
  <c r="BE333"/>
  <c r="J102"/>
  <c r="BI322"/>
  <c r="BH322"/>
  <c r="BG322"/>
  <c r="BF322"/>
  <c r="T322"/>
  <c r="R322"/>
  <c r="P322"/>
  <c r="BK322"/>
  <c r="J322"/>
  <c r="BE322"/>
  <c r="BI317"/>
  <c r="BH317"/>
  <c r="BG317"/>
  <c r="BF317"/>
  <c r="T317"/>
  <c r="R317"/>
  <c r="P317"/>
  <c r="BK317"/>
  <c r="J317"/>
  <c r="BE317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0"/>
  <c r="BH300"/>
  <c r="BG300"/>
  <c r="BF300"/>
  <c r="T300"/>
  <c r="R300"/>
  <c r="P300"/>
  <c r="BK300"/>
  <c r="J300"/>
  <c r="BE300"/>
  <c r="BI292"/>
  <c r="BH292"/>
  <c r="BG292"/>
  <c r="BF292"/>
  <c r="T292"/>
  <c r="R292"/>
  <c r="P292"/>
  <c r="BK292"/>
  <c r="J292"/>
  <c r="BE292"/>
  <c r="BI287"/>
  <c r="BH287"/>
  <c r="BG287"/>
  <c r="BF287"/>
  <c r="T287"/>
  <c r="R287"/>
  <c r="P287"/>
  <c r="BK287"/>
  <c r="J287"/>
  <c r="BE287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6"/>
  <c r="BH276"/>
  <c r="BG276"/>
  <c r="BF276"/>
  <c r="T276"/>
  <c r="R276"/>
  <c r="P276"/>
  <c r="BK276"/>
  <c r="J276"/>
  <c r="BE276"/>
  <c r="BI272"/>
  <c r="BH272"/>
  <c r="BG272"/>
  <c r="BF272"/>
  <c r="T272"/>
  <c r="R272"/>
  <c r="P272"/>
  <c r="BK272"/>
  <c r="J272"/>
  <c r="BE272"/>
  <c r="BI265"/>
  <c r="BH265"/>
  <c r="BG265"/>
  <c r="BF265"/>
  <c r="T265"/>
  <c r="R265"/>
  <c r="P265"/>
  <c r="BK265"/>
  <c r="J265"/>
  <c r="BE265"/>
  <c r="BI258"/>
  <c r="BH258"/>
  <c r="BG258"/>
  <c r="BF258"/>
  <c r="T258"/>
  <c r="R258"/>
  <c r="P258"/>
  <c r="BK258"/>
  <c r="J258"/>
  <c r="BE258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6"/>
  <c r="BH246"/>
  <c r="BG246"/>
  <c r="BF246"/>
  <c r="T246"/>
  <c r="R246"/>
  <c r="P246"/>
  <c r="BK246"/>
  <c r="J246"/>
  <c r="BE246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4"/>
  <c r="BH234"/>
  <c r="BG234"/>
  <c r="BF234"/>
  <c r="T234"/>
  <c r="R234"/>
  <c r="P234"/>
  <c r="BK234"/>
  <c r="J234"/>
  <c r="BE234"/>
  <c r="BI230"/>
  <c r="BH230"/>
  <c r="BG230"/>
  <c r="BF230"/>
  <c r="T230"/>
  <c r="R230"/>
  <c r="P230"/>
  <c r="BK230"/>
  <c r="J230"/>
  <c r="BE230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0"/>
  <c r="BH210"/>
  <c r="BG210"/>
  <c r="BF210"/>
  <c r="T210"/>
  <c r="T209"/>
  <c r="R210"/>
  <c r="R209"/>
  <c r="P210"/>
  <c r="P209"/>
  <c r="BK210"/>
  <c r="BK209"/>
  <c r="J209"/>
  <c r="J210"/>
  <c r="BE210"/>
  <c r="J101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0"/>
  <c r="BH170"/>
  <c r="BG170"/>
  <c r="BF170"/>
  <c r="T170"/>
  <c r="R170"/>
  <c r="P170"/>
  <c r="BK170"/>
  <c r="J170"/>
  <c r="BE170"/>
  <c r="BI165"/>
  <c r="BH165"/>
  <c r="BG165"/>
  <c r="BF165"/>
  <c r="T165"/>
  <c r="R165"/>
  <c r="P165"/>
  <c r="BK165"/>
  <c r="J165"/>
  <c r="BE165"/>
  <c r="BI160"/>
  <c r="BH160"/>
  <c r="BG160"/>
  <c r="BF160"/>
  <c r="T160"/>
  <c r="R160"/>
  <c r="P160"/>
  <c r="BK160"/>
  <c r="J160"/>
  <c r="BE160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8"/>
  <c r="F39"/>
  <c i="1" r="BD98"/>
  <c i="3" r="BH148"/>
  <c r="F38"/>
  <c i="1" r="BC98"/>
  <c i="3" r="BG148"/>
  <c r="F37"/>
  <c i="1" r="BB98"/>
  <c i="3" r="BF148"/>
  <c r="J36"/>
  <c i="1" r="AW98"/>
  <c i="3" r="F36"/>
  <c i="1" r="BA98"/>
  <c i="3" r="T148"/>
  <c r="T147"/>
  <c r="T146"/>
  <c r="T145"/>
  <c r="R148"/>
  <c r="R147"/>
  <c r="R146"/>
  <c r="R145"/>
  <c r="P148"/>
  <c r="P147"/>
  <c r="P146"/>
  <c r="P145"/>
  <c i="1" r="AU98"/>
  <c i="3" r="BK148"/>
  <c r="BK147"/>
  <c r="J147"/>
  <c r="BK146"/>
  <c r="J146"/>
  <c r="BK145"/>
  <c r="J145"/>
  <c r="J98"/>
  <c r="J32"/>
  <c i="1" r="AG98"/>
  <c i="3" r="J148"/>
  <c r="BE148"/>
  <c r="J35"/>
  <c i="1" r="AV98"/>
  <c i="3" r="F35"/>
  <c i="1" r="AZ98"/>
  <c i="3" r="J100"/>
  <c r="J99"/>
  <c r="J141"/>
  <c r="F141"/>
  <c r="F139"/>
  <c r="E137"/>
  <c r="J93"/>
  <c r="F93"/>
  <c r="F91"/>
  <c r="E89"/>
  <c r="J41"/>
  <c r="J26"/>
  <c r="E26"/>
  <c r="J142"/>
  <c r="J94"/>
  <c r="J25"/>
  <c r="J20"/>
  <c r="E20"/>
  <c r="F142"/>
  <c r="F94"/>
  <c r="J19"/>
  <c r="J14"/>
  <c r="J139"/>
  <c r="J91"/>
  <c r="E7"/>
  <c r="E133"/>
  <c r="E85"/>
  <c i="2" r="J39"/>
  <c r="J38"/>
  <c i="1" r="AY96"/>
  <c i="2" r="J37"/>
  <c i="1" r="AX96"/>
  <c i="2"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F39"/>
  <c i="1" r="BD96"/>
  <c i="2" r="BH125"/>
  <c r="F38"/>
  <c i="1" r="BC96"/>
  <c i="2" r="BG125"/>
  <c r="F37"/>
  <c i="1" r="BB96"/>
  <c i="2" r="BF125"/>
  <c r="J36"/>
  <c i="1" r="AW96"/>
  <c i="2" r="F36"/>
  <c i="1" r="BA96"/>
  <c i="2" r="T125"/>
  <c r="T124"/>
  <c r="T123"/>
  <c r="T122"/>
  <c r="R125"/>
  <c r="R124"/>
  <c r="R123"/>
  <c r="R122"/>
  <c r="P125"/>
  <c r="P124"/>
  <c r="P123"/>
  <c r="P122"/>
  <c i="1" r="AU96"/>
  <c i="2" r="BK125"/>
  <c r="BK124"/>
  <c r="J124"/>
  <c r="BK123"/>
  <c r="J123"/>
  <c r="BK122"/>
  <c r="J122"/>
  <c r="J98"/>
  <c r="J32"/>
  <c i="1" r="AG96"/>
  <c i="2" r="J125"/>
  <c r="BE125"/>
  <c r="J35"/>
  <c i="1" r="AV96"/>
  <c i="2" r="F35"/>
  <c i="1" r="AZ96"/>
  <c i="2" r="J100"/>
  <c r="J99"/>
  <c r="J118"/>
  <c r="F118"/>
  <c r="F116"/>
  <c r="E114"/>
  <c r="J93"/>
  <c r="F93"/>
  <c r="F91"/>
  <c r="E89"/>
  <c r="J41"/>
  <c r="J26"/>
  <c r="E26"/>
  <c r="J119"/>
  <c r="J94"/>
  <c r="J25"/>
  <c r="J20"/>
  <c r="E20"/>
  <c r="F119"/>
  <c r="F94"/>
  <c r="J19"/>
  <c r="J14"/>
  <c r="J116"/>
  <c r="J91"/>
  <c r="E7"/>
  <c r="E110"/>
  <c r="E85"/>
  <c i="1" r="BD108"/>
  <c r="BC108"/>
  <c r="BB108"/>
  <c r="BA108"/>
  <c r="AZ108"/>
  <c r="AY108"/>
  <c r="AX108"/>
  <c r="AW108"/>
  <c r="AV108"/>
  <c r="AU108"/>
  <c r="AT108"/>
  <c r="AS108"/>
  <c r="AG108"/>
  <c r="BD106"/>
  <c r="BC106"/>
  <c r="BB106"/>
  <c r="BA106"/>
  <c r="AZ106"/>
  <c r="AY106"/>
  <c r="AX106"/>
  <c r="AW106"/>
  <c r="AV106"/>
  <c r="AU106"/>
  <c r="AT106"/>
  <c r="AS106"/>
  <c r="AG106"/>
  <c r="BD104"/>
  <c r="BC104"/>
  <c r="BB104"/>
  <c r="BA104"/>
  <c r="AZ104"/>
  <c r="AY104"/>
  <c r="AX104"/>
  <c r="AW104"/>
  <c r="AV104"/>
  <c r="AU104"/>
  <c r="AT104"/>
  <c r="AS104"/>
  <c r="AG104"/>
  <c r="BD102"/>
  <c r="BC102"/>
  <c r="BB102"/>
  <c r="BA102"/>
  <c r="AZ102"/>
  <c r="AY102"/>
  <c r="AX102"/>
  <c r="AW102"/>
  <c r="AV102"/>
  <c r="AU102"/>
  <c r="AT102"/>
  <c r="AS102"/>
  <c r="AG102"/>
  <c r="BD97"/>
  <c r="BC97"/>
  <c r="BB97"/>
  <c r="BA97"/>
  <c r="AZ97"/>
  <c r="AY97"/>
  <c r="AX97"/>
  <c r="AW97"/>
  <c r="AV97"/>
  <c r="AU97"/>
  <c r="AT97"/>
  <c r="AS97"/>
  <c r="AG97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9"/>
  <c r="AN109"/>
  <c r="AN108"/>
  <c r="AT107"/>
  <c r="AN107"/>
  <c r="AN106"/>
  <c r="AT105"/>
  <c r="AN105"/>
  <c r="AN104"/>
  <c r="AT103"/>
  <c r="AN103"/>
  <c r="AN102"/>
  <c r="AT101"/>
  <c r="AN101"/>
  <c r="AT100"/>
  <c r="AN100"/>
  <c r="AT99"/>
  <c r="AN99"/>
  <c r="AT98"/>
  <c r="AN98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<sst xmlns="http://schemas.openxmlformats.org/spreadsheetml/2006/main">
  <si>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</si>
  <si>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</si>
  <si>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</si>
  <si>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</si>
  <si>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{054948ee-542d-4d91-805c-b12196ca3973}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</si>
  <si>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</si>
  <si>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</si>
  <si>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</si>
  <si>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</si>
  <si>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</si>
  <si>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</si>
  <si>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</si>
  <si>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</si>
  <si>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</si>
  <si>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15-066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</si>
  <si>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</si>
  <si>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</si>
  <si>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Novostavba garáží v areálu KSÚSV v Humpolci</t>
  </si>
  <si>
    <t>0,1</t>
  </si>
  <si>
    <t>KSO:</t>
  </si>
  <si>
    <t>CC-CZ:</t>
  </si>
  <si>
    <t>1</t>
  </si>
  <si>
    <t>Místo:</t>
  </si>
  <si>
    <t>město Humpolec, areál KSÚS ul. Spojovací</t>
  </si>
  <si>
    <t>Datum:</t>
  </si>
  <si>
    <t>27. 10. 2015</t>
  </si>
  <si>
    <t>10</t>
  </si>
  <si>
    <t>100</t>
  </si>
  <si>
    <t>Zadavatel:</t>
  </si>
  <si>
    <t>IČ:</t>
  </si>
  <si>
    <t>00090450</t>
  </si>
  <si>
    <t>Krajská správa a údržba silnic Vysočiny</t>
  </si>
  <si>
    <t>DIČ:</t>
  </si>
  <si>
    <t>Uchazeč:</t>
  </si>
  <si>
    <t>Vyplň údaj</t>
  </si>
  <si>
    <t>Projektant:</t>
  </si>
  <si>
    <t>28094026</t>
  </si>
  <si>
    <t>PROJEKT CENTRUM NOVA s.r.o.</t>
  </si>
  <si>
    <t>CZ28094026</t>
  </si>
  <si>
    <t>True</t>
  </si>
  <si>
    <t>Zpracovatel:</t>
  </si>
  <si>
    <t xml:space="preserve"> </t>
  </si>
  <si>
    <t>Poznámka:</t>
  </si>
  <si>
    <t>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soupisu prací, kontaktuje uchazeč zadavatele._x000d_
- Vlastní položky, komplety, soubory a položky s vyšší cenou než dle ceníku jsou stanoveny na základě zkušeností projektanta z období 3 let a odpovídají situaci na trhu._x000d_
- Stavba doloží množství odpadu uloženého na skládce platným vážnými lístky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</si>
  <si>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</si>
  <si>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</si>
  <si>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</si>
  <si>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</si>
  <si>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</si>
  <si>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</si>
  <si>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</si>
  <si>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</si>
  <si>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</si>
  <si>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</si>
  <si>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</si>
  <si>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</si>
  <si>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</si>
  <si>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</si>
  <si>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</si>
  <si>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</si>
  <si>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</si>
  <si>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</si>
  <si>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</si>
  <si>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</si>
  <si>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</si>
  <si>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</si>
  <si>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</si>
  <si>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</si>
  <si>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</si>
  <si>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</si>
  <si>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</si>
  <si>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</si>
  <si>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</si>
  <si>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</si>
  <si>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</si>
  <si>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</si>
  <si>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</si>
  <si>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</si>
  <si>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</si>
  <si>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</si>
  <si>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</si>
  <si>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</si>
  <si>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</si>
  <si>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</si>
  <si>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</si>
  <si>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</si>
  <si>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</si>
  <si>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</si>
  <si>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VRN</t>
  </si>
  <si>
    <t>Vedlejší a ostatní rozpočtové náklady</t>
  </si>
  <si>
    <t>VON</t>
  </si>
  <si>
    <t>{c905c237-291a-4524-8fe6-886a58a3c626}</t>
  </si>
  <si>
    <t>2</t>
  </si>
  <si>
    <t>/</t>
  </si>
  <si>
    <t>Soupis</t>
  </si>
  <si>
    <t>{0feda073-f6df-43f9-b77d-14df6403732d}</t>
  </si>
  <si>
    <t>SO-01</t>
  </si>
  <si>
    <t>Garáže</t>
  </si>
  <si>
    <t>STA</t>
  </si>
  <si>
    <t>{da2389e3-0bb7-4196-9bf7-334ca9c8b7c2}</t>
  </si>
  <si>
    <t>01</t>
  </si>
  <si>
    <t>Architektonicko - stavební řešení</t>
  </si>
  <si>
    <t>{fb66e171-787f-460d-bfe3-c2590851a416}</t>
  </si>
  <si>
    <t>811 53 11</t>
  </si>
  <si>
    <t>01a</t>
  </si>
  <si>
    <t>Zařízení zdravotně technických instalací, plynová zařízení</t>
  </si>
  <si>
    <t>{2ba92936-17e4-49a6-8654-56430c9fb1ab}</t>
  </si>
  <si>
    <t>8115311</t>
  </si>
  <si>
    <t>01b</t>
  </si>
  <si>
    <t>Zařízení silnoproudé elektrotechniky, včetně bleskosvodů</t>
  </si>
  <si>
    <t>{3f67b7ad-7982-486b-945e-b6644a7e6f7d}</t>
  </si>
  <si>
    <t>01c</t>
  </si>
  <si>
    <t>Bleskosvod</t>
  </si>
  <si>
    <t>{0c0931da-55f2-43b6-b237-6645baa298b6}</t>
  </si>
  <si>
    <t>IO-01</t>
  </si>
  <si>
    <t>Terénní úpravy</t>
  </si>
  <si>
    <t>ING</t>
  </si>
  <si>
    <t>{434528c2-3bf9-4687-9157-1f2e448fec80}</t>
  </si>
  <si>
    <t>{688fa592-26a5-43c3-a547-6e34748c5180}</t>
  </si>
  <si>
    <t>823 29 99</t>
  </si>
  <si>
    <t>IO-02</t>
  </si>
  <si>
    <t>Areálová dešťová kanalizace včetně ORL</t>
  </si>
  <si>
    <t>{2cb76717-f057-4a88-8f4c-58cc60de7640}</t>
  </si>
  <si>
    <t>{46932172-8b11-4227-b0e1-deb58402d9a4}</t>
  </si>
  <si>
    <t>8272911</t>
  </si>
  <si>
    <t>IO-03</t>
  </si>
  <si>
    <t>Areálový rozvod NN</t>
  </si>
  <si>
    <t>{cb8257ec-823e-4153-bd7f-d67ad197a87b}</t>
  </si>
  <si>
    <t>Areálové rozvody NN</t>
  </si>
  <si>
    <t>{0c854920-2ea0-4839-b3eb-3fc27f3bc633}</t>
  </si>
  <si>
    <t>828 73 11</t>
  </si>
  <si>
    <t>IO-04</t>
  </si>
  <si>
    <t>Areálový NTL rozvod plynu</t>
  </si>
  <si>
    <t>{323bf09a-3f70-4008-a9c8-c60848156f3f}</t>
  </si>
  <si>
    <t xml:space="preserve">Areálový NTL rozvod plynu </t>
  </si>
  <si>
    <t>{a63a17ce-35ca-425c-ba97-a5410c02d29c}</t>
  </si>
  <si>
    <t>8275921</t>
  </si>
  <si>
    <t>KRYCÍ LIST SOUPISU PRACÍ</t>
  </si>
  <si>
    <t>Objekt:</t>
  </si>
  <si>
    <t>VRN - Vedlejší a ostatní rozpočtové náklady</t>
  </si>
  <si>
    <t>Soupis: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</si>
  <si>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 a inženýrské objekty v zakázce. - Vzhledem k výše uvedenému nelze stanovit jednotné JKSO pro tento objekt, zakázka obsahuje tyto objekty dle JKSO : 811 5311, 823 2999, 827 2911, 828 7311, 827 5921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</si>
  <si>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</si>
  <si>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</si>
  <si>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</si>
  <si>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</si>
  <si>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</si>
  <si>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</si>
  <si>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 xml:space="preserve">    O02 -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</si>
  <si>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</si>
  <si>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</si>
  <si>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</si>
  <si>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</si>
  <si>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</si>
  <si>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</si>
  <si>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</si>
  <si>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</si>
  <si>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</si>
  <si>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</si>
  <si>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</si>
  <si>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</si>
  <si>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</si>
  <si>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</si>
  <si>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</si>
  <si>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</si>
  <si>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</si>
  <si>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O02</t>
  </si>
  <si>
    <t>Vedlejší a ostatní náklady</t>
  </si>
  <si>
    <t>K</t>
  </si>
  <si>
    <t>001</t>
  </si>
  <si>
    <t>Zařízení staveniště, BOZP</t>
  </si>
  <si>
    <t>kpl</t>
  </si>
  <si>
    <t>1394522077</t>
  </si>
  <si>
    <t>PP</t>
  </si>
  <si>
    <t xml:space="preserve">Veškeré náklady a činnosti související s vybudováním, provozem a likvidací staveniště, včetně zajištění připojení na elektrickou energii, vodu a odvodnění staveniště, včetně provádění každodenního hrubého úklidu staveniště a včetně průběžné likvidace vznikajících odpadů oprávněnou osobou.
Standardní prvky BOZP (mobilní oplocení, výstražné značení, přechody výkopů vč. oplocení, zábradlí, atd - vč. jejich dodávky, montáže, údržby a demontáže, resp. likvidace) a povinosti vyplývající z plánu BOZP vč. připomínek příslušných úřadů. </t>
  </si>
  <si>
    <t>002</t>
  </si>
  <si>
    <t>Náklady vyplívající z požadavků DOSS a správců inženýrských sítí.</t>
  </si>
  <si>
    <t>-1334955976</t>
  </si>
  <si>
    <t xml:space="preserve">Veškeré náklady vyplívající se zajištění plnění požadavků DOSS a správců inženýrských sítí (objednání vytýčení inženýrských sítí, komunikace se správci in. sítí a DOSS dle jejich vyjádření a rozhodnutí - viz. dokladová část, .....). 
O veškerých úkonech zhotovitele směrem k DOSS a správců inženýrských sítí, bude zhotovitelem informován TDI, TDS a investor. </t>
  </si>
  <si>
    <t>3</t>
  </si>
  <si>
    <t>003</t>
  </si>
  <si>
    <t xml:space="preserve">Geodetické vytýčení  </t>
  </si>
  <si>
    <t>-1592326142</t>
  </si>
  <si>
    <t>Vytýčení nově budovaných inženýrských sítí a stavebních objetků, vytýčení hranice pozemku, vytýčení stávajících inženýrských sítí i jejich správci, kontrolní měření. Vytýčení bude provedeno vč. stabilizace vytyčonaných bodů v terénu, pro potřeby stavby.</t>
  </si>
  <si>
    <t>004</t>
  </si>
  <si>
    <t>Geodetické zaměření řešených stavebních objetků po dokončení díla</t>
  </si>
  <si>
    <t>-1533253880</t>
  </si>
  <si>
    <t xml:space="preserve">Geodetické zaměření řešených stavebních objetků (zpevněné plochy, parkoviště, chodníky, ...)  ve 3 tištěných vyhotoveních + 1x elektronicky CD)</t>
  </si>
  <si>
    <t>5</t>
  </si>
  <si>
    <t>005</t>
  </si>
  <si>
    <t>Geodetické zaměření inženýrských objektů po dokončení díla</t>
  </si>
  <si>
    <t>305024399</t>
  </si>
  <si>
    <t>Geodetické zaměření inženýrských objektů ve 3 tištěných vyhotoveních + 1x elektronicky CD)</t>
  </si>
  <si>
    <t>6</t>
  </si>
  <si>
    <t>006</t>
  </si>
  <si>
    <t>Geometrický plán</t>
  </si>
  <si>
    <t>-1224042796</t>
  </si>
  <si>
    <t xml:space="preserve">Geometrický plán objektů podléhajících vkladu do katastru nemovitostí (budovy, inženýrské sítě, věcná břemena k částem pozemků) v 6ti tištěných vyhotoveních + 1x elektronicky CD </t>
  </si>
  <si>
    <t>7</t>
  </si>
  <si>
    <t>007</t>
  </si>
  <si>
    <t>Projektová dokumentace skutečného provedení</t>
  </si>
  <si>
    <t>-1773495778</t>
  </si>
  <si>
    <t>Projektová dokumentace skutečného provedení 3x tištěně a 1x elektronicky na CD</t>
  </si>
  <si>
    <t>8</t>
  </si>
  <si>
    <t>008</t>
  </si>
  <si>
    <t>Kompletace dokladové části stavby k předání, převzetí a kolaudaci díla</t>
  </si>
  <si>
    <t>1047780156</t>
  </si>
  <si>
    <t xml:space="preserve"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</si>
  <si>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9</t>
  </si>
  <si>
    <t>009</t>
  </si>
  <si>
    <t>Náklady spojené prováděním stavby v blízkosti stávajících objektů, technologie</t>
  </si>
  <si>
    <t>-426533918</t>
  </si>
  <si>
    <t xml:space="preserve">Náklady spojené s prováděním stavby v blízkosti stávajících objektů (provozů), technologií a zeleně. Omezení vlivu stavby na sousední objekty a stávající technologie - zakrytí konstrukcí a technologií (prach, hluk), zajištění přístupu do sousedních objektů, zajištění konstrukcí a technologií proti poškození.                                                                                                                                                      </t>
  </si>
  <si>
    <t>SO-01 - Garáže</t>
  </si>
  <si>
    <t>01 - Architektonicko - stavební řešení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</si>
  <si>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D.1.0 Technická zpráva (společná pro části D.1.1, D.1.2 a D.1.4) 1.1.1 Půdorys základů 1.1.2 Půdorys 1.NP 1.1.3 Půdorys střechy 1.1.4 Řez A-A' 1.1.5 Pohledy 1.1.6 Tabulky PSV 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</si>
  <si>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</si>
  <si>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</si>
  <si>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</si>
  <si>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</si>
  <si>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</si>
  <si>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</si>
  <si>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</si>
  <si>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</si>
  <si>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</si>
  <si>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</si>
  <si>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</si>
  <si>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</si>
  <si>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</si>
  <si>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</si>
  <si>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</si>
  <si>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</si>
  <si>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</si>
  <si>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</si>
  <si>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</si>
  <si>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</si>
  <si>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</si>
  <si>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</si>
  <si>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</si>
  <si>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</si>
  <si>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</si>
  <si>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</si>
  <si>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</si>
  <si>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Zemní práce</t>
  </si>
  <si>
    <t>113107023</t>
  </si>
  <si>
    <t xml:space="preserve">Odstranění podkladu plochy do 15 m2 z kameniva drceného tl 300 mm při  </t>
  </si>
  <si>
    <t>m2</t>
  </si>
  <si>
    <t>CS ÚRS 2019 01</t>
  </si>
  <si>
    <t>2147392554</t>
  </si>
  <si>
    <t>VV</t>
  </si>
  <si>
    <t>"oddělující stěna</t>
  </si>
  <si>
    <t>(4+9+1)*1</t>
  </si>
  <si>
    <t>Součet</t>
  </si>
  <si>
    <t>113107043</t>
  </si>
  <si>
    <t xml:space="preserve">Odstranění podkladu plochy do 15 m2 živičných tl 150 mm  </t>
  </si>
  <si>
    <t>202665803</t>
  </si>
  <si>
    <t>113107223</t>
  </si>
  <si>
    <t>Odstranění podkladu pl přes 200 m2 z kameniva drceného tl 300 mm</t>
  </si>
  <si>
    <t>941941321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</si>
  <si>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</si>
  <si>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113107243</t>
  </si>
  <si>
    <t>Odstranění podkladu pl přes 200 m2 živičných tl 150 mm</t>
  </si>
  <si>
    <t>-835504046</t>
  </si>
  <si>
    <t>Odstranění podkladů nebo krytů s přemístěním hmot na skládku na vzdálenost do 20 m nebo s naložením na dopravní prostředek v ploše jednotlivě přes 200 m2 živičných, o tl. vrstvy přes 100 do 150 mm</t>
  </si>
  <si>
    <t>"stávající živičná plocha</t>
  </si>
  <si>
    <t>647</t>
  </si>
  <si>
    <t>132201201</t>
  </si>
  <si>
    <t>Hloubení rýh š do 2000 mm v hornině tř. 3 objemu do 100 m3</t>
  </si>
  <si>
    <t>m3</t>
  </si>
  <si>
    <t>-1886712369</t>
  </si>
  <si>
    <t>Hloubení zapažených i nezapažených rýh šířky přes 600 do 2 000 mm s urovnáním dna do předepsaného profilu a spádu v hornině tř. 3 do 100 m3</t>
  </si>
  <si>
    <t>"50%</t>
  </si>
  <si>
    <t>(21,7*2+13,8*5)*1,2*0,7*0,5</t>
  </si>
  <si>
    <t>132301101</t>
  </si>
  <si>
    <t>Hloubení rýh š do 600 mm v hornině tř. 4 objemu do 100 m3</t>
  </si>
  <si>
    <t>-1262850254</t>
  </si>
  <si>
    <t>Hloubení zapažených i nezapažených rýh šířky do 600 mm s urovnáním dna do předepsaného profilu a spádu v hornině tř. 4 do 100 m3</t>
  </si>
  <si>
    <t>(4+9)*0,6*2</t>
  </si>
  <si>
    <t>132301201</t>
  </si>
  <si>
    <t>Hloubení rýh š do 2000 mm v hornině tř. 4 objemu do 100 m3</t>
  </si>
  <si>
    <t>-1445471845</t>
  </si>
  <si>
    <t>Hloubení zapažených i nezapažených rýh šířky přes 600 do 2 000 mm s urovnáním dna do předepsaného profilu a spádu v hornině tř. 4 do 100 m3</t>
  </si>
  <si>
    <t>161101101</t>
  </si>
  <si>
    <t>Svislé přemístění výkopku z horniny tř. 1 až 4 hl výkopu do 2,5 m</t>
  </si>
  <si>
    <t>1575540174</t>
  </si>
  <si>
    <t>Svislé přemístění výkopku bez naložení do dopravní nádoby avšak s vyprázdněním dopravní nádoby na hromadu nebo do dopravního prostředku z horniny tř. 1 až 4, při hloubce výkopu přes 1 do 2,5 m</t>
  </si>
  <si>
    <t>162701105</t>
  </si>
  <si>
    <t>Vodorovné přemístění do 10000 m výkopku/sypaniny z horniny tř. 1 až 4</t>
  </si>
  <si>
    <t>1330344346</t>
  </si>
  <si>
    <t>Vodorovné přemístění výkopku nebo sypaniny po suchu na obvyklém dopravním prostředku, bez naložení výkopku, avšak se složením bez rozhrnutí z horniny tř. 1 až 4 na vzdálenost přes 9 000 do 10 000 m</t>
  </si>
  <si>
    <t>47,208</t>
  </si>
  <si>
    <t>15,6</t>
  </si>
  <si>
    <t>-106,452</t>
  </si>
  <si>
    <t>162701109</t>
  </si>
  <si>
    <t>Příplatek k vodorovnému přemístění výkopku/sypaniny z horniny tř. 1 až 4 ZKD 1000 m přes 10000 m</t>
  </si>
  <si>
    <t>-1097172662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</si>
  <si>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</si>
  <si>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3,564*10</t>
  </si>
  <si>
    <t>11</t>
  </si>
  <si>
    <t>171201201</t>
  </si>
  <si>
    <t>Uložení sypaniny na skládky</t>
  </si>
  <si>
    <t>-1046031977</t>
  </si>
  <si>
    <t>12</t>
  </si>
  <si>
    <t>171201211</t>
  </si>
  <si>
    <t>Poplatek za uložení odpadu ze sypaniny na skládce (skládkovné)</t>
  </si>
  <si>
    <t>t</t>
  </si>
  <si>
    <t>-500774201</t>
  </si>
  <si>
    <t>Uložení sypaniny poplatek za uložení sypaniny na skládce (skládkovné)</t>
  </si>
  <si>
    <t>3,564*2,1</t>
  </si>
  <si>
    <t>13</t>
  </si>
  <si>
    <t>175101201</t>
  </si>
  <si>
    <t>Obsypání objektu nad přilehlým původním terénem sypaninou bez prohození, uloženou do 3 m</t>
  </si>
  <si>
    <t>1110061517</t>
  </si>
  <si>
    <t>Obsypání objektů nad přilehlým původním terénem sypaninou z vhodných hornin 1 až 4 nebo materiálem uloženým ve vzdálenosti do 30 m od vnějšího kraje objektu pro jakoukoliv míru zhutnění bez prohození sypaniny</t>
  </si>
  <si>
    <t>"kolem zákl.pasů</t>
  </si>
  <si>
    <t>(21,7*2+13,8*5)*1,2*0,7</t>
  </si>
  <si>
    <t>-(21,7*2+13,8*5)*0,4*(0,7-0,2)</t>
  </si>
  <si>
    <t>-(21,7*2+13,8*5)*0,8*0,2</t>
  </si>
  <si>
    <t>"vnitřní zásypy</t>
  </si>
  <si>
    <t>52,5</t>
  </si>
  <si>
    <t>14</t>
  </si>
  <si>
    <t>181951102</t>
  </si>
  <si>
    <t>Úprava pláně v hornině tř. 1 až 4 se zhutněním</t>
  </si>
  <si>
    <t>1510553575</t>
  </si>
  <si>
    <t>Úprava pláně vyrovnáním výškových rozdílů v hornině tř. 1 až 4 se zhutněním</t>
  </si>
  <si>
    <t>23,7*15,8</t>
  </si>
  <si>
    <t>190001</t>
  </si>
  <si>
    <t>Zkouška únosnosti podloží</t>
  </si>
  <si>
    <t>kus</t>
  </si>
  <si>
    <t>1420996829</t>
  </si>
  <si>
    <t>Zakládání</t>
  </si>
  <si>
    <t>16</t>
  </si>
  <si>
    <t>226112113</t>
  </si>
  <si>
    <t>Vrty velkoprofilové svislé nezapažené D do 650 mm hl do 5 m hor. III</t>
  </si>
  <si>
    <t>m</t>
  </si>
  <si>
    <t>-215612428</t>
  </si>
  <si>
    <t>Velkoprofilové vrty náběrovým vrtáním svislé nezapažené průměru přes 550 do 650 mm, v hl od 0 do 5 m v hornině tř. III</t>
  </si>
  <si>
    <t>1,5*6</t>
  </si>
  <si>
    <t>17</t>
  </si>
  <si>
    <t>226112114</t>
  </si>
  <si>
    <t>Vrty velkoprofilové svislé nezapažené D do 650 mm hl do 5 m hor. IV</t>
  </si>
  <si>
    <t>-735522098</t>
  </si>
  <si>
    <t>Velkoprofilové vrty náběrovým vrtáním svislé nezapažené průměru přes 550 do 650 mm, v hl od 0 do 5 m v hornině tř. IV</t>
  </si>
  <si>
    <t>2*6</t>
  </si>
  <si>
    <t>18</t>
  </si>
  <si>
    <t>226112115</t>
  </si>
  <si>
    <t>Vrty velkoprofilové svislé nezapažené D do 650 mm hl do 5 m hor. V</t>
  </si>
  <si>
    <t>1621821328</t>
  </si>
  <si>
    <t>Velkoprofilové vrty náběrovým vrtáním svislé nezapažené průměru přes 550 do 650 mm, v hl od 0 do 5 m v hornině tř. V</t>
  </si>
  <si>
    <t>1*6</t>
  </si>
  <si>
    <t>19</t>
  </si>
  <si>
    <t>226112116</t>
  </si>
  <si>
    <t>Vrty velkoprofilové svislé nezapažené D do 650 mm hl do 5 m hor. VI</t>
  </si>
  <si>
    <t>1167703787</t>
  </si>
  <si>
    <t>Velkoprofilové vrty náběrovým vrtáním svislé nezapažené průměru přes 550 do 650 mm, v hl od 0 do 5 m v hornině tř. VI</t>
  </si>
  <si>
    <t>0,5*6</t>
  </si>
  <si>
    <t>20</t>
  </si>
  <si>
    <t>226112313</t>
  </si>
  <si>
    <t>Vrty velkoprofilové svislé nezapažené D do 850 mm hl do 5 m hor. III</t>
  </si>
  <si>
    <t>1335423603</t>
  </si>
  <si>
    <t>Velkoprofilové vrty náběrovým vrtáním svislé nezapažené průměru přes 650 do 850 mm, v hl od 0 do 5 m v hornině tř. III</t>
  </si>
  <si>
    <t>1,5*15</t>
  </si>
  <si>
    <t>226112314</t>
  </si>
  <si>
    <t>Vrty velkoprofilové svislé nezapažené D do 850 mm hl do 5 m hor. IV</t>
  </si>
  <si>
    <t>71764467</t>
  </si>
  <si>
    <t>Velkoprofilové vrty náběrovým vrtáním svislé nezapažené průměru přes 650 do 850 mm, v hl od 0 do 5 m v hornině tř. IV</t>
  </si>
  <si>
    <t>2*15</t>
  </si>
  <si>
    <t>22</t>
  </si>
  <si>
    <t>226112315</t>
  </si>
  <si>
    <t>Vrty velkoprofilové svislé nezapažené D do 850 mm hl do 5 m hor. V</t>
  </si>
  <si>
    <t>158152304</t>
  </si>
  <si>
    <t>Velkoprofilové vrty náběrovým vrtáním svislé nezapažené průměru přes 650 do 850 mm, v hl od 0 do 5 m v hornině tř. V</t>
  </si>
  <si>
    <t>1*15</t>
  </si>
  <si>
    <t>23</t>
  </si>
  <si>
    <t>226112316</t>
  </si>
  <si>
    <t>Vrty velkoprofilové svislé nezapažené D do 850 mm hl do 5 m hor. VI</t>
  </si>
  <si>
    <t>183506706</t>
  </si>
  <si>
    <t>Velkoprofilové vrty náběrovým vrtáním svislé nezapažené průměru přes 650 do 850 mm, v hl od 0 do 5 m v hornině tř. VI</t>
  </si>
  <si>
    <t>0,5*15</t>
  </si>
  <si>
    <t>24</t>
  </si>
  <si>
    <t>231112112</t>
  </si>
  <si>
    <t>Zřízení výplně pilot svislých D do 650 mm hl do 10 m bez vytažení pažnic nezapažených nebo zapažených z betonu železového</t>
  </si>
  <si>
    <t>514290714</t>
  </si>
  <si>
    <t>Zřízení výplně pilot bez vytažení pažnic nezapažených nebo zapažených s ponecháním pažnice ve vrtu svislých z betonu železového, v hl od 0 do 10 m, při průměru piloty přes 450 do 650 mm</t>
  </si>
  <si>
    <t>3,14*0,3*0,3*5*6</t>
  </si>
  <si>
    <t>25</t>
  </si>
  <si>
    <t>M</t>
  </si>
  <si>
    <t>589329360</t>
  </si>
  <si>
    <t>směs pro beton třída C25-30 XF1, XA1 frakce do 16 mm</t>
  </si>
  <si>
    <t>506632936</t>
  </si>
  <si>
    <t xml:space="preserve">Směsi pro beton prostý a železový třída C 25/30   ( B30) betony stupeň vlivu prostředí - XF1, XA1, XA2, XD1, XD2 kamenivo do 16 mm</t>
  </si>
  <si>
    <t>8,478*1,1</t>
  </si>
  <si>
    <t>26</t>
  </si>
  <si>
    <t>231112113</t>
  </si>
  <si>
    <t>Zřízení pilot svislých D do 1250 mm hl do 10 m bez vytažení pažnic z betonu železového</t>
  </si>
  <si>
    <t>-1202321104</t>
  </si>
  <si>
    <t>Zřízení výplně pilot bez vytažení pažnic nezapažených nebo zapažených s ponecháním pažnice ve vrtu svislých z betonu železového, v hl od 0 do 10 m, při průměru piloty přes 650 do 1250 mm</t>
  </si>
  <si>
    <t>3,14*0,4*0,4*5*15</t>
  </si>
  <si>
    <t>27</t>
  </si>
  <si>
    <t>680595769</t>
  </si>
  <si>
    <t>37,68*1,1</t>
  </si>
  <si>
    <t>28</t>
  </si>
  <si>
    <t>231611114</t>
  </si>
  <si>
    <t>Výztuž pilot betonovaných do země ocel z betonářské oceli 10 505</t>
  </si>
  <si>
    <t>730448961</t>
  </si>
  <si>
    <t>Výztuž pilot betonovaných do země z oceli 10 505 (R)</t>
  </si>
  <si>
    <t>8,478*0,120</t>
  </si>
  <si>
    <t>37,68*0,120</t>
  </si>
  <si>
    <t>Mezisoučet</t>
  </si>
  <si>
    <t>5,539*0,1</t>
  </si>
  <si>
    <t>29</t>
  </si>
  <si>
    <t>271532212</t>
  </si>
  <si>
    <t>Podsyp pod základové konstrukce se zhutněním z hrubého kameniva frakce 0 až 32 mm</t>
  </si>
  <si>
    <t>-1699634439</t>
  </si>
  <si>
    <t>Podsyp pod základové konstrukce se zhutněním a urovnáním povrchu z kameniva hrubého, frakce 16 - 32 mm</t>
  </si>
  <si>
    <t>"zákl.pasy</t>
  </si>
  <si>
    <t>(21,7*2+13,8*5)*0,8*0,2</t>
  </si>
  <si>
    <t>"zákl.deska</t>
  </si>
  <si>
    <t>13*5*0,2*4</t>
  </si>
  <si>
    <t>30</t>
  </si>
  <si>
    <t>273321511</t>
  </si>
  <si>
    <t>Základové desky ze ŽB tř. C 25/30 XC2</t>
  </si>
  <si>
    <t>-760159662</t>
  </si>
  <si>
    <t>Základy z betonu železového (bez výztuže) desky z betonu bez zvláštních nároků na vliv prostředí (X0, XC) tř. C 25/30</t>
  </si>
  <si>
    <t>21,7*13,8*0,17</t>
  </si>
  <si>
    <t>31</t>
  </si>
  <si>
    <t>273351121</t>
  </si>
  <si>
    <t>Zřízení bednění základových desek</t>
  </si>
  <si>
    <t>1216787625</t>
  </si>
  <si>
    <t>Bednění základů desek zřízení</t>
  </si>
  <si>
    <t>(21,7+13,8)*2*1,25</t>
  </si>
  <si>
    <t>32</t>
  </si>
  <si>
    <t>273351122</t>
  </si>
  <si>
    <t>Odstranění bednění základových desek</t>
  </si>
  <si>
    <t>1815673510</t>
  </si>
  <si>
    <t>Bednění základů desek odstranění</t>
  </si>
  <si>
    <t>33</t>
  </si>
  <si>
    <t>273362021</t>
  </si>
  <si>
    <t>Výztuž základových desek svařovanými sítěmi Kari vč.distančních podložek</t>
  </si>
  <si>
    <t>-204327125</t>
  </si>
  <si>
    <t>Výztuž základů desek ze svařovaných sítí z drátů typu KARI</t>
  </si>
  <si>
    <t>21,7*13,8*0,00444*2</t>
  </si>
  <si>
    <t>2,659*0,15</t>
  </si>
  <si>
    <t>34</t>
  </si>
  <si>
    <t>274313611</t>
  </si>
  <si>
    <t>Základové pásy z betonu tř. C 16/20</t>
  </si>
  <si>
    <t>-1927871623</t>
  </si>
  <si>
    <t>Základy z betonu prostého pasy betonu kamenem neprokládaného tř. C 16/20</t>
  </si>
  <si>
    <t>(21,7*2+13,8*5)*0,7*0,1</t>
  </si>
  <si>
    <t>7,868*0,1</t>
  </si>
  <si>
    <t>35</t>
  </si>
  <si>
    <t>274321411</t>
  </si>
  <si>
    <t>Základové pasy ze ŽB tř. C 20/25 XC2</t>
  </si>
  <si>
    <t>-1945829130</t>
  </si>
  <si>
    <t>Základy z betonu železového (bez výztuže) pasy z betonu bez zvláštních nároků na vliv prostředí (X0, XC) tř. C 20/25</t>
  </si>
  <si>
    <t>(4+9)*0,6*2*1,1</t>
  </si>
  <si>
    <t>"piloty - prahy</t>
  </si>
  <si>
    <t>(6,6*5+21,7)*0,4*0,7</t>
  </si>
  <si>
    <t>(7,2*5+21,7)*0,4*1,4</t>
  </si>
  <si>
    <t>36</t>
  </si>
  <si>
    <t>274351121</t>
  </si>
  <si>
    <t>Zřízení bednění základových pasů rovného</t>
  </si>
  <si>
    <t>-243373055</t>
  </si>
  <si>
    <t>Bednění základů pasů rovné zřízení</t>
  </si>
  <si>
    <t>(6,6*5+21,7)*0,7*2</t>
  </si>
  <si>
    <t>(7,2*5+21,7)*1,4*2</t>
  </si>
  <si>
    <t>37</t>
  </si>
  <si>
    <t>274351122</t>
  </si>
  <si>
    <t>Odstranění bednění základových pasů rovného</t>
  </si>
  <si>
    <t>872591039</t>
  </si>
  <si>
    <t>Bednění základů pasů rovné odstranění</t>
  </si>
  <si>
    <t>38</t>
  </si>
  <si>
    <t>274353131</t>
  </si>
  <si>
    <t>Bednění kotevních otvorů v základových pásech průřezu do 0,10 m2 hl 1 m</t>
  </si>
  <si>
    <t>945638767</t>
  </si>
  <si>
    <t>Bednění kotevních otvorů a prostupů v základových konstrukcích v pasech včetně polohového zajištění a odbednění, popř. ztraceného bednění z pletiva apod. průřezu přes 0,05 do 0,10 m2, hl. do 1,00 m</t>
  </si>
  <si>
    <t>39</t>
  </si>
  <si>
    <t>274361821</t>
  </si>
  <si>
    <t>Výztuž základových pásů betonářskou ocelí 10 505 (R) vč.distančních podložek</t>
  </si>
  <si>
    <t>-1151110958</t>
  </si>
  <si>
    <t>Výztuž základů pasů z betonářské oceli 10 505 (R) nebo BSt 500</t>
  </si>
  <si>
    <t>"tyč pr.12mm dl.2,0m = 2kusy á 50cm</t>
  </si>
  <si>
    <t>2*0,0009*2*30</t>
  </si>
  <si>
    <t>4,02</t>
  </si>
  <si>
    <t>40</t>
  </si>
  <si>
    <t>279113134</t>
  </si>
  <si>
    <t>Základová zeď tl do 300 mm z tvárnic ztraceného bednění včetně výplně z betonu tř. C 16/20</t>
  </si>
  <si>
    <t>-2034747301</t>
  </si>
  <si>
    <t>Základové zdi z tvárnic ztraceného bednění včetně výplně z betonu bez zvláštních nároků na vliv prostředí (X0, XC) třídy C 16/20, tloušťky zdiva přes 250 do 300 mm</t>
  </si>
  <si>
    <t>(4+9)*4</t>
  </si>
  <si>
    <t>41</t>
  </si>
  <si>
    <t>279361821</t>
  </si>
  <si>
    <t>Výztuž základových zdí nosných betonářskou ocelí 10 505</t>
  </si>
  <si>
    <t>-2098464166</t>
  </si>
  <si>
    <t>Výztuž základových zdí nosných svislých nebo odkloněných od svislice, rovinných nebo oblých, deskových nebo žebrových, včetně výztuže jejich žeber z betonářské oceli 10 505 (R) nebo BSt 500</t>
  </si>
  <si>
    <t>"tyč pr.12mm dl.4,0m = 2kusy á 50cm</t>
  </si>
  <si>
    <t>4*0,0009*2*30</t>
  </si>
  <si>
    <t>"tyč pr.12mm 2x v každé vodorovné spáře</t>
  </si>
  <si>
    <t>(4+9)*0,0009*2*16</t>
  </si>
  <si>
    <t>0,59*0,15</t>
  </si>
  <si>
    <t>Svislé a kompletní konstrukce</t>
  </si>
  <si>
    <t>42</t>
  </si>
  <si>
    <t>311213211</t>
  </si>
  <si>
    <t>Zdivo z pravidelných kamenů na maltu, objem jednoho kamene do 0,02m3, šířka spáry do 4 mm</t>
  </si>
  <si>
    <t>-1233291849</t>
  </si>
  <si>
    <t>Zdivo nadzákladové z lomového kamene štípaného nebo ručně vybíraného na maltu z pravidelných kamenů (na vazbu) objemu 1 kusu kamene do 0,02 m3, šířka spáry do 4 mm</t>
  </si>
  <si>
    <t>"č.1.1.2 - pozn.8</t>
  </si>
  <si>
    <t>2*0,3*1,5</t>
  </si>
  <si>
    <t>43</t>
  </si>
  <si>
    <t>311213912</t>
  </si>
  <si>
    <t>Příplatek k cenám zdění zdiva z kamene na maltu za oboustranné lícování zdiva</t>
  </si>
  <si>
    <t>-1545555811</t>
  </si>
  <si>
    <t>Zdivo nadzákladové z lomového kamene štípaného nebo ručně vybíraného na maltu Příplatek k cenám za lícování zdiva oboustranné</t>
  </si>
  <si>
    <t>44</t>
  </si>
  <si>
    <t>311235151</t>
  </si>
  <si>
    <t>Zdivo jednovrstvé z cihel broušených do P10 na tenkovrstvou maltu tl 300 mm</t>
  </si>
  <si>
    <t>533934899</t>
  </si>
  <si>
    <t>Zdivo jednovrstvé z cihel děrovaných broušených na celoplošnou tenkovrstvou maltu, pevnost cihel do P10, tl. zdiva 300 mm</t>
  </si>
  <si>
    <t>13*5*3</t>
  </si>
  <si>
    <t>45</t>
  </si>
  <si>
    <t>311235181</t>
  </si>
  <si>
    <t>Zdivo jednovrstvé z cihel broušených do P10 na tenkovrstvou maltu tl 380 mm</t>
  </si>
  <si>
    <t>506552530</t>
  </si>
  <si>
    <t>Zdivo jednovrstvé z cihel děrovaných broušených na celoplošnou tenkovrstvou maltu, pevnost cihel do P10, tl. zdiva 380 mm</t>
  </si>
  <si>
    <t>"atiky</t>
  </si>
  <si>
    <t>(13,9+21,8+13,9)*1</t>
  </si>
  <si>
    <t>46</t>
  </si>
  <si>
    <t>311237141</t>
  </si>
  <si>
    <t>Zdivo jednovrstvé tepelně izolační z cihel broušených na tenkovrstvou maltu tl zdiva 440 mm</t>
  </si>
  <si>
    <t>1500034637</t>
  </si>
  <si>
    <t>Zdivo jednovrstvé tepelně izolační z cihel děrovaných broušených na tenkovrstvou maltu, tl. zdiva 440 mm</t>
  </si>
  <si>
    <t>(21,8+13,9)*2*5</t>
  </si>
  <si>
    <t>-4*4*4</t>
  </si>
  <si>
    <t>-2,5*1,5*4</t>
  </si>
  <si>
    <t>47</t>
  </si>
  <si>
    <t>311238801</t>
  </si>
  <si>
    <t>Zdivo jednovrstvé tepelně izolační z cihel broušených s vniřní izolací z expandovaného polystyrenu na tenkovrstvou maltu tl 380 mm</t>
  </si>
  <si>
    <t>-1869825501</t>
  </si>
  <si>
    <t>Zdivo jednovrstvé tepelně izolační z cihel děrovaných broušených s integrovanou izolací z expandovaného (samozhášivého) polystyrenu na tenkovrstvou maltu, tl. zdiva 380 mm</t>
  </si>
  <si>
    <t>(21,8+13,9)*2*0,5</t>
  </si>
  <si>
    <t>-4*0,5*4</t>
  </si>
  <si>
    <t>48</t>
  </si>
  <si>
    <t>311238912</t>
  </si>
  <si>
    <t>Výplň kapes obvodového zdiva typu THERM extrudovaným polystyrénem lepeným do drážky</t>
  </si>
  <si>
    <t>-839113968</t>
  </si>
  <si>
    <t>Zdivo nosné jednovrstvé z cihel děrovaných tepelně izolačních výplň kapes obvodového zdiva typu THERM (z děrovaných cihel) extrudovaným polystyrénem tl. 30 mm lepeným do drážky</t>
  </si>
  <si>
    <t>"Půdorys 1.NP</t>
  </si>
  <si>
    <t>(2,5+1,5)*2*4</t>
  </si>
  <si>
    <t>49</t>
  </si>
  <si>
    <t>317168059</t>
  </si>
  <si>
    <t>Překlad keramický vysoký v 238 mm dl 3000 mm</t>
  </si>
  <si>
    <t>-671048103</t>
  </si>
  <si>
    <t>Překlady keramické vysoké osazené do maltového lože, šířky překladu 70 mm výšky 238 mm, délky 3000 mm</t>
  </si>
  <si>
    <t>50</t>
  </si>
  <si>
    <t>317234410</t>
  </si>
  <si>
    <t>Vyzdívka mezi nosníky z cihel pálených na MC</t>
  </si>
  <si>
    <t>26631655</t>
  </si>
  <si>
    <t>Vyzdívka mezi nosníky cihlami pálenými na maltu cementovou</t>
  </si>
  <si>
    <t>4,5*0,35*0,16*4</t>
  </si>
  <si>
    <t>3,5*0,2*0,16*2</t>
  </si>
  <si>
    <t>51</t>
  </si>
  <si>
    <t>317941123</t>
  </si>
  <si>
    <t>Osazování ocelových válcovaných nosníků na zdivu I, IE, U, UE nebo L do č 22</t>
  </si>
  <si>
    <t>-695438775</t>
  </si>
  <si>
    <t>Osazování ocelových válcovaných nosníků na zdivu I nebo IE nebo U nebo UE nebo L č. 14 až 22 nebo výšky do 220 mm</t>
  </si>
  <si>
    <t>4,5*0,018*3*4</t>
  </si>
  <si>
    <t>3,5*0,018*3*2</t>
  </si>
  <si>
    <t>52</t>
  </si>
  <si>
    <t>130107180</t>
  </si>
  <si>
    <t>ocel profilová IPN, v jakosti 11 375, h=160 mm</t>
  </si>
  <si>
    <t>-1328706063</t>
  </si>
  <si>
    <t>Ocel profilová v jakosti 11 375 ocel profilová I IPN h=160 mm</t>
  </si>
  <si>
    <t>1,35*1,05</t>
  </si>
  <si>
    <t>53</t>
  </si>
  <si>
    <t>317998114</t>
  </si>
  <si>
    <t>Tepelná izolace mezi překlady v 24 cm z polystyrénu tl 90 mm</t>
  </si>
  <si>
    <t>-938017710</t>
  </si>
  <si>
    <t>Izolace tepelná mezi překlady z pěnového polystyrénu výšky 24 cm, tloušťky 90 mm</t>
  </si>
  <si>
    <t>3*4</t>
  </si>
  <si>
    <t>54</t>
  </si>
  <si>
    <t>346244381</t>
  </si>
  <si>
    <t>Plentování jednostranné v do 200 mm válcovaných nosníků cihlami</t>
  </si>
  <si>
    <t>15553218</t>
  </si>
  <si>
    <t>Plentování ocelových válcovaných nosníků jednostranné cihlami na maltu, výška stojiny do 200 mm</t>
  </si>
  <si>
    <t>4,5*0,16*2*4</t>
  </si>
  <si>
    <t>3,5*0,16*2*2</t>
  </si>
  <si>
    <t>55</t>
  </si>
  <si>
    <t>346481111</t>
  </si>
  <si>
    <t>Zaplentování rýh, potrubí, výklenků, nosníků nebo nik ve stěnách rabicovým pletivem</t>
  </si>
  <si>
    <t>-883751330</t>
  </si>
  <si>
    <t>Zaplentování rýh, potrubí, válcovaných nosníků, výklenků nebo nik jakéhokoliv tvaru, na maltu ve stěnách nebo před stěnami rabicovým pletivem</t>
  </si>
  <si>
    <t>4,5*1*4</t>
  </si>
  <si>
    <t>3,5*1*2</t>
  </si>
  <si>
    <t>56</t>
  </si>
  <si>
    <t>389361001</t>
  </si>
  <si>
    <t>Doplňující výztuž prefabrikovaných konstrukcí z betonářské oceli</t>
  </si>
  <si>
    <t>-1199071175</t>
  </si>
  <si>
    <t>Doplňující výztuž prefabrikovaných konstrukcí pro každý druh a stavební díl z betonářské oceli</t>
  </si>
  <si>
    <t>"výztuž prefa panelů</t>
  </si>
  <si>
    <t>(0,5+21,8+0,5)*0,0009*10</t>
  </si>
  <si>
    <t>0,205*0,1</t>
  </si>
  <si>
    <t>57</t>
  </si>
  <si>
    <t>389381001</t>
  </si>
  <si>
    <t>Dobetonování prefabrikovaných konstrukcí</t>
  </si>
  <si>
    <t>1028588939</t>
  </si>
  <si>
    <t>"prefa panely - zalití spár</t>
  </si>
  <si>
    <t>5,3*4*0,04*0,2*10</t>
  </si>
  <si>
    <t>13,2*0,04*0,2*3</t>
  </si>
  <si>
    <t>58</t>
  </si>
  <si>
    <t>389941021</t>
  </si>
  <si>
    <t>Montáž kovových doplňkových konstrukcí do 1 kg pro montáž prefabrikovaných dílců</t>
  </si>
  <si>
    <t>kg</t>
  </si>
  <si>
    <t>1569228821</t>
  </si>
  <si>
    <t>Montáž kovových doplňkových konstrukcí pro montáž prefabrikovaných dílců hmotnosti jednoho kusu do 1 kg</t>
  </si>
  <si>
    <t>"spoj horních pásnic I nosníků</t>
  </si>
  <si>
    <t>0,35*2*10*4</t>
  </si>
  <si>
    <t>0,35*2*8*2</t>
  </si>
  <si>
    <t>59</t>
  </si>
  <si>
    <t>130102180</t>
  </si>
  <si>
    <t xml:space="preserve">tyč ocelová plochá, v jakosti 11 375, 50 x 5  mm</t>
  </si>
  <si>
    <t>-527235858</t>
  </si>
  <si>
    <t xml:space="preserve">Ocel profilová v jakosti 11 375 ocel profilová plochá konstrukční ocel válcovaná za tepla 50 x 5  mm</t>
  </si>
  <si>
    <t>Vodorovné konstrukce</t>
  </si>
  <si>
    <t>60</t>
  </si>
  <si>
    <t>411133902</t>
  </si>
  <si>
    <t>Montáž stropních panelů z betonu předpjatého hmotnosti do 3 t budova v do 18 m</t>
  </si>
  <si>
    <t>-641218096</t>
  </si>
  <si>
    <t>Montáž stropních panelů z předpjatého betonu bez závěsných háků, v budovách výšky do 18 m, hmotnosti přes 1,5 do 3 t</t>
  </si>
  <si>
    <t>11*4</t>
  </si>
  <si>
    <t>61</t>
  </si>
  <si>
    <t>59346867</t>
  </si>
  <si>
    <t>panel stropní předpjatý PPS.../200 100x119x20 cm</t>
  </si>
  <si>
    <t>-1302523719</t>
  </si>
  <si>
    <t>5,3*4*11</t>
  </si>
  <si>
    <t>62</t>
  </si>
  <si>
    <t>4172383111</t>
  </si>
  <si>
    <t>Obezdívka věnce jednostranná věncovkou HELUZ v 150 mm včetně polystyrenu tl 100 mm</t>
  </si>
  <si>
    <t>1189073623</t>
  </si>
  <si>
    <t>"atika</t>
  </si>
  <si>
    <t>13,9+21,8+13,9</t>
  </si>
  <si>
    <t>63</t>
  </si>
  <si>
    <t>4172383121</t>
  </si>
  <si>
    <t>Obezdívka věnce jednostranná věncovkou HELUZ v přes 150 do 210 mm včetně polystyrenu tl 100 mm</t>
  </si>
  <si>
    <t>-241941195</t>
  </si>
  <si>
    <t>"V2</t>
  </si>
  <si>
    <t>(21,8+13,9)*2</t>
  </si>
  <si>
    <t>64</t>
  </si>
  <si>
    <t>4172383131</t>
  </si>
  <si>
    <t>Obezdívka věnce jednostranná věncovkou HELUZ v přes 210 do 250 mm včetně polystyrenu tl 100 mm</t>
  </si>
  <si>
    <t>1358929502</t>
  </si>
  <si>
    <t>"V1</t>
  </si>
  <si>
    <t>65</t>
  </si>
  <si>
    <t>417321414</t>
  </si>
  <si>
    <t>Ztužující pásy a věnce ze ŽB tř. C 20/25</t>
  </si>
  <si>
    <t>-1519975630</t>
  </si>
  <si>
    <t>Ztužující pásy a věnce z betonu železového (bez výztuže) tř. C 20/25</t>
  </si>
  <si>
    <t>"v1+2</t>
  </si>
  <si>
    <t>(21,8+13,9)*2*0,3*(0,25+0,2)</t>
  </si>
  <si>
    <t>(13,9+21,8+13,9)*0,3*0,15</t>
  </si>
  <si>
    <t>(4+9)*0,3*0,15</t>
  </si>
  <si>
    <t>66</t>
  </si>
  <si>
    <t>417351115</t>
  </si>
  <si>
    <t>Zřízení bednění ztužujících věnců</t>
  </si>
  <si>
    <t>-1656461815</t>
  </si>
  <si>
    <t>Bednění bočnic ztužujících pásů a věnců včetně vzpěr zřízení</t>
  </si>
  <si>
    <t>(21,8+13,9)*2*(0,25+0,2)*2</t>
  </si>
  <si>
    <t>(13,9+21,8+13,9)*0,15*2</t>
  </si>
  <si>
    <t>(4+9)*0,15*2</t>
  </si>
  <si>
    <t>67</t>
  </si>
  <si>
    <t>417351116</t>
  </si>
  <si>
    <t>Odstranění bednění ztužujících věnců</t>
  </si>
  <si>
    <t>1574325601</t>
  </si>
  <si>
    <t>Bednění bočnic ztužujících pásů a věnců včetně vzpěr odstranění</t>
  </si>
  <si>
    <t>68</t>
  </si>
  <si>
    <t>417361821</t>
  </si>
  <si>
    <t>Výztuž ztužujících pásů a věnců betonářskou ocelí 10 505</t>
  </si>
  <si>
    <t>-564347262</t>
  </si>
  <si>
    <t>Výztuž ztužujících pásů a věnců z betonářské oceli 10 505 (R) nebo BSt 500</t>
  </si>
  <si>
    <t>(21,8+13,9)*2*0,007*2</t>
  </si>
  <si>
    <t>(13,9+21,8+13,9)*0,007</t>
  </si>
  <si>
    <t>(4+9)*0,3*0,007</t>
  </si>
  <si>
    <t>69</t>
  </si>
  <si>
    <t>417388174</t>
  </si>
  <si>
    <t>Ztužující věnec keramických stropů tl 25 cm pro vnitřní zdi š 30 cm</t>
  </si>
  <si>
    <t>278806708</t>
  </si>
  <si>
    <t>Ztužující věnce keramické stropní konstrukce (POROTHERM, HELUZ) pro vnitřní zdivo z děrovaných cihel včetně výztuže šířka vnitřní zdi 30 cm, stropní konstrukce tl. 25 cm</t>
  </si>
  <si>
    <t>13*3</t>
  </si>
  <si>
    <t>Komunikace pozemní</t>
  </si>
  <si>
    <t>70</t>
  </si>
  <si>
    <t>566901131</t>
  </si>
  <si>
    <t>Vyspravení podkladu plochy do 15 m2 štěrkodrtí tl. 100 mm</t>
  </si>
  <si>
    <t>608670423</t>
  </si>
  <si>
    <t>-(4+9)*0,3</t>
  </si>
  <si>
    <t>71</t>
  </si>
  <si>
    <t>566901143</t>
  </si>
  <si>
    <t>Vyspravení podkladu pllochy do 15 m2 kamenivem hrubým drceným tl. 200 mm</t>
  </si>
  <si>
    <t>654996301</t>
  </si>
  <si>
    <t>72</t>
  </si>
  <si>
    <t>572340111</t>
  </si>
  <si>
    <t>Vyspravení krytu komunikací plochy do 15 m2 asfaltovým betonem ACO (AB) tl 50 mm</t>
  </si>
  <si>
    <t>1411623498</t>
  </si>
  <si>
    <t>73</t>
  </si>
  <si>
    <t>572340112</t>
  </si>
  <si>
    <t>Vyspravení krytu komunikací plochy do 15 m2 asfaltovým betonem ACO (AB) tl 70 mm</t>
  </si>
  <si>
    <t>-1211027084</t>
  </si>
  <si>
    <t>74</t>
  </si>
  <si>
    <t>599141111</t>
  </si>
  <si>
    <t>Vyplnění spár živičnou zálivkou</t>
  </si>
  <si>
    <t>-685256904</t>
  </si>
  <si>
    <t>Vyplnění spár mezi silničními dílci jakékoliv tloušťky živičnou zálivkou</t>
  </si>
  <si>
    <t>(4+9+1)*2</t>
  </si>
  <si>
    <t>Úpravy povrchů, podlahy a osazování výplní</t>
  </si>
  <si>
    <t>Úprava povrchů vnitřních</t>
  </si>
  <si>
    <t>75</t>
  </si>
  <si>
    <t>611131121</t>
  </si>
  <si>
    <t>Penetrace akrylát-silikonová vnitřních stropů nanášená ručně</t>
  </si>
  <si>
    <t>-634946857</t>
  </si>
  <si>
    <t>Podkladní a spojovací vrstva vnitřních omítaných ploch penetrace akrylát-silikonová nanášená ručně stropů</t>
  </si>
  <si>
    <t>65*4</t>
  </si>
  <si>
    <t>76</t>
  </si>
  <si>
    <t>611321141</t>
  </si>
  <si>
    <t>Vápenocementová omítka štuková dvouvrstvá vnitřních stropů rovných tl.10mm</t>
  </si>
  <si>
    <t>-939931269</t>
  </si>
  <si>
    <t>Omítka vápenocementová vnitřních ploch dvouvrstvá, tloušťky jádrové omítky do 10 mm a tloušťky štuku do 3 mm štuková vodorovných konstrukcí stropů rovných</t>
  </si>
  <si>
    <t>77</t>
  </si>
  <si>
    <t>611321191</t>
  </si>
  <si>
    <t xml:space="preserve">Příplatek k vápenocementové omítce vnitřních stropů za každých dalších 5 mm tloušťky  </t>
  </si>
  <si>
    <t>-1904957953</t>
  </si>
  <si>
    <t>Omítka vápenocementová vnitřních ploch Příplatek k cenám za každých dalších i započatých 5 mm tloušťky omítky přes 10 mm stropů</t>
  </si>
  <si>
    <t>78</t>
  </si>
  <si>
    <t>612321141</t>
  </si>
  <si>
    <t>Vápenocementová omítka štuková vnitřních stěn tl.10mm</t>
  </si>
  <si>
    <t>652029142</t>
  </si>
  <si>
    <t>(13+5)*2*5*4</t>
  </si>
  <si>
    <t>-2,5*1,5*4+(2,5+1,5*2)*0,3*4</t>
  </si>
  <si>
    <t>79</t>
  </si>
  <si>
    <t>612321191</t>
  </si>
  <si>
    <t xml:space="preserve">Příplatek k vápenocementové omítce vnitřních stěn za každých dalších 5 mm tloušťky  </t>
  </si>
  <si>
    <t>-763978174</t>
  </si>
  <si>
    <t>80</t>
  </si>
  <si>
    <t>619991011</t>
  </si>
  <si>
    <t>Obalení konstrukcí a prvků fólií přilepenou lepící páskou</t>
  </si>
  <si>
    <t>372341097</t>
  </si>
  <si>
    <t>Zakrytí vnitřních ploch před znečištěním včetně pozdějšího odkrytí konstrukcí a prvků obalením fólií a přelepením páskou</t>
  </si>
  <si>
    <t>Úprava povrchů vnějších</t>
  </si>
  <si>
    <t>81</t>
  </si>
  <si>
    <t>621211011</t>
  </si>
  <si>
    <t>Montáž kontaktního zateplení vnějších podhledů z polystyrénových desek tl do 80 mm</t>
  </si>
  <si>
    <t>-1015251722</t>
  </si>
  <si>
    <t>Montáž kontaktního zateplení z polystyrenových desek nebo z kombinovaných desek na vnější podhledy, tloušťky desek přes 40 do 80 mm</t>
  </si>
  <si>
    <t>"č.1.1.4 - Řez A-A</t>
  </si>
  <si>
    <t>"pozn.9</t>
  </si>
  <si>
    <t>4,5*0,16*4</t>
  </si>
  <si>
    <t>82</t>
  </si>
  <si>
    <t>28376417</t>
  </si>
  <si>
    <t xml:space="preserve">deska z extrudovaného polystyrénu  XPS 50 mm</t>
  </si>
  <si>
    <t>793391014</t>
  </si>
  <si>
    <t>2,88*1,02</t>
  </si>
  <si>
    <t>83</t>
  </si>
  <si>
    <t>621211021</t>
  </si>
  <si>
    <t>Montáž kontaktního zateplení vnějších podhledů z polystyrénových desek tl do 120 mm</t>
  </si>
  <si>
    <t>1484664015</t>
  </si>
  <si>
    <t>Montáž kontaktního zateplení z polystyrenových desek nebo z kombinovaných desek na vnější podhledy, tloušťky desek přes 80 do 120 mm</t>
  </si>
  <si>
    <t>4*0,5*4</t>
  </si>
  <si>
    <t>84</t>
  </si>
  <si>
    <t>28376422</t>
  </si>
  <si>
    <t>deska z extrudovaného polystyrénu XPS 100 mm</t>
  </si>
  <si>
    <t>1704567704</t>
  </si>
  <si>
    <t>8*1,02</t>
  </si>
  <si>
    <t>85</t>
  </si>
  <si>
    <t>622143001</t>
  </si>
  <si>
    <t>Montáž omítkových plastových nebo pozinkovaných soklových profilů</t>
  </si>
  <si>
    <t>1863428398</t>
  </si>
  <si>
    <t>Montáž omítkových profilů plastových nebo pozinkovaných, upevněných vtlačením do podkladní vrstvy nebo přibitím soklových</t>
  </si>
  <si>
    <t>-4*4+0,45*2*4</t>
  </si>
  <si>
    <t>86</t>
  </si>
  <si>
    <t>55343010</t>
  </si>
  <si>
    <t xml:space="preserve">profil omítkový soklový pro omítky venkovní </t>
  </si>
  <si>
    <t>-1848683014</t>
  </si>
  <si>
    <t>59*1,05</t>
  </si>
  <si>
    <t>87</t>
  </si>
  <si>
    <t>622143003</t>
  </si>
  <si>
    <t>Montáž omítkových plastových nebo pozinkovaných rohových profilů s tkaninou</t>
  </si>
  <si>
    <t>-283478399</t>
  </si>
  <si>
    <t>Montáž omítkových profilů plastových nebo pozinkovaných, upevněných vtlačením do podkladní vrstvy nebo přibitím rohových s tkaninou</t>
  </si>
  <si>
    <t>7*4+1*2</t>
  </si>
  <si>
    <t>(2,5+1,5*2)*4*2</t>
  </si>
  <si>
    <t>(4+4*2)*4*2</t>
  </si>
  <si>
    <t>88</t>
  </si>
  <si>
    <t>59051480</t>
  </si>
  <si>
    <t>lišta rohová Al 10/10 cm s tkaninou bal. 2,5 m</t>
  </si>
  <si>
    <t>626663143</t>
  </si>
  <si>
    <t xml:space="preserve">Kontaktní zateplovací systémy příslušenství kontaktních zateplovacích systémů lišta rohová s tkaninou - rohovník  2,5m Al 10/10 cm</t>
  </si>
  <si>
    <t>170*1,05</t>
  </si>
  <si>
    <t>89</t>
  </si>
  <si>
    <t>622143004</t>
  </si>
  <si>
    <t>Montáž omítkových samolepících začišťovacích profilů (APU lišt)</t>
  </si>
  <si>
    <t>-265383130</t>
  </si>
  <si>
    <t>Montáž omítkových profilů plastových nebo pozinkovaných, upevněných vtlačením do podkladní vrstvy nebo přibitím začišťovacích samolepících (APU lišty)</t>
  </si>
  <si>
    <t>90</t>
  </si>
  <si>
    <t>59051476</t>
  </si>
  <si>
    <t>profil okenní začišťovací s tkaninou -Thermospoj 9 mm/2,4 m</t>
  </si>
  <si>
    <t>1292496429</t>
  </si>
  <si>
    <t>Kontaktní zateplovací systémy příslušenství kontaktních zateplovacích systémů profil okenní začišťovací s tkaninou Thermospoj 9 mm/2,4 m</t>
  </si>
  <si>
    <t>44*1,05</t>
  </si>
  <si>
    <t>91</t>
  </si>
  <si>
    <t>622211011</t>
  </si>
  <si>
    <t>Montáž kontaktního zateplení vnějších stěn z polystyrénových desek tl do 80 mm (vč,kotev, lepidla, síťoviny)</t>
  </si>
  <si>
    <t>115278498</t>
  </si>
  <si>
    <t>Montáž kontaktního zateplení z polystyrenových desek nebo z kombinovaných desek na vnější stěny, tloušťky desek přes 40 do 80 mm</t>
  </si>
  <si>
    <t>(21,8+14)*2*1,25</t>
  </si>
  <si>
    <t>92</t>
  </si>
  <si>
    <t>28376352</t>
  </si>
  <si>
    <t>deska fasádní polystyrénová izolační Perimeter 1250 x 600 x 50 mm</t>
  </si>
  <si>
    <t>51685807</t>
  </si>
  <si>
    <t>89,5*1,02</t>
  </si>
  <si>
    <t>93</t>
  </si>
  <si>
    <t>622321121</t>
  </si>
  <si>
    <t xml:space="preserve">Vápenocementová omítka hladká jednovrstvá vnějších stěn tl.10mm </t>
  </si>
  <si>
    <t>-573888569</t>
  </si>
  <si>
    <t>Omítka vápenocementová vnějších ploch nanášená jednovrstvá, tloušťky do 15 mm hladká stěn</t>
  </si>
  <si>
    <t>(13,9+21,8+13,9)*6,1</t>
  </si>
  <si>
    <t>21,8*5,3</t>
  </si>
  <si>
    <t>0,45*1,25*2</t>
  </si>
  <si>
    <t>-4*4*4+(4+4*2)*0,45*4</t>
  </si>
  <si>
    <t>-2,5*1,5*4+(2,5+1,5*2)*0,15*4</t>
  </si>
  <si>
    <t>94</t>
  </si>
  <si>
    <t>622321191</t>
  </si>
  <si>
    <t xml:space="preserve">Příplatek k vápenocementové omítce vnějších stěn za každých dalších 5 mm tloušťky  </t>
  </si>
  <si>
    <t>-1896729053</t>
  </si>
  <si>
    <t>Omítka vápenocementová vnějších ploch Příplatek k cenám za každých dalších i započatých 5 mm tloušťky omítky přes 15 mm stěn</t>
  </si>
  <si>
    <t>95</t>
  </si>
  <si>
    <t>622511111</t>
  </si>
  <si>
    <t>Tenkovrstvá akrylátová mozaiková střednězrnná omítka včetně penetrace vnějších stěn</t>
  </si>
  <si>
    <t>-680996846</t>
  </si>
  <si>
    <t>Omítka tenkovrstvá akrylátová vnějších ploch probarvená, včetně penetrace podkladu mozaiková střednězrnná stěn</t>
  </si>
  <si>
    <t>96</t>
  </si>
  <si>
    <t>622531011</t>
  </si>
  <si>
    <t>Tenkovrstvá silikonová zrnitá omítka tl. 1,5 mm včetně penetrace a probarvení vnějších stěn</t>
  </si>
  <si>
    <t>1109991297</t>
  </si>
  <si>
    <t>Omítka tenkovrstvá silikonová vnějších ploch probarvená, včetně penetrace podkladu zrnitá, tloušťky 1,5 mm stěn</t>
  </si>
  <si>
    <t>97</t>
  </si>
  <si>
    <t>629991011</t>
  </si>
  <si>
    <t>Zakrytí výplní otvorů a svislých ploch fólií přilepenou lepící páskou</t>
  </si>
  <si>
    <t>60828979</t>
  </si>
  <si>
    <t>Zakrytí vnějších ploch před znečištěním včetně pozdějšího odkrytí výplní otvorů a svislých ploch fólií přilepenou lepící páskou</t>
  </si>
  <si>
    <t>2,5*1,5*4</t>
  </si>
  <si>
    <t>4*4*4</t>
  </si>
  <si>
    <t>Podlahy a podlahové konstrukce</t>
  </si>
  <si>
    <t>98</t>
  </si>
  <si>
    <t>631311135</t>
  </si>
  <si>
    <t>Mazanina tl do 240 mm z betonu prostého tř. C 20/25</t>
  </si>
  <si>
    <t>-1464176583</t>
  </si>
  <si>
    <t>Mazanina z betonu prostého tl. přes 120 do 240 mm tř. C 20/25</t>
  </si>
  <si>
    <t>65*0,18*4</t>
  </si>
  <si>
    <t>4,5*0,45*0,18*4</t>
  </si>
  <si>
    <t>99</t>
  </si>
  <si>
    <t>631319202</t>
  </si>
  <si>
    <t>Příplatek k mazaninám za přidání ocelových vláken (drátkobeton) pro objemové vyztužení 20 kg/m3</t>
  </si>
  <si>
    <t>-1035160252</t>
  </si>
  <si>
    <t>Příplatek k cenám betonových mazanin za vyztužení ocelovými vlákny (drátkobeton) objemové vyztužení 20 kg/m3</t>
  </si>
  <si>
    <t>632450124</t>
  </si>
  <si>
    <t>Vyrovnávací cementový potěr tl do 50 mm ze suchých směsí provedený v pásu</t>
  </si>
  <si>
    <t>1702455692</t>
  </si>
  <si>
    <t>Potěr cementový vyrovnávací ze suchých směsí v pásu o průměrné (střední) tl. přes 40 do 50 mm</t>
  </si>
  <si>
    <t>"uložení prefa panelů</t>
  </si>
  <si>
    <t>(21,8+13,9)*2*0,45</t>
  </si>
  <si>
    <t>13*0,3*3</t>
  </si>
  <si>
    <t>101</t>
  </si>
  <si>
    <t>632451456</t>
  </si>
  <si>
    <t>Potěr pískocementový tl do 50 mm tř. C 25 běžný</t>
  </si>
  <si>
    <t>697779013</t>
  </si>
  <si>
    <t>Potěr pískocementový běžný tl. přes 40 do 50 mm tř. C 25</t>
  </si>
  <si>
    <t>"skladba 01</t>
  </si>
  <si>
    <t>21,8*13,9</t>
  </si>
  <si>
    <t>102</t>
  </si>
  <si>
    <t>632451494</t>
  </si>
  <si>
    <t>Příplatek k cenám potěru za strojní přehlazení povrchu</t>
  </si>
  <si>
    <t>-1161133475</t>
  </si>
  <si>
    <t>Potěr pískocementový běžný Příplatek k cenám za strojní přehlazení povrchu</t>
  </si>
  <si>
    <t>4,5*0,45*4</t>
  </si>
  <si>
    <t>103</t>
  </si>
  <si>
    <t>633991111</t>
  </si>
  <si>
    <t>Nástřik betonových povrchů proti odpařování vody</t>
  </si>
  <si>
    <t>-1952937161</t>
  </si>
  <si>
    <t>Nástřik proti odpařování vody betonových povrchů</t>
  </si>
  <si>
    <t>104</t>
  </si>
  <si>
    <t>634111114</t>
  </si>
  <si>
    <t>Obvodová dilatace pružnou těsnicí páskou v 100 mm mezi stěnou a mazaninou</t>
  </si>
  <si>
    <t>379351312</t>
  </si>
  <si>
    <t>Obvodová dilatace mezi stěnou a mazaninou pružnou těsnicí páskou výšky 100 mm</t>
  </si>
  <si>
    <t>(13+5)*2*4*2</t>
  </si>
  <si>
    <t>105</t>
  </si>
  <si>
    <t>634113115</t>
  </si>
  <si>
    <t xml:space="preserve">Výplň dilatačních spár mazanin plastovým profilem  </t>
  </si>
  <si>
    <t>1124761979</t>
  </si>
  <si>
    <t>106</t>
  </si>
  <si>
    <t>634662113</t>
  </si>
  <si>
    <t>Výplň spár š do 20 mm v mazaninách akrylátovým tmelem</t>
  </si>
  <si>
    <t>-244571837</t>
  </si>
  <si>
    <t>"Řez A-A</t>
  </si>
  <si>
    <t>"pozn.3</t>
  </si>
  <si>
    <t>21,8+13,9*2</t>
  </si>
  <si>
    <t>107</t>
  </si>
  <si>
    <t>634911113</t>
  </si>
  <si>
    <t>Řezání dilatačních spár š 5 mm hl do 50 mm v čerstvé betonové mazanině</t>
  </si>
  <si>
    <t>-2062035897</t>
  </si>
  <si>
    <t>Řezání dilatačních nebo smršťovacích spár v čerstvé betonové mazanině nebo potěru šířky do 5 mm, hloubky přes 20 do 50 mm</t>
  </si>
  <si>
    <t>(13+5*5)*4</t>
  </si>
  <si>
    <t>108</t>
  </si>
  <si>
    <t>635111241</t>
  </si>
  <si>
    <t>Násyp pod podlahy z hrubého kameniva 8-16 se zhutněním</t>
  </si>
  <si>
    <t>1430826905</t>
  </si>
  <si>
    <t>Násyp ze štěrkopísku, písku nebo kameniva pod podlahy se zhutněním z kameniva hrubého 8-16</t>
  </si>
  <si>
    <t>"skladba A</t>
  </si>
  <si>
    <t>25,3*0,2</t>
  </si>
  <si>
    <t>109</t>
  </si>
  <si>
    <t>637211122</t>
  </si>
  <si>
    <t>Okapový chodník z betonových dlaždic tl 50 mm kladených do písku se zalitím spár MC vč.kladecí vrstvy tl.30mm</t>
  </si>
  <si>
    <t>-1982132180</t>
  </si>
  <si>
    <t>Okapový chodník z dlaždic betonových se zalitím spár cementovou maltou do písku, tl. dlaždic 60 mm</t>
  </si>
  <si>
    <t>25,3</t>
  </si>
  <si>
    <t>110</t>
  </si>
  <si>
    <t>637311122</t>
  </si>
  <si>
    <t>Okapový chodník z betonových chodníkových obrubníků stojatých vč. lože z betonu</t>
  </si>
  <si>
    <t>1487689595</t>
  </si>
  <si>
    <t>Okapový chodník z obrubníků betonových chodníkových se zalitím spár cementovou maltou do lože z betonu prostého, z obrubníků stojatých</t>
  </si>
  <si>
    <t>0,5+13,9+0,5*2+21,8+0,5*2+13,9+0,5</t>
  </si>
  <si>
    <t>Osazování výplní otvorů</t>
  </si>
  <si>
    <t>111</t>
  </si>
  <si>
    <t>644941112</t>
  </si>
  <si>
    <t>Osazování ventilačních mřížek velikosti do 300 x 300 mm</t>
  </si>
  <si>
    <t>1538929344</t>
  </si>
  <si>
    <t>Montáž průvětrníků nebo mřížek odvětrávacích velikosti přes 150 x 200 do 300 x 300 mm</t>
  </si>
  <si>
    <t>112</t>
  </si>
  <si>
    <t>5534142201</t>
  </si>
  <si>
    <t>průvětrník bez klapek se sítí 20x25 cm</t>
  </si>
  <si>
    <t>11283349</t>
  </si>
  <si>
    <t>Ostatní konstrukce a práce, bourání</t>
  </si>
  <si>
    <t>113</t>
  </si>
  <si>
    <t>90002</t>
  </si>
  <si>
    <t>M+D fotoluminiscenční tabulky</t>
  </si>
  <si>
    <t>-1444017425</t>
  </si>
  <si>
    <t>114</t>
  </si>
  <si>
    <t>90003</t>
  </si>
  <si>
    <t>M+D ohraničení dl.5,0m vč.povrhové úpravy - viz č.1.1.2 pozn.4</t>
  </si>
  <si>
    <t>790119076</t>
  </si>
  <si>
    <t>115</t>
  </si>
  <si>
    <t>919735113</t>
  </si>
  <si>
    <t>Řezání stávajícího živičného krytu hl do 150 mm</t>
  </si>
  <si>
    <t>-1001412316</t>
  </si>
  <si>
    <t>Řezání stávajícího živičného krytu nebo podkladu hloubky přes 100 do 150 mm</t>
  </si>
  <si>
    <t>(23,8+16,9)*2</t>
  </si>
  <si>
    <t>27*2+6</t>
  </si>
  <si>
    <t>116</t>
  </si>
  <si>
    <t>941111131</t>
  </si>
  <si>
    <t>Montáž lešení řadového trubkového lehkého s podlahami zatížení do 200 kg/m2 š do 1,5 m v do 10 m</t>
  </si>
  <si>
    <t>1295551777</t>
  </si>
  <si>
    <t>Montáž lešení řadového trubkového lehkého pracovního s podlahami s provozním zatížením tř. 3 do 200 kg/m2 šířky tř. W12 přes 1,2 do 1,5 m, výšky do 10 m</t>
  </si>
  <si>
    <t>(21,8+13,9+1,5*2)*2*7</t>
  </si>
  <si>
    <t>117</t>
  </si>
  <si>
    <t>941111231</t>
  </si>
  <si>
    <t>Příplatek k lešení řadovému trubkovému lehkému s podlahami š 1,5 m v 10 m za první a ZKD den použití</t>
  </si>
  <si>
    <t>1715180803</t>
  </si>
  <si>
    <t>Montáž lešení řadového trubkového lehkého pracovního s podlahami s provozním zatížením tř. 3 do 200 kg/m2 Příplatek za první a každý další den použití lešení k ceně -1131</t>
  </si>
  <si>
    <t>541,8*60</t>
  </si>
  <si>
    <t>118</t>
  </si>
  <si>
    <t>941111831</t>
  </si>
  <si>
    <t>Demontáž lešení řadového trubkového lehkého s podlahami zatížení do 200 kg/m2 š do 1,5 m v do 10 m</t>
  </si>
  <si>
    <t>268144665</t>
  </si>
  <si>
    <t>Demontáž lešení řadového trubkového lehkého pracovního s podlahami s provozním zatížením tř. 3 do 200 kg/m2 šířky tř. W12 přes 1,2 do 1,5 m, výšky do 10 m</t>
  </si>
  <si>
    <t>119</t>
  </si>
  <si>
    <t>949101112</t>
  </si>
  <si>
    <t>Lešení pomocné pro objekty pozemních staveb s lešeňovou podlahou v do 3,5 m zatížení do 150 kg/m2</t>
  </si>
  <si>
    <t>-1380047761</t>
  </si>
  <si>
    <t>Lešení pomocné pracovní pro objekty pozemních staveb pro zatížení do 150 kg/m2, o výšce lešeňové podlahy přes 1,9 do 3,5 m</t>
  </si>
  <si>
    <t>120</t>
  </si>
  <si>
    <t>952901221</t>
  </si>
  <si>
    <t>Vyčištění budov průmyslových objektů při jakékoliv výšce podlaží</t>
  </si>
  <si>
    <t>629581311</t>
  </si>
  <si>
    <t>Vyčištění budov nebo objektů před předáním do užívání průmyslových budov a objektů výrobních, skladovacích, garáží, dílen nebo hal apod. s nespalnou podlahou-zametení podlahy, umytí dlažeb nebo keramických podlah v přilehlých místnostech, chodbách a schodištích, umytí obkladů, schodů, vyčištění a umytí oken a dveří s rámy a zárubněmi, umytí a vyčištění jiných zasklených a natíraných ploch a zařizovacích předmětů jakékoliv výšky podlaží</t>
  </si>
  <si>
    <t>121</t>
  </si>
  <si>
    <t>953312122</t>
  </si>
  <si>
    <t>Vložky do dilatačních spár z extrudovaných polystyrénových desek tl 20 mm</t>
  </si>
  <si>
    <t>1761449315</t>
  </si>
  <si>
    <t>"nadpraží sklobetonových oken</t>
  </si>
  <si>
    <t>2,5*0,1*4</t>
  </si>
  <si>
    <t>122</t>
  </si>
  <si>
    <t>953331111</t>
  </si>
  <si>
    <t>Vložky do svislých dilatačních spár z lepenky nepískované kladené volně</t>
  </si>
  <si>
    <t>-1619018532</t>
  </si>
  <si>
    <t>Vložky svislé do dilatačních spár z lepenky kladené volně, včetně dodání a osazení, v jakémkoliv zdivu, nepískované</t>
  </si>
  <si>
    <t>"č.1.12 pozn.4</t>
  </si>
  <si>
    <t>0,3*1,5</t>
  </si>
  <si>
    <t>123</t>
  </si>
  <si>
    <t>953943113</t>
  </si>
  <si>
    <t>Osazování výrobků do 15 kg/kus do vysekaných kapes zdiva bez jejich dodání</t>
  </si>
  <si>
    <t>519186333</t>
  </si>
  <si>
    <t xml:space="preserve">Osazování drobných kovových předmětů  výrobků ostatních jinde neuvedených do vynechaných či vysekaných kapes zdiva, se zajištěním polohy se zalitím maltou cementovou, hmotnosti přes 5 do 15 kg/kus</t>
  </si>
  <si>
    <t>124</t>
  </si>
  <si>
    <t>44932112</t>
  </si>
  <si>
    <t>přístroj hasicí ruční práškový 183B</t>
  </si>
  <si>
    <t>-771727560</t>
  </si>
  <si>
    <t>125</t>
  </si>
  <si>
    <t>953943125</t>
  </si>
  <si>
    <t>Osazování výrobků do 120 kg/kus do betonu bez jejich dodání</t>
  </si>
  <si>
    <t>939793302</t>
  </si>
  <si>
    <t>Osazování drobných kovových předmětů výrobků ostatních jinde neuvedených do betonu se zajištěním polohy k bednění či k výztuži před zabetonováním hmotnosti přes 30 do 120 kg/kus</t>
  </si>
  <si>
    <t>126</t>
  </si>
  <si>
    <t>553001</t>
  </si>
  <si>
    <t>úhelník 70x70x7mm dl.4,3m úprava žárový Pz (viz výkres č.1.1.2 pozn.8)</t>
  </si>
  <si>
    <t>-1407267141</t>
  </si>
  <si>
    <t>127</t>
  </si>
  <si>
    <t>962022491</t>
  </si>
  <si>
    <t>Bourání zdiva nadzákladového kamenného na MC přes 1 m3</t>
  </si>
  <si>
    <t>655533123</t>
  </si>
  <si>
    <t>Bourání zdiva nadzákladového kamenného nebo smíšeného kamenného, na maltu cementovou, objemu přes 1 m3</t>
  </si>
  <si>
    <t xml:space="preserve">"výkres č.1.1.2 </t>
  </si>
  <si>
    <t>"pozn.5+6</t>
  </si>
  <si>
    <t>4*0,3*0,3*4</t>
  </si>
  <si>
    <t>(4+21,8-4*4)*0,3*1,5</t>
  </si>
  <si>
    <t>128</t>
  </si>
  <si>
    <t>985222111</t>
  </si>
  <si>
    <t>Sbírání a třídění kamene ručně ze suti s očištěním</t>
  </si>
  <si>
    <t>227592423</t>
  </si>
  <si>
    <t>Sbírání a třídění kamene nebo cihel ručně ze suti s očištěním kamene</t>
  </si>
  <si>
    <t>997</t>
  </si>
  <si>
    <t>Přesun sutě</t>
  </si>
  <si>
    <t>129</t>
  </si>
  <si>
    <t>997221551</t>
  </si>
  <si>
    <t>Vodorovná doprava suti ze sypkých materiálů do 1 km</t>
  </si>
  <si>
    <t>-1250563604</t>
  </si>
  <si>
    <t>Vodorovná doprava suti bez naložení, ale se složením a s hrubým urovnáním ze sypkých materiálů, na vzdálenost do 1 km</t>
  </si>
  <si>
    <t>130</t>
  </si>
  <si>
    <t>997221559</t>
  </si>
  <si>
    <t>Příplatek ZKD 1 km u vodorovné dopravy suti ze sypkých materiálů</t>
  </si>
  <si>
    <t>-1478331720</t>
  </si>
  <si>
    <t>Vodorovná doprava suti bez naložení, ale se složením a s hrubým urovnáním Příplatek k ceně za každý další i započatý 1 km přes 1 km</t>
  </si>
  <si>
    <t>515,637*39</t>
  </si>
  <si>
    <t>131</t>
  </si>
  <si>
    <t>997221845</t>
  </si>
  <si>
    <t>Poplatek za uložení odpadu z asfaltových povrchů na skládce (skládkovné)</t>
  </si>
  <si>
    <t>-557237623</t>
  </si>
  <si>
    <t>Poplatek za uložení stavebního odpadu na skládce (skládkovné) z asfaltových povrchů</t>
  </si>
  <si>
    <t>4,424</t>
  </si>
  <si>
    <t>204,452</t>
  </si>
  <si>
    <t>132</t>
  </si>
  <si>
    <t>997221855</t>
  </si>
  <si>
    <t>Poplatek za uložení odpadu z kameniva na skládce (skládkovné)</t>
  </si>
  <si>
    <t>-1565725315</t>
  </si>
  <si>
    <t>Poplatek za uložení stavebního odpadu na skládce (skládkovné) z kameniva</t>
  </si>
  <si>
    <t>6,16</t>
  </si>
  <si>
    <t>284,68</t>
  </si>
  <si>
    <t>133</t>
  </si>
  <si>
    <t>997013801</t>
  </si>
  <si>
    <t xml:space="preserve">Poplatek za uložení na skládce (skládkovné) stavebního odpadu </t>
  </si>
  <si>
    <t>-1141255376</t>
  </si>
  <si>
    <t xml:space="preserve">Poplatek za uložení stavebního odpadu na skládce (skládkovné) </t>
  </si>
  <si>
    <t>515,637</t>
  </si>
  <si>
    <t>-208,876</t>
  </si>
  <si>
    <t>-290,840</t>
  </si>
  <si>
    <t>998</t>
  </si>
  <si>
    <t>Přesun hmot</t>
  </si>
  <si>
    <t>134</t>
  </si>
  <si>
    <t>998011001</t>
  </si>
  <si>
    <t>Přesun hmot pro budovy zděné v do 6 m</t>
  </si>
  <si>
    <t>1274798860</t>
  </si>
  <si>
    <t>Přesun hmot pro budovy občanské výstavby, bydlení, výrobu a služby s nosnou svislou konstrukcí zděnou z cihel, tvárnic nebo kamene vodorovná dopravní vzdálenost do 100 m pro budovy výšky do 6 m</t>
  </si>
  <si>
    <t>PSV</t>
  </si>
  <si>
    <t>Práce a dodávky PSV</t>
  </si>
  <si>
    <t>711</t>
  </si>
  <si>
    <t>Izolace proti vodě, vlhkosti a plynům</t>
  </si>
  <si>
    <t>135</t>
  </si>
  <si>
    <t>711471051</t>
  </si>
  <si>
    <t>Provedení vodorovné izolace proti tlakové vodě termoplasty lepenou fólií PVC</t>
  </si>
  <si>
    <t>-936474677</t>
  </si>
  <si>
    <t>Provedení izolace proti povrchové a podpovrchové tlakové vodě termoplasty na ploše vodorovné V folií PVC lepenou</t>
  </si>
  <si>
    <t>136</t>
  </si>
  <si>
    <t>711472051</t>
  </si>
  <si>
    <t>Provedení svislé izolace proti tlakové vodě termoplasty lepenou fólií PVC</t>
  </si>
  <si>
    <t>1097527385</t>
  </si>
  <si>
    <t>Provedení izolace proti povrchové a podpovrchové tlakové vodě termoplasty na ploše svislé S folií PVC lepenou</t>
  </si>
  <si>
    <t>(5+13)*2*0,2*4</t>
  </si>
  <si>
    <t>137</t>
  </si>
  <si>
    <t>28323111A</t>
  </si>
  <si>
    <t>fólie PE hydroizolační HDPE s atestem na vysoký radonový index tl. 1,0 mm</t>
  </si>
  <si>
    <t>864287867</t>
  </si>
  <si>
    <t>303,02*1,15</t>
  </si>
  <si>
    <t>64,5*1,2</t>
  </si>
  <si>
    <t>138</t>
  </si>
  <si>
    <t>711491171</t>
  </si>
  <si>
    <t>Provedení izolace proti tlakové vodě vodorovné z textilií vrstva podkladní</t>
  </si>
  <si>
    <t>-529598294</t>
  </si>
  <si>
    <t>Provedení izolace proti povrchové a podpovrchové tlakové vodě ostatní na ploše vodorovné V z textilií, vrstvy podkladní</t>
  </si>
  <si>
    <t>139</t>
  </si>
  <si>
    <t>711491172</t>
  </si>
  <si>
    <t>Provedení izolace proti tlakové vodě vodorovné z textilií vrstva ochranná</t>
  </si>
  <si>
    <t>1740818529</t>
  </si>
  <si>
    <t>Provedení izolace proti povrchové a podpovrchové tlakové vodě ostatní na ploše vodorovné V z textilií, vrstvy ochranné</t>
  </si>
  <si>
    <t>140</t>
  </si>
  <si>
    <t>711491175</t>
  </si>
  <si>
    <t>Připevnění vodorovné izolace proti tlakové vodě kotvícími pásky vč.materiálu</t>
  </si>
  <si>
    <t>-503995920</t>
  </si>
  <si>
    <t>Provedení izolace proti povrchové a podpovrchové tlakové vodě ostatní na ploše vodorovné V připevnění izolace kotvicími pásky</t>
  </si>
  <si>
    <t>(5+13)*2*4</t>
  </si>
  <si>
    <t>141</t>
  </si>
  <si>
    <t>711491271</t>
  </si>
  <si>
    <t>Provedení izolace proti tlakové vodě svislé z textilií vrstva podkladní</t>
  </si>
  <si>
    <t>34357917</t>
  </si>
  <si>
    <t>Provedení izolace proti povrchové a podpovrchové tlakové vodě ostatní na ploše svislé S z textilií, vrstvy podkladní</t>
  </si>
  <si>
    <t>142</t>
  </si>
  <si>
    <t>711491272</t>
  </si>
  <si>
    <t>Provedení izolace proti tlakové vodě svislé z textilií vrstva ochranná</t>
  </si>
  <si>
    <t>-340550312</t>
  </si>
  <si>
    <t>Provedení izolace proti povrchové a podpovrchové tlakové vodě ostatní na ploše svislé S z textilií, vrstvy ochranné</t>
  </si>
  <si>
    <t>143</t>
  </si>
  <si>
    <t>69311169</t>
  </si>
  <si>
    <t xml:space="preserve">textilie 200 g/m2 </t>
  </si>
  <si>
    <t>1688034665</t>
  </si>
  <si>
    <t>(303,02+64,5)*2*1,1</t>
  </si>
  <si>
    <t>144</t>
  </si>
  <si>
    <t>998711101</t>
  </si>
  <si>
    <t>Přesun hmot tonážní pro izolace proti vodě, vlhkosti a plynům v objektech výšky do 6 m</t>
  </si>
  <si>
    <t>-1005890268</t>
  </si>
  <si>
    <t>Přesun hmot pro izolace proti vodě, vlhkosti a plynům stanovený z hmotnosti přesunovaného materiálu vodorovná dopravní vzdálenost do 50 m v objektech výšky do 6 m</t>
  </si>
  <si>
    <t>712</t>
  </si>
  <si>
    <t>Povlakové krytiny</t>
  </si>
  <si>
    <t>145</t>
  </si>
  <si>
    <t>712311101</t>
  </si>
  <si>
    <t>Provedení povlakové krytiny střech do 10° za studena lakem penetračním nebo asfaltovým</t>
  </si>
  <si>
    <t>675788759</t>
  </si>
  <si>
    <t>Provedení povlakové krytiny střech plochých do 10 st. natěradly a tmely za studena nátěrem lakem penetračním nebo asfaltovým</t>
  </si>
  <si>
    <t>146</t>
  </si>
  <si>
    <t>7123111011</t>
  </si>
  <si>
    <t>Provedení povlakové krytiny střech svislé za studena lakem penetračním nebo asfaltovým</t>
  </si>
  <si>
    <t>-2138697355</t>
  </si>
  <si>
    <t>(20,9+13,45*2)*1</t>
  </si>
  <si>
    <t>147</t>
  </si>
  <si>
    <t>11163150</t>
  </si>
  <si>
    <t>lak asfaltový ALP/9 bal 9 kg</t>
  </si>
  <si>
    <t>31967138</t>
  </si>
  <si>
    <t>Výrobky asfaltové izolační a zálivkové hmoty asfalty oxidované stavebně-izolační k penetraci suchých a očištěných podkladů pod asfaltové izolační krytiny a izolace ALP/9 bal 9 kg</t>
  </si>
  <si>
    <t>303,02*0,0003</t>
  </si>
  <si>
    <t>47,8*0,00035</t>
  </si>
  <si>
    <t>148</t>
  </si>
  <si>
    <t>712341559</t>
  </si>
  <si>
    <t>Provedení povlakové krytiny střech do 10° pásy NAIP přitavením v plné ploše</t>
  </si>
  <si>
    <t>73433351</t>
  </si>
  <si>
    <t>Provedení povlakové krytiny střech plochých do 10 st. pásy přitavením NAIP v plné ploše</t>
  </si>
  <si>
    <t>149</t>
  </si>
  <si>
    <t>7123415591</t>
  </si>
  <si>
    <t>Provedení povlakové krytiny střech svislé pásy NAIP přitavením v plné ploše</t>
  </si>
  <si>
    <t>733697992</t>
  </si>
  <si>
    <t>150</t>
  </si>
  <si>
    <t>628522640</t>
  </si>
  <si>
    <t>pás s modifikovaným asfaltem SBS Special mineral</t>
  </si>
  <si>
    <t>2019421304</t>
  </si>
  <si>
    <t>47,8*1,2</t>
  </si>
  <si>
    <t>151</t>
  </si>
  <si>
    <t>712363352</t>
  </si>
  <si>
    <t>Povlakové krytiny střech do 10° z tvarovaných poplastovaných lišt délky 2 m koutová lišta vnitřní rš 100 mm</t>
  </si>
  <si>
    <t>-324484895</t>
  </si>
  <si>
    <t>Povlakové krytiny střech plochých do 10° z tvarovaných poplastovaných lišt pro mPVC vnitřní koutová lišta rš 100 mm</t>
  </si>
  <si>
    <t>"Detail B</t>
  </si>
  <si>
    <t>13,45+20,9+13,45</t>
  </si>
  <si>
    <t>152</t>
  </si>
  <si>
    <t>712363353</t>
  </si>
  <si>
    <t>Povlakové krytiny střech do 10° z tvarovaných poplastovaných lišt délky 2 m koutová lišta vnější rš 100 mm</t>
  </si>
  <si>
    <t>-2114653119</t>
  </si>
  <si>
    <t>Povlakové krytiny střech plochých do 10° z tvarovaných poplastovaných lišt pro mPVC vnější koutová lišta rš 100 mm</t>
  </si>
  <si>
    <t>153</t>
  </si>
  <si>
    <t>712363357</t>
  </si>
  <si>
    <t>Povlakové krytiny střech do 10° z tvarovaných poplastovaných lišt délky 2 m okapnice široká rš 250 mm</t>
  </si>
  <si>
    <t>1269868506</t>
  </si>
  <si>
    <t>Povlakové krytiny střech plochých do 10° z tvarovaných poplastovaných lišt pro mPVC okapnice rš 250 mm</t>
  </si>
  <si>
    <t>"detail A</t>
  </si>
  <si>
    <t>21,8</t>
  </si>
  <si>
    <t>154</t>
  </si>
  <si>
    <t>712363358</t>
  </si>
  <si>
    <t>Povlakové krytiny střech do 10° z tvarovaných poplastovaných lišt délky 2 m závětrná lišta rš 250 mm</t>
  </si>
  <si>
    <t>-985679394</t>
  </si>
  <si>
    <t>Povlakové krytiny střech plochých do 10° z tvarovaných poplastovaných lišt pro mPVC závětrná lišta rš 250 mm</t>
  </si>
  <si>
    <t>155</t>
  </si>
  <si>
    <t>712391171</t>
  </si>
  <si>
    <t>Provedení povlakové krytiny střech do 10° podkladní textilní vrstvy</t>
  </si>
  <si>
    <t>1387899029</t>
  </si>
  <si>
    <t>Provedení povlakové krytiny střech plochých do 10 st. -ostatní práce provedení vrstvy textilní podkladní</t>
  </si>
  <si>
    <t>156</t>
  </si>
  <si>
    <t>7123911711</t>
  </si>
  <si>
    <t>Provedení povlakové krytiny střech svislé podkladní textilní vrstvy</t>
  </si>
  <si>
    <t>1891607238</t>
  </si>
  <si>
    <t>157</t>
  </si>
  <si>
    <t>69311172</t>
  </si>
  <si>
    <t xml:space="preserve">textilie 300 g/m2 </t>
  </si>
  <si>
    <t>-1623919853</t>
  </si>
  <si>
    <t>158</t>
  </si>
  <si>
    <t>712998201</t>
  </si>
  <si>
    <t>Montáž bezpečnostního přepadu z PVC do DN 70</t>
  </si>
  <si>
    <t>-68522668</t>
  </si>
  <si>
    <t xml:space="preserve">Provedení povlakové krytiny střech - ostatní práce  montáž odvodňovacího prvku nouzového atikového přepadu z PVC na dešťovou vodu do DN 70</t>
  </si>
  <si>
    <t>159</t>
  </si>
  <si>
    <t>28342475</t>
  </si>
  <si>
    <t>přepad bezpečnostní PVC atikový DN 70</t>
  </si>
  <si>
    <t>-248136468</t>
  </si>
  <si>
    <t>160</t>
  </si>
  <si>
    <t>998712101</t>
  </si>
  <si>
    <t>Přesun hmot tonážní tonážní pro krytiny povlakové v objektech v do 6 m</t>
  </si>
  <si>
    <t>748507687</t>
  </si>
  <si>
    <t>Přesun hmot pro povlakové krytiny stanovený z hmotnosti přesunovaného materiálu vodorovná dopravní vzdálenost do 50 m v objektech výšky do 6 m</t>
  </si>
  <si>
    <t>713</t>
  </si>
  <si>
    <t>Izolace tepelné</t>
  </si>
  <si>
    <t>161</t>
  </si>
  <si>
    <t>713001</t>
  </si>
  <si>
    <t>M+D kompresní páska (např.ILLBRUCK ILLMOD ECO)</t>
  </si>
  <si>
    <t>1435327583</t>
  </si>
  <si>
    <t>162</t>
  </si>
  <si>
    <t>713131141</t>
  </si>
  <si>
    <t>Montáž izolace tepelné stěn a základů lepením celoplošně rohoží, pásů, dílců, desek</t>
  </si>
  <si>
    <t>-406536281</t>
  </si>
  <si>
    <t>Montáž tepelné izolace stěn rohožemi, pásy, deskami, dílci, bloky (izolační materiál ve specifikaci) lepením celoplošně</t>
  </si>
  <si>
    <t>(21,8+13,9*2)*1</t>
  </si>
  <si>
    <t>163</t>
  </si>
  <si>
    <t>283723090</t>
  </si>
  <si>
    <t>deska z pěnového polystyrenu EPS 100 S 1000 x 500 x 100 mm</t>
  </si>
  <si>
    <t>-540333605</t>
  </si>
  <si>
    <t>Desky z lehčených plastů desky z pěnového polystyrénu - samozhášivého typ EPS 100S stabil, objemová hmotnost 20 - 25 kg/m3 tepelně izolační desky pro izolace ploché střechy nebo podlahy rozměr 1000 x 500 mm, lambda 0,037 [W / m K] 100 mm</t>
  </si>
  <si>
    <t>49,8*1,02</t>
  </si>
  <si>
    <t>164</t>
  </si>
  <si>
    <t>713141131</t>
  </si>
  <si>
    <t>Montáž izolace tepelné střech plochých lepené za studena 1 vrstva rohoží, pásů, dílců, desek</t>
  </si>
  <si>
    <t>-786236062</t>
  </si>
  <si>
    <t>Montáž tepelné izolace střech plochých rohožemi, pásy, deskami, dílci, bloky (izolační materiál ve specifikaci) přilepenými za studena zplna, jednovrstvá</t>
  </si>
  <si>
    <t>20,9*0,45</t>
  </si>
  <si>
    <t>165</t>
  </si>
  <si>
    <t>-91784679</t>
  </si>
  <si>
    <t>303,02*1,02</t>
  </si>
  <si>
    <t>166</t>
  </si>
  <si>
    <t>283759150</t>
  </si>
  <si>
    <t>deska z pěnového polystyrenu EPS 150 S 1000 x 500 x 120 mm</t>
  </si>
  <si>
    <t>623330178</t>
  </si>
  <si>
    <t>Desky z lehčených plastů desky z pěnového polystyrénu - samozhášivého typ EPS 150 S stabil , objemová hmotnost 25-30 kg/m3 tepelně izolační desky pro izolace s velmi vysokými nároky na pevnost v tlaku a ohybu (vysoce zatížené podlahy, střechy apod.) rozměr 1000 x 500 mm, lambda 0,035 W/mK 120 mm</t>
  </si>
  <si>
    <t>9,405*0,02</t>
  </si>
  <si>
    <t>167</t>
  </si>
  <si>
    <t>713141211</t>
  </si>
  <si>
    <t>Montáž izolace tepelné střech plochých volně položené atikový klín</t>
  </si>
  <si>
    <t>-2066729043</t>
  </si>
  <si>
    <t>Montáž tepelné izolace střech plochých atikovými klíny kladenými volně</t>
  </si>
  <si>
    <t>168</t>
  </si>
  <si>
    <t>28352005</t>
  </si>
  <si>
    <t>klín atikový přechodný plochých střech tl.50 x 50 mm</t>
  </si>
  <si>
    <t>-55865960</t>
  </si>
  <si>
    <t>49,6*1,05</t>
  </si>
  <si>
    <t>169</t>
  </si>
  <si>
    <t>713141331</t>
  </si>
  <si>
    <t>Montáž izolace tepelné střech plochých lepené za studena zplna, spádová vrstva</t>
  </si>
  <si>
    <t>-633810625</t>
  </si>
  <si>
    <t>Montáž tepelné izolace střech plochých spádovými klíny v ploše přilepenými za studena zplna</t>
  </si>
  <si>
    <t>303,02</t>
  </si>
  <si>
    <t>170</t>
  </si>
  <si>
    <t>28376141</t>
  </si>
  <si>
    <t>klín izolační z pěnového polystyrenu EPS 100 spádový</t>
  </si>
  <si>
    <t>-1350256596</t>
  </si>
  <si>
    <t>303,02*0,32</t>
  </si>
  <si>
    <t>96,966*0,02</t>
  </si>
  <si>
    <t>171</t>
  </si>
  <si>
    <t>998713101</t>
  </si>
  <si>
    <t>Přesun hmot tonážní pro izolace tepelné v objektech v do 6 m</t>
  </si>
  <si>
    <t>-774828264</t>
  </si>
  <si>
    <t>Přesun hmot pro izolace tepelné stanovený z hmotnosti přesunovaného materiálu vodorovná dopravní vzdálenost do 50 m v objektech výšky do 6 m</t>
  </si>
  <si>
    <t>762</t>
  </si>
  <si>
    <t>Konstrukce tesařské</t>
  </si>
  <si>
    <t>172</t>
  </si>
  <si>
    <t>762341033</t>
  </si>
  <si>
    <t xml:space="preserve">Bednění střech rovných z desek OSB tl 15 mm na sraz šroubovaných  </t>
  </si>
  <si>
    <t>-976969874</t>
  </si>
  <si>
    <t>Bednění a laťování bednění střech rovných sklonu do 60 st. s vyřezáním otvorů z dřevoštěpkových desek OSB šroubovaných na rošt na sraz, tloušťky desky 15 mm</t>
  </si>
  <si>
    <t>"Detail A</t>
  </si>
  <si>
    <t>20,9*0,45*2</t>
  </si>
  <si>
    <t>173</t>
  </si>
  <si>
    <t>762341037</t>
  </si>
  <si>
    <t xml:space="preserve">Bednění střech rovných z desek OSB tl 25 mm na sraz šroubovaných  </t>
  </si>
  <si>
    <t>630445906</t>
  </si>
  <si>
    <t>Bednění a laťování bednění střech rovných sklonu do 60 st. s vyřezáním otvorů z dřevoštěpkových desek OSB šroubovaných na rošt na sraz, tloušťky desky 25 mm</t>
  </si>
  <si>
    <t>(13,9+21,8+13,9)*0,45*2</t>
  </si>
  <si>
    <t>174</t>
  </si>
  <si>
    <t>762395000</t>
  </si>
  <si>
    <t>Spojovací prostředky pro montáž krovu, bednění, laťování, světlíky, klíny</t>
  </si>
  <si>
    <t>201894041</t>
  </si>
  <si>
    <t>Spojovací prostředky krovů, bednění a laťování, nadstřešních konstrukcí svory, prkna, hřebíky, pásová ocel, vruty</t>
  </si>
  <si>
    <t>18,81*0,015</t>
  </si>
  <si>
    <t>54,045*0,025</t>
  </si>
  <si>
    <t>175</t>
  </si>
  <si>
    <t>762512245</t>
  </si>
  <si>
    <t xml:space="preserve">Montáž podlahové kce podkladové z desek dřevotřískových nebo cementotřískových  </t>
  </si>
  <si>
    <t>1245667196</t>
  </si>
  <si>
    <t>Podlahové konstrukce podkladové montáž z desek dřevotřískových, dřevoštěpkových nebo cementotřískových na podklad dřevěný šroubováním</t>
  </si>
  <si>
    <t>"Zakrytí spojů izolace proti vodě</t>
  </si>
  <si>
    <t>(5+13)*2*0,3*4</t>
  </si>
  <si>
    <t>176</t>
  </si>
  <si>
    <t>607262420</t>
  </si>
  <si>
    <t>deska dřevoštěpková OSB 3 SE 2500x1250x15 mm</t>
  </si>
  <si>
    <t>2017775687</t>
  </si>
  <si>
    <t>Desky dřevoštěpkové OSB 3 SE (ostrá hrana) do vlhkého prostředí, nebroušená 610 - 650 kg/m3 ostrá hrana OSB 3 SE 2500x1250x15 mm</t>
  </si>
  <si>
    <t>43,2*1,08</t>
  </si>
  <si>
    <t>177</t>
  </si>
  <si>
    <t>762526811</t>
  </si>
  <si>
    <t>Demontáž podlah z dřevotřísky, překližky, sololitu tloušťky do 20 mm bez polštářů</t>
  </si>
  <si>
    <t>1175562209</t>
  </si>
  <si>
    <t>Demontáž podlah z desek dřevotřískových, překližkových, sololitových tl. do 20 mm bez polštářů</t>
  </si>
  <si>
    <t>178</t>
  </si>
  <si>
    <t>762595001</t>
  </si>
  <si>
    <t>Spojovací prostředky pro položení dřevěných podlah a zakrytí kanálů</t>
  </si>
  <si>
    <t>-2059285963</t>
  </si>
  <si>
    <t>Spojovací prostředky podlah a podkladových konstrukcí hřebíky, vruty</t>
  </si>
  <si>
    <t>179</t>
  </si>
  <si>
    <t>998762101</t>
  </si>
  <si>
    <t>Přesun hmot tonážní pro kce tesařské v objektech v do 6 m</t>
  </si>
  <si>
    <t>-691730656</t>
  </si>
  <si>
    <t>Přesun hmot pro konstrukce tesařské stanovený z hmotnosti přesunovaného materiálu vodorovná dopravní vzdálenost do 50 m v objektech výšky do 6 m</t>
  </si>
  <si>
    <t>764</t>
  </si>
  <si>
    <t>Konstrukce klempířské</t>
  </si>
  <si>
    <t>180</t>
  </si>
  <si>
    <t>764214605</t>
  </si>
  <si>
    <t>Oplechování horních ploch a atik bez rohů z Pz s povrch úpravou mechanicky kotvené rš 400 mm</t>
  </si>
  <si>
    <t>-1861358149</t>
  </si>
  <si>
    <t>Oplechování horních ploch zdí a nadezdívek (atik) z pozinkovaného plechu s povrchovou úpravou mechanicky kotvené rš 400 mm</t>
  </si>
  <si>
    <t>4,1+9,1</t>
  </si>
  <si>
    <t>181</t>
  </si>
  <si>
    <t>764216605</t>
  </si>
  <si>
    <t>Oplechování rovných parapetů mechanicky kotvené z Pz s povrchovou úpravou rš 400 mm</t>
  </si>
  <si>
    <t>-1166873885</t>
  </si>
  <si>
    <t>Oplechování parapetů z pozinkovaného plechu s povrchovou úpravou rovných mechanicky kotvené, bez rohů rš 400 mm</t>
  </si>
  <si>
    <t>2,55*4</t>
  </si>
  <si>
    <t>182</t>
  </si>
  <si>
    <t>764511603</t>
  </si>
  <si>
    <t>Žlab podokapní půlkruhový z Pz s povrchovou úpravou rš 400 mm</t>
  </si>
  <si>
    <t>725159032</t>
  </si>
  <si>
    <t>Žlab podokapní z pozinkovaného plechu s povrchovou úpravou včetně háků a čel půlkruhový rš 400 mm</t>
  </si>
  <si>
    <t>183</t>
  </si>
  <si>
    <t>764511644</t>
  </si>
  <si>
    <t>Kotlík oválný (trychtýřový) pro podokapní žlaby z Pz s povrchovou úpravou 400/100 mm</t>
  </si>
  <si>
    <t>1694553626</t>
  </si>
  <si>
    <t>Žlab podokapní z pozinkovaného plechu s povrchovou úpravou včetně háků a čel kotlík oválný (trychtýřový), rš žlabu/průměr svodu 400/100 mm</t>
  </si>
  <si>
    <t>184</t>
  </si>
  <si>
    <t>764518622</t>
  </si>
  <si>
    <t>Svody kruhové včetně objímek, kolen, odskoků z Pz s povrchovou úpravou průměru 100 mm</t>
  </si>
  <si>
    <t>1943141297</t>
  </si>
  <si>
    <t>Svod z pozinkovaného plechu s upraveným povrchem včetně objímek, kolen a odskoků kruhový, průměru 100 mm</t>
  </si>
  <si>
    <t>185</t>
  </si>
  <si>
    <t>998764101</t>
  </si>
  <si>
    <t>Přesun hmot tonážní pro konstrukce klempířské v objektech v do 6 m</t>
  </si>
  <si>
    <t>-1317884333</t>
  </si>
  <si>
    <t>Přesun hmot pro konstrukce klempířské stanovený z hmotnosti přesunovaného materiálu vodorovná dopravní vzdálenost do 50 m v objektech výšky do 6 m</t>
  </si>
  <si>
    <t>766</t>
  </si>
  <si>
    <t>Konstrukce truhlářské</t>
  </si>
  <si>
    <t>186</t>
  </si>
  <si>
    <t>766622131</t>
  </si>
  <si>
    <t>Montáž plastových oken plochy přes 1 m2 otevíravých výšky do 1,5 m s rámem do zdiva</t>
  </si>
  <si>
    <t>398068398</t>
  </si>
  <si>
    <t>Montáž oken plastových včetně montáže rámu na polyuretanovou pěnu plochy přes 1 m2 otevíravých nebo sklápěcích do zdiva, výšky do 1,5 m</t>
  </si>
  <si>
    <t>187</t>
  </si>
  <si>
    <t>61140051</t>
  </si>
  <si>
    <t>okno plastové otevíravé/sklopné dvojsklo přes plochu 1m2 do v1,5m vč.podkladního profilu</t>
  </si>
  <si>
    <t>33901885</t>
  </si>
  <si>
    <t>okno plastové otevíravé/sklopné dvojsklo přes plochu 1m2 do v1,5m</t>
  </si>
  <si>
    <t>15*1,1</t>
  </si>
  <si>
    <t>188</t>
  </si>
  <si>
    <t>766629215</t>
  </si>
  <si>
    <t>Příplatek k montáži oken rovné ostění připojovací spára do 45 mm</t>
  </si>
  <si>
    <t>1938804277</t>
  </si>
  <si>
    <t>Montáž oken dřevěných Příplatek k cenám za tepelnou izolaci mezi ostěním a rámem okna při rovném ostění, připojovací spára tl. do 45 mm</t>
  </si>
  <si>
    <t>(2,5+1,5)*2*4*2</t>
  </si>
  <si>
    <t>189</t>
  </si>
  <si>
    <t>766694123</t>
  </si>
  <si>
    <t>Montáž parapetních dřevěných nebo plastových šířky přes 30 cm délky do 2,6 m</t>
  </si>
  <si>
    <t>-1204813435</t>
  </si>
  <si>
    <t>Montáž ostatních truhlářských konstrukcí parapetních desek dřevěných nebo plastových šířky přes 300 mm, délky přes 1600 do 2600 mm</t>
  </si>
  <si>
    <t>190</t>
  </si>
  <si>
    <t>61144404</t>
  </si>
  <si>
    <t>parapet plastový vnitřní komůrkový 400x20x1000mm</t>
  </si>
  <si>
    <t>2083434033</t>
  </si>
  <si>
    <t>191</t>
  </si>
  <si>
    <t>61144019</t>
  </si>
  <si>
    <t>koncovka k parapetu plastovému vnitřnímu 1 pár</t>
  </si>
  <si>
    <t>sada</t>
  </si>
  <si>
    <t>1728997534</t>
  </si>
  <si>
    <t>10,2*0,1</t>
  </si>
  <si>
    <t>192</t>
  </si>
  <si>
    <t>998766101</t>
  </si>
  <si>
    <t>Přesun hmot tonážní pro konstrukce truhlářské v objektech v do 6 m</t>
  </si>
  <si>
    <t>-1508315959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</si>
  <si>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</si>
  <si>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</si>
  <si>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</si>
  <si>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193</t>
  </si>
  <si>
    <t>767001</t>
  </si>
  <si>
    <t>M+D sekčních vrat 400x400cm s dvířky 80x200cm, EI ovládání vč.příslušenství</t>
  </si>
  <si>
    <t>-1074959187</t>
  </si>
  <si>
    <t>777</t>
  </si>
  <si>
    <t>Podlahy lité</t>
  </si>
  <si>
    <t>194</t>
  </si>
  <si>
    <t>777539001</t>
  </si>
  <si>
    <t>M+D polymercementové stěrky tl. 9 mm na bázi rychlovazných cementů do provozů s těžkým až velmi těžkým zatížením (např.Densitop MT)</t>
  </si>
  <si>
    <t>1125042854</t>
  </si>
  <si>
    <t>195</t>
  </si>
  <si>
    <t>777539002</t>
  </si>
  <si>
    <t>M+D soklu z polymercementové stěrky v.15cm (např.Densitop MT)</t>
  </si>
  <si>
    <t>-922972174</t>
  </si>
  <si>
    <t>(13+5)*2*4</t>
  </si>
  <si>
    <t>-4*4</t>
  </si>
  <si>
    <t>783</t>
  </si>
  <si>
    <t>Dokončovací práce - nátěry</t>
  </si>
  <si>
    <t>196</t>
  </si>
  <si>
    <t>783009401</t>
  </si>
  <si>
    <t>Bezpečnostní šrafování stěn nebo svislých ploch rovných</t>
  </si>
  <si>
    <t>-1769958506</t>
  </si>
  <si>
    <t>(0,3+0,45+0,3)*4*2*4</t>
  </si>
  <si>
    <t>197</t>
  </si>
  <si>
    <t>783314201</t>
  </si>
  <si>
    <t>Základní antikorozní jednonásobný syntetický standardní nátěr zámečnických konstrukcí</t>
  </si>
  <si>
    <t>-746826088</t>
  </si>
  <si>
    <t>Základní antikorozní nátěr zámečnických konstrukcí jednonásobný syntetický standardní</t>
  </si>
  <si>
    <t>"I vnosníky</t>
  </si>
  <si>
    <t>4,5*0,574*3*3</t>
  </si>
  <si>
    <t>3,5*0,574*3*2</t>
  </si>
  <si>
    <t>0,35*1*10*4</t>
  </si>
  <si>
    <t>0,35*1*8*2</t>
  </si>
  <si>
    <t>198</t>
  </si>
  <si>
    <t>783317101</t>
  </si>
  <si>
    <t>Krycí jednonásobný syntetický standardní nátěr zámečnických konstrukcí</t>
  </si>
  <si>
    <t>-345795744</t>
  </si>
  <si>
    <t>Krycí nátěr (email) zámečnických konstrukcí jednonásobný syntetický standardní</t>
  </si>
  <si>
    <t>54,901*2</t>
  </si>
  <si>
    <t>784</t>
  </si>
  <si>
    <t>Dokončovací práce - malby a tapety</t>
  </si>
  <si>
    <t>199</t>
  </si>
  <si>
    <t>784171101</t>
  </si>
  <si>
    <t>Zakrytí vnitřních podlah včetně pozdějšího odkrytí</t>
  </si>
  <si>
    <t>-1757062684</t>
  </si>
  <si>
    <t>Zakrytí nemalovaných ploch (materiál ve specifikaci) včetně pozdějšího odkrytí podlah</t>
  </si>
  <si>
    <t>200</t>
  </si>
  <si>
    <t>581248440</t>
  </si>
  <si>
    <t>fólie pro malířské potřeby zakrývací</t>
  </si>
  <si>
    <t>-209022472</t>
  </si>
  <si>
    <t xml:space="preserve">Zeminy jílovinové - hlinky a nátěry malířské nátěry upravené tekuté PRIMALEX (systém) pásky a fólie - malířské potřeby páska do 60° C LDPE  40µ    4 x 5 m</t>
  </si>
  <si>
    <t>260*1,05</t>
  </si>
  <si>
    <t>201</t>
  </si>
  <si>
    <t>784181103</t>
  </si>
  <si>
    <t>Základní akrylátová jednonásobná penetrace podkladu v místnostech výšky do 5,00m</t>
  </si>
  <si>
    <t>-960655116</t>
  </si>
  <si>
    <t>Penetrace podkladu jednonásobná základní akrylátová v místnostech výšky přes 3,80 do 5,00 m</t>
  </si>
  <si>
    <t>(5+13)*2*4,9*4</t>
  </si>
  <si>
    <t>202</t>
  </si>
  <si>
    <t>784211123</t>
  </si>
  <si>
    <t>Dvojnásobné bílé malby ze směsí za mokra středně otěruvzdorných v místnostech výšky do 5,00 m</t>
  </si>
  <si>
    <t>997394698</t>
  </si>
  <si>
    <t>Malby z malířských směsí otěruvzdorných za mokra dvojnásobné, bílé za mokra otěruvzdorné středně v místnostech výšky přes 3,80 do 5,00 m</t>
  </si>
  <si>
    <t>01a - Zařízení zdravotně technických instalací, plynová zařízení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</si>
  <si>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D.1.0 Technická zpráva (společná pro části D.1.1, D.1.2 a D.1.4) 1.4.2.1 Půdorys základů - ležatá kanalizace 1.4.2.2 Půdorys 1. NP - rozvod plynu</t>
  </si>
  <si>
    <t xml:space="preserve">    723 - Zdravotechnika - vnitřní plynovod</t>
  </si>
  <si>
    <t xml:space="preserve">    725 - Zdravotechnika - zařizovací předměty</t>
  </si>
  <si>
    <t>723</t>
  </si>
  <si>
    <t>Zdravotechnika - vnitřní plynovod</t>
  </si>
  <si>
    <t>230170012</t>
  </si>
  <si>
    <t>Tlakové zkoušky těsnosti potrubí - zkouška DN do 80</t>
  </si>
  <si>
    <t>375746491</t>
  </si>
  <si>
    <t>580506322</t>
  </si>
  <si>
    <t>Odvzdušnění plynovodu DN do 80 dl do 100 m</t>
  </si>
  <si>
    <t>úsek</t>
  </si>
  <si>
    <t>1784792064</t>
  </si>
  <si>
    <t>Opakovaná tlaková zkouška plynovodu odvzdušnění plynovodu DN do 80, délky přes 20 do 100 m</t>
  </si>
  <si>
    <t>723111203</t>
  </si>
  <si>
    <t>Potrubí ocelové závitové černé bezešvé svařované běžné DN 20</t>
  </si>
  <si>
    <t>1061650051</t>
  </si>
  <si>
    <t>Potrubí z ocelových trubek závitových černých spojovaných svařováním, bezešvých běžných DN 20</t>
  </si>
  <si>
    <t>723111204</t>
  </si>
  <si>
    <t>Potrubí ocelové závitové černé bezešvé svařované běžné DN 25</t>
  </si>
  <si>
    <t>-953028671</t>
  </si>
  <si>
    <t>Potrubí z ocelových trubek závitových černých spojovaných svařováním, bezešvých běžných DN 25</t>
  </si>
  <si>
    <t>723111205</t>
  </si>
  <si>
    <t>Potrubí ocelové závitové černé bezešvé svařované běžné DN 32</t>
  </si>
  <si>
    <t>1964014217</t>
  </si>
  <si>
    <t>Potrubí z ocelových trubek závitových černých spojovaných svařováním, bezešvých běžných DN 32</t>
  </si>
  <si>
    <t>723150367</t>
  </si>
  <si>
    <t>Chránička D 57x2,9 mm</t>
  </si>
  <si>
    <t>691586032</t>
  </si>
  <si>
    <t>Potrubí z ocelových trubek hladkých chráničky D 57/2,9</t>
  </si>
  <si>
    <t>723190111R</t>
  </si>
  <si>
    <t>Přípojka plynovodní nerezová hadice G3/4 F x G3/4 M délky od 20 do 40 cm spojovaná na závit</t>
  </si>
  <si>
    <t>soubor</t>
  </si>
  <si>
    <t>-574131543</t>
  </si>
  <si>
    <t>Přípojky plynovodní ke spotřebičům z hadic nerezových FLEXIGAS vnější závit G 3/4FxG 3/4M, délky od 20 do 40 cm</t>
  </si>
  <si>
    <t>723231163</t>
  </si>
  <si>
    <t>Kohout kulový přímý G 3/4 PN 42 do 185°C plnoprůtokový s koulí DADO vnitřní závit těžká řada</t>
  </si>
  <si>
    <t>-1606703554</t>
  </si>
  <si>
    <t>Armatury se dvěma závity kohouty kulové PN 42 do 185 st.C plnoprůtokové s koulí „DADO“ vnitřní závit těžká řada (R 950 Giacomini) G 3/4</t>
  </si>
  <si>
    <t>72323999R</t>
  </si>
  <si>
    <t>Závěsy, objímky, upevňovací a kotvící prvky plynovodního potrubí /D+M/</t>
  </si>
  <si>
    <t>1474887041</t>
  </si>
  <si>
    <t>99872300R</t>
  </si>
  <si>
    <t>Stavební přípomoce pro vnitřní plynovod</t>
  </si>
  <si>
    <t>hod</t>
  </si>
  <si>
    <t>-1891559586</t>
  </si>
  <si>
    <t>Stavební přípomoce pro vnitřní vodovod</t>
  </si>
  <si>
    <t>998723101</t>
  </si>
  <si>
    <t>Přesun hmot tonážní pro vnitřní plynovod v objektech v do 6 m</t>
  </si>
  <si>
    <t>-562006102</t>
  </si>
  <si>
    <t>Přesun hmot pro vnitřní plynovod stanovený z hmotnosti přesunovaného materiálu vodorovná dopravní vzdálenost do 50 m v objektech, výšky do 6 m</t>
  </si>
  <si>
    <t>725</t>
  </si>
  <si>
    <t>Zdravotechnika - zařizovací předměty</t>
  </si>
  <si>
    <t>725659103</t>
  </si>
  <si>
    <t>Montáž otopných těles plynových s odtahem dvouotvorovým obvodovou stěnou</t>
  </si>
  <si>
    <t>-2084715162</t>
  </si>
  <si>
    <t>Otopná tělesa plynová montáž těles s odtahem obvodovou stěnou dvouotvorovým</t>
  </si>
  <si>
    <t>429560210</t>
  </si>
  <si>
    <t xml:space="preserve">ohřívač vzduchu plynový horizontální s DO, ALFA20 TOP  max. 20,0 kW</t>
  </si>
  <si>
    <t>671439924</t>
  </si>
  <si>
    <t xml:space="preserve">Jednotky pro dopravu a úpravu vzduchu, jednotky vzduchové vytápěcí ohřívače vzduchu plynové ALFA TOP, modulované řízení výkonu horizontální s dálkovým ovládáním ALFA20 TOP  max. 20,0 kW</t>
  </si>
  <si>
    <t>42956022R</t>
  </si>
  <si>
    <t xml:space="preserve">příslušenství plynového ohřívače vzduchu </t>
  </si>
  <si>
    <t>1554188436</t>
  </si>
  <si>
    <t>příslušenství plynového ohřívače vzduchu - pevná podpěra, trubky odkouření a sání, digi týdenní termostat, standardní dvoustranná žaluzie nerez</t>
  </si>
  <si>
    <t>783614653</t>
  </si>
  <si>
    <t>Základní antikorozní jednonásobný syntetický samozákladující potrubí DN do 50 mm</t>
  </si>
  <si>
    <t>1705601351</t>
  </si>
  <si>
    <t>Základní antikorozní nátěr armatur a kovových potrubí jednonásobný potrubí do DN 50 mm syntetický samozákladující</t>
  </si>
  <si>
    <t>783615551</t>
  </si>
  <si>
    <t>Mezinátěr jednonásobný syntetický nátěr potrubí DN do 50 mm</t>
  </si>
  <si>
    <t>757802675</t>
  </si>
  <si>
    <t>Mezinátěr armatur a kovových potrubí potrubí do DN 50 mm syntetický standardní</t>
  </si>
  <si>
    <t>783617631</t>
  </si>
  <si>
    <t>Krycí dvojnásobný syntetický nátěr potrubí DN do 100 mm</t>
  </si>
  <si>
    <t>1329422421</t>
  </si>
  <si>
    <t>Krycí nátěr (email) armatur a kovových potrubí potrubí přes DN 50 do DN 100 mm dvojnásobný syntetický standardní</t>
  </si>
  <si>
    <t>0001</t>
  </si>
  <si>
    <t>Výstupní revize všech instalovaných zařízení vč. protokolu</t>
  </si>
  <si>
    <t>512</t>
  </si>
  <si>
    <t>-50736853</t>
  </si>
  <si>
    <t>0002</t>
  </si>
  <si>
    <t>Uvedení do provozu, zaškolení obsluhy</t>
  </si>
  <si>
    <t>-1436450525</t>
  </si>
  <si>
    <t>Zkušební provoz, zaškolení obsluhy</t>
  </si>
  <si>
    <t>01b - Zařízení silnoproudé elektrotechniky, včetně bleskosvodů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</si>
  <si>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D.1.0 Technická zpráva (společná pro části D.1.1, D.1.2 a D.1.4) 1.4.3.1 Půdorys 1.NP - EI 1.4.3.3 Rozvaděč RA1</t>
  </si>
  <si>
    <t xml:space="preserve">    740 - Elektromontáže - zkoušky a revize</t>
  </si>
  <si>
    <t xml:space="preserve">    742 - Elektromontáže - rozvodný systém</t>
  </si>
  <si>
    <t xml:space="preserve">    743 - Elektromontáže - hrubá montáž</t>
  </si>
  <si>
    <t xml:space="preserve">    744 - Elektromontáže - rozvody vodičů měděných</t>
  </si>
  <si>
    <t xml:space="preserve">    746 - Elektromontáže - soubory pro vodiče</t>
  </si>
  <si>
    <t xml:space="preserve">    747 - Elektromontáže - kompletace rozvodů</t>
  </si>
  <si>
    <t xml:space="preserve">    748 - Elektromontáže - osvětlovací zařízení a svítidla</t>
  </si>
  <si>
    <t>M - Práce a dodávky M</t>
  </si>
  <si>
    <t xml:space="preserve">    21-M - Elektromontáže</t>
  </si>
  <si>
    <t>740</t>
  </si>
  <si>
    <t>Elektromontáže - zkoušky a revize</t>
  </si>
  <si>
    <t>740991200</t>
  </si>
  <si>
    <t>Celková prohlídka elektrického rozvodu a zařízení do 500 000,- Kč</t>
  </si>
  <si>
    <t>321505351</t>
  </si>
  <si>
    <t>Zkoušky a prohlídky elektrických rozvodů a zařízení celková prohlídka a vyhotovení revizní zprávy pro objem montážních prací přes 100 do 500 tis. Kč</t>
  </si>
  <si>
    <t>742</t>
  </si>
  <si>
    <t>Elektromontáže - rozvodný systém</t>
  </si>
  <si>
    <t>742111100</t>
  </si>
  <si>
    <t>Montáž rozvodnice oceloplechová nebo plastová běžná do 20 kg</t>
  </si>
  <si>
    <t>2091219491</t>
  </si>
  <si>
    <t>357117130R1</t>
  </si>
  <si>
    <t>skříň rozpojovací plastová RIS3 do zdi včetně vybavení</t>
  </si>
  <si>
    <t>289916942</t>
  </si>
  <si>
    <t>742111200</t>
  </si>
  <si>
    <t>Montáž rozvodnice oceloplechová nebo plastová běžná do 50 kg</t>
  </si>
  <si>
    <t>-762127357</t>
  </si>
  <si>
    <t>Montáž rozvodnic oceloplechových nebo plastových bez zapojení vodičů běžných, hmotnosti do 50 kg</t>
  </si>
  <si>
    <t>357180000R2</t>
  </si>
  <si>
    <t>Rozvodnoce velkoobsahová na omítku 4/96, IP65</t>
  </si>
  <si>
    <t>-2083024196</t>
  </si>
  <si>
    <t>PKR4</t>
  </si>
  <si>
    <t>Montážní a instalační materiál pro rozvaděče</t>
  </si>
  <si>
    <t>559087987</t>
  </si>
  <si>
    <t>Montážní a instalační materiál pro rozvaděče
- propojovací vodiče, montážní lišty a žlaby, popisné štítky, atd.)</t>
  </si>
  <si>
    <t>PKR5</t>
  </si>
  <si>
    <t>Kabelové průchodky pro rozvaděče</t>
  </si>
  <si>
    <t>1955533560</t>
  </si>
  <si>
    <t>743</t>
  </si>
  <si>
    <t>Elektromontáže - hrubá montáž</t>
  </si>
  <si>
    <t>743111115</t>
  </si>
  <si>
    <t>Montáž trubka plastová tuhá D 23 mm uložená pevně</t>
  </si>
  <si>
    <t>-1557348537</t>
  </si>
  <si>
    <t>345711540</t>
  </si>
  <si>
    <t>trubka elektroinstalační ohebná Monoflex z PH 1423/1</t>
  </si>
  <si>
    <t>-243922426</t>
  </si>
  <si>
    <t xml:space="preserve">materiál úložný elektroinstalační trubky elektroinstalační ohebné, Monoflex 320N , PVC typ           počet m ve svazku 1423/1  100</t>
  </si>
  <si>
    <t>4*5*4</t>
  </si>
  <si>
    <t>743111216</t>
  </si>
  <si>
    <t>Montáž trubka plastová tuhá D 29 mm uložená volně</t>
  </si>
  <si>
    <t>-1445396416</t>
  </si>
  <si>
    <t>Montáž trubek elektroinstalačních s nasunutím nebo našroubováním do krabic plastových tuhých, typ 15.., FFKuS, uložených volně, D 29 mm</t>
  </si>
  <si>
    <t>345710940</t>
  </si>
  <si>
    <t>trubka elektroinstalační tuhá z PVC L 3 m 1532</t>
  </si>
  <si>
    <t>-1196609848</t>
  </si>
  <si>
    <t xml:space="preserve">Materiál úložný elektroinstalační trubky elektroinstalační tuhé z PVC, EN 500 86 - 2241 nízké mechanické namáhání (320N) 1532  délka trubky 3 m</t>
  </si>
  <si>
    <t>6*5+10+10+10+10+40</t>
  </si>
  <si>
    <t>743411311</t>
  </si>
  <si>
    <t>Montáž krabice nástěnná plastová kruhová typ KU68/2-1902, KO97</t>
  </si>
  <si>
    <t>-1631207249</t>
  </si>
  <si>
    <t>Montáž krabic elektroinstalačních bez napojení na trubky a lišty, demontáže a montáže víčka a přístroje protahovacích nebo odbočných nástěnných plastových kruhových, typ KU68/2-1902, KO97</t>
  </si>
  <si>
    <t>345715190</t>
  </si>
  <si>
    <t>krabice univerzální z PH KU 68/2-1902s víčkem KO68</t>
  </si>
  <si>
    <t>1939693156</t>
  </si>
  <si>
    <t>materiál úložný elektroinstalační univerzální krabice z plastické hmoty D 69 x 42 mm, 500 V KU 68-1902 s víčkem KO 68</t>
  </si>
  <si>
    <t>8+8+8+8+4+4</t>
  </si>
  <si>
    <t>741112011</t>
  </si>
  <si>
    <t>Montáž krabice nástěnná plastová kruhová</t>
  </si>
  <si>
    <t>147193810</t>
  </si>
  <si>
    <t>Montáž krabic elektroinstalačních bez napojení na trubky a lišty, demontáže a montáže víčka a přístroje protahovacích nebo odbočných nástěnných plastových kruhových</t>
  </si>
  <si>
    <t>345715630</t>
  </si>
  <si>
    <t>rozvodka krabicová z PH KR 97/5</t>
  </si>
  <si>
    <t>532433185</t>
  </si>
  <si>
    <t>6+6+6+6+8+8+8+8+4</t>
  </si>
  <si>
    <t>74355212R</t>
  </si>
  <si>
    <t>Montáž žlab kovový drátěného, šířky do 500 mm bez víka</t>
  </si>
  <si>
    <t>1733057374</t>
  </si>
  <si>
    <t>Montáž žlabů bez stojiny a výložníků kovových, s podpěrkami a příslušenstvím bez víka, šířky do 500 mm</t>
  </si>
  <si>
    <t>15+25+15+15+15</t>
  </si>
  <si>
    <t>34575494R3</t>
  </si>
  <si>
    <t>žlab kabelový drátěnný 3m/ks 100x55 komplet včetně spojovacích a kotvících prvků</t>
  </si>
  <si>
    <t>840220027</t>
  </si>
  <si>
    <t>90/3</t>
  </si>
  <si>
    <t>743622320</t>
  </si>
  <si>
    <t>Montáž svorka hromosvodná na potrubí</t>
  </si>
  <si>
    <t>-913913901</t>
  </si>
  <si>
    <t>354419980</t>
  </si>
  <si>
    <t xml:space="preserve">svorka na potrubí ST 02  3/4"   - 27mm   FeZn</t>
  </si>
  <si>
    <t>-347750391</t>
  </si>
  <si>
    <t>2+2+6</t>
  </si>
  <si>
    <t>744</t>
  </si>
  <si>
    <t>Elektromontáže - rozvody vodičů měděných</t>
  </si>
  <si>
    <t>744211111</t>
  </si>
  <si>
    <t>Montáž vodič Cu izolovaný sk.1 do 1 kV žíla 0,35 až 6 mm2 do stěny</t>
  </si>
  <si>
    <t>1700764123</t>
  </si>
  <si>
    <t>120+50</t>
  </si>
  <si>
    <t>341408410</t>
  </si>
  <si>
    <t>vodič izolovaný s Cu jádrem H07V-R 2,50 mm2</t>
  </si>
  <si>
    <t>-69505512</t>
  </si>
  <si>
    <t>Vodiče izolované s měděným jádrem silové vodiče do 1 kV pro pevné uložení, izolace PVC CY, H07 V-R, pro 450/750 V jádro lanové H07V-R 2,5</t>
  </si>
  <si>
    <t>15+15+15+15+25+20+15</t>
  </si>
  <si>
    <t>341408420</t>
  </si>
  <si>
    <t>vodič izolovaný s Cu jádrem H07V-R 4 mm2</t>
  </si>
  <si>
    <t>-1546391122</t>
  </si>
  <si>
    <t xml:space="preserve">vodiče izolované s měděným jádrem silové vodiče do 1 kV pro pevné uložení, izolace PVC CY, H07 V-R, pro 450/750 V jádro lanové Cu číslo   bázová cena mm2         kg/m       Kč/m 4           0,039    8,38</t>
  </si>
  <si>
    <t>15+35</t>
  </si>
  <si>
    <t>744221211</t>
  </si>
  <si>
    <t>Montáž vodič Cu izolovaný sk.1 do 1 kV žíla 0,35-35 mm2 zatažený</t>
  </si>
  <si>
    <t>-1639173521</t>
  </si>
  <si>
    <t>34140840</t>
  </si>
  <si>
    <t>vodič izolovaný s Cu jádrem 1,50mm2</t>
  </si>
  <si>
    <t>-187204610</t>
  </si>
  <si>
    <t>4*10+30</t>
  </si>
  <si>
    <t>744412220</t>
  </si>
  <si>
    <t>Montáž kabel Cu sk.2 do 1 kV do 0,20 kg pod omítku stropu</t>
  </si>
  <si>
    <t>-120585185</t>
  </si>
  <si>
    <t>50+390</t>
  </si>
  <si>
    <t>341110050</t>
  </si>
  <si>
    <t>kabel silový s Cu jádrem CYKY 2x1,5 mm2</t>
  </si>
  <si>
    <t>107423264</t>
  </si>
  <si>
    <t>30+20</t>
  </si>
  <si>
    <t>341110300</t>
  </si>
  <si>
    <t>kabel silový s Cu jádrem CYKY 3x1,5 mm2</t>
  </si>
  <si>
    <t>-1260850960</t>
  </si>
  <si>
    <t>70+80+90+100+50</t>
  </si>
  <si>
    <t>744412230</t>
  </si>
  <si>
    <t>Montáž kabel Cu sk.2 do 1 kV do 0,40 kg pod omítku stropu</t>
  </si>
  <si>
    <t>-1347159817</t>
  </si>
  <si>
    <t>385+270</t>
  </si>
  <si>
    <t>341110360</t>
  </si>
  <si>
    <t>kabel silový s Cu jádrem CYKY 3x2,5 mm2</t>
  </si>
  <si>
    <t>-1419811604</t>
  </si>
  <si>
    <t>40+60+70+80+85+20+30</t>
  </si>
  <si>
    <t>341110940</t>
  </si>
  <si>
    <t>kabel silový s Cu jádrem CYKY 5x2,5 mm2</t>
  </si>
  <si>
    <t>949425123</t>
  </si>
  <si>
    <t>10+40+40+40+25+30+40+45</t>
  </si>
  <si>
    <t>744412240</t>
  </si>
  <si>
    <t>Montáž kabel Cu sk.2 do 1 kV do 0,63 kg pod omítku stropu</t>
  </si>
  <si>
    <t>-1539608299</t>
  </si>
  <si>
    <t>Montáž kabelů měděných do 1 kV bez ukončení, uložených pod omítku stropů sk. 2 - CYBY, CYKY, CYMY, NYM, počtu a průřezu žil 4x6 mm2, 5x4 až 6 mm2, 7x4 mm2</t>
  </si>
  <si>
    <t>341111000</t>
  </si>
  <si>
    <t>kabel silový s Cu jádrem CYKY 5x6 mm2</t>
  </si>
  <si>
    <t>1399067333</t>
  </si>
  <si>
    <t xml:space="preserve">Kabely silové s měděným jádrem pro jmenovité napětí 750 V CYKY   PN-KV-061-00 5 x  6</t>
  </si>
  <si>
    <t>30+45</t>
  </si>
  <si>
    <t>744412250</t>
  </si>
  <si>
    <t>Montáž kabel Cu sk.2 do 1 kV do 1,00 kg pod omítku stropu</t>
  </si>
  <si>
    <t>850043826</t>
  </si>
  <si>
    <t>341110761</t>
  </si>
  <si>
    <t>kabel silový s Cu jádrem CYKY 5x10 mm2</t>
  </si>
  <si>
    <t>-326765209</t>
  </si>
  <si>
    <t>746</t>
  </si>
  <si>
    <t>Elektromontáže - soubory pro vodiče</t>
  </si>
  <si>
    <t>746413110</t>
  </si>
  <si>
    <t>Ukončení kabelů 2x1,5 až 4 mm2 smršťovací záklopkou nebo páskem bez letování</t>
  </si>
  <si>
    <t>-1729105900</t>
  </si>
  <si>
    <t>Ukončení kabelů smršťovací záklopkou nebo páskou se zapojením bez letování, počtu a průřezu žil 2x1,5 až 4 mm2</t>
  </si>
  <si>
    <t>8*2+2</t>
  </si>
  <si>
    <t>746413150</t>
  </si>
  <si>
    <t>Ukončení kabelů 3x1,5 až 4 mm2 smršťovací záklopkou nebo páskem bez letování</t>
  </si>
  <si>
    <t>1427273162</t>
  </si>
  <si>
    <t>12*2+6</t>
  </si>
  <si>
    <t>746413560</t>
  </si>
  <si>
    <t>Ukončení kabelů 5x1,5 až 4 mm2 smršťovací záklopkou nebo páskem bez letování</t>
  </si>
  <si>
    <t>1151364632</t>
  </si>
  <si>
    <t>Ukončení kabelů smršťovací záklopkou nebo páskou se zapojením bez letování, počtu a průřezu žil 5x1,5 až 4 mm2</t>
  </si>
  <si>
    <t>10*2</t>
  </si>
  <si>
    <t>746413570</t>
  </si>
  <si>
    <t>Ukončení kabelů 5x6 mm2 smršťovací záklopkou nebo páskem bez letování</t>
  </si>
  <si>
    <t>1773192796</t>
  </si>
  <si>
    <t>Ukončení kabelů smršťovací záklopkou nebo páskou se zapojením bez letování, počtu a průřezu žil 5x6 mm2</t>
  </si>
  <si>
    <t>746413580</t>
  </si>
  <si>
    <t>Ukončení kabelů 5x10 mm2 smršťovací záklopkou nebo páskem bez letování</t>
  </si>
  <si>
    <t>-1120985383</t>
  </si>
  <si>
    <t>747</t>
  </si>
  <si>
    <t>Elektromontáže - kompletace rozvodů</t>
  </si>
  <si>
    <t>747111125</t>
  </si>
  <si>
    <t>Montáž přepínač nástěnný 5-sériový prostředí obyčejné nebo vlhké</t>
  </si>
  <si>
    <t>353246202</t>
  </si>
  <si>
    <t>Montáž spínačů jedno nebo dvoupólových nástěnných se zapojením vodičů, pro prostředí obyčejné nebo vlhké přepínačů, řazení 5-sériových</t>
  </si>
  <si>
    <t>345355122</t>
  </si>
  <si>
    <t>Přepínač sériový IP 44</t>
  </si>
  <si>
    <t>-1731315390</t>
  </si>
  <si>
    <t>1+1+1+1</t>
  </si>
  <si>
    <t>747131200</t>
  </si>
  <si>
    <t>Montáž spínač soumrakový se zapojením vodičů</t>
  </si>
  <si>
    <t>-798625873</t>
  </si>
  <si>
    <t>Montáž spínačů speciálních se zapojením vodičů soumrakových</t>
  </si>
  <si>
    <t>VD13R0</t>
  </si>
  <si>
    <t>Soumrakový spínač do rozvaděče RA1</t>
  </si>
  <si>
    <t>-863686914</t>
  </si>
  <si>
    <t>VD13R1</t>
  </si>
  <si>
    <t>Soumrakový senzor na fasádu objektu D+M</t>
  </si>
  <si>
    <t>-45035009</t>
  </si>
  <si>
    <t>74713120R2</t>
  </si>
  <si>
    <t>Montáž spínacích hodin do rozvaděče</t>
  </si>
  <si>
    <t>29176767</t>
  </si>
  <si>
    <t>358898300</t>
  </si>
  <si>
    <t>hodiny spínací 16-001-A230 týdenní 1 kanál</t>
  </si>
  <si>
    <t>-459387251</t>
  </si>
  <si>
    <t>přístroje elektrické se specifickým určením ostatní hodiny spínací, 16-001-A230 týdenní 1 kanál</t>
  </si>
  <si>
    <t>747161350</t>
  </si>
  <si>
    <t>Montáž zásuvka nástěnná šroubové připojení 3P+N+PE se zapojením vodičů</t>
  </si>
  <si>
    <t>-496009214</t>
  </si>
  <si>
    <t>10+2</t>
  </si>
  <si>
    <t>358112591R</t>
  </si>
  <si>
    <t>Zásuvka průmyslová nástěnná 16A,400V - 5P</t>
  </si>
  <si>
    <t>-1178172812</t>
  </si>
  <si>
    <t>2+3+2+3</t>
  </si>
  <si>
    <t>358112591R2</t>
  </si>
  <si>
    <t>Zásuvka průmyslová nástěnná 32A,400V - 5P</t>
  </si>
  <si>
    <t>-1207432701</t>
  </si>
  <si>
    <t>1+1</t>
  </si>
  <si>
    <t>747161513</t>
  </si>
  <si>
    <t>Montáž zásuvka chráněná v krabici šroubové připojení 2P+PE prostředí základní, vlhké</t>
  </si>
  <si>
    <t>-1872596026</t>
  </si>
  <si>
    <t>345514851</t>
  </si>
  <si>
    <t>Zásuvka jednonásobná IP 44, s ochranným kolíkem, s víčkem</t>
  </si>
  <si>
    <t>1308121251</t>
  </si>
  <si>
    <t>6+6</t>
  </si>
  <si>
    <t>747231150</t>
  </si>
  <si>
    <t>Montáž jistič jednopólový nn do 25 A ve skříni</t>
  </si>
  <si>
    <t>1827391777</t>
  </si>
  <si>
    <t>1+4+7+1</t>
  </si>
  <si>
    <t>358221070</t>
  </si>
  <si>
    <t>jistič 1pólový-charakteristika B LPN (LSN) 6B/1</t>
  </si>
  <si>
    <t>326582254</t>
  </si>
  <si>
    <t>Jističe do 630 A JISTIČE DO 63A 1pólové - charakteristika B LPN (LSN)-6B-1</t>
  </si>
  <si>
    <t>358221090</t>
  </si>
  <si>
    <t>jistič 1pólový-charakteristika B LPN (LSN) 10B/1</t>
  </si>
  <si>
    <t>1127758742</t>
  </si>
  <si>
    <t>358221110</t>
  </si>
  <si>
    <t>jistič 1pólový-charakteristika B LPN (LSN) 16B/1</t>
  </si>
  <si>
    <t>-310111287</t>
  </si>
  <si>
    <t>5+2</t>
  </si>
  <si>
    <t>358221590R</t>
  </si>
  <si>
    <t>jistič 1pólový-charakteristika C LPN (LSN) 16C/1</t>
  </si>
  <si>
    <t>1525985205</t>
  </si>
  <si>
    <t>Jističe do 630 A JISTIČE DO 63A 1pólové - charakteristika C LPN (LSN)-16C-1</t>
  </si>
  <si>
    <t>747233150</t>
  </si>
  <si>
    <t>Montáž jistič třípólový nn do 25 A ve skříni</t>
  </si>
  <si>
    <t>675950076</t>
  </si>
  <si>
    <t>8+2</t>
  </si>
  <si>
    <t>358224240R</t>
  </si>
  <si>
    <t>jistič 3pólový-charakteristika C LPN (LSN) 16C/3</t>
  </si>
  <si>
    <t>952234900</t>
  </si>
  <si>
    <t>Jističe do 630 A JISTIČE DO 63A 3pólové - charakteristika C LPN (LSN)-16C-3</t>
  </si>
  <si>
    <t>2+2+4</t>
  </si>
  <si>
    <t>358224260R</t>
  </si>
  <si>
    <t>jistič 3pólový-charakteristika C LPN (LSN) 25C/3</t>
  </si>
  <si>
    <t>-1366777290</t>
  </si>
  <si>
    <t>Jističe do 630 A JISTIČE DO 63A 3pólové - charakteristika C LPN (LSN)-25C-3</t>
  </si>
  <si>
    <t>747233250</t>
  </si>
  <si>
    <t>Montáž jistič třípólový nn do 63 A ve skříni</t>
  </si>
  <si>
    <t>1597607483</t>
  </si>
  <si>
    <t>358224040</t>
  </si>
  <si>
    <t>jistič 3pólový-charakteristika B LPN (LSN) 32B/3</t>
  </si>
  <si>
    <t>1211295835</t>
  </si>
  <si>
    <t>Jističe do 630 A JISTIČE DO 63A 3pólové - charakteristika B LPN (LSN)-32B-3</t>
  </si>
  <si>
    <t>358117601r1</t>
  </si>
  <si>
    <t>Vypínač do rozvaděče 3 pólový 32A</t>
  </si>
  <si>
    <t>-1152782595</t>
  </si>
  <si>
    <t>Vypínač do rozvadéče 3 pólový 32A</t>
  </si>
  <si>
    <t>747241023</t>
  </si>
  <si>
    <t>Montáž proudových chráničů čtyřpólových nn do 80 A ve skříni</t>
  </si>
  <si>
    <t>1664525055</t>
  </si>
  <si>
    <t>358892120R</t>
  </si>
  <si>
    <t>chránič proudový 4pólový 40/4/030</t>
  </si>
  <si>
    <t>-281326772</t>
  </si>
  <si>
    <t xml:space="preserve">přístroje elektrické se specifickým určením ostatní chrániče proudové standardní 4 pólové  In 25 A, Ue 230/400 V a.c., Idn 30 mA, 4-pól, Inc 6 kA, 40-4p/0.03</t>
  </si>
  <si>
    <t>747251111</t>
  </si>
  <si>
    <t>Montáž svodiče přepětí nn 2.stupeň jednopólových jednodílných</t>
  </si>
  <si>
    <t>-1106723227</t>
  </si>
  <si>
    <t>358895170</t>
  </si>
  <si>
    <t>svodič přepětí - výměnný modul, SVM275, 230 V, varistor</t>
  </si>
  <si>
    <t>-1762648965</t>
  </si>
  <si>
    <t>747312132</t>
  </si>
  <si>
    <t>Montáž stykač střídavý vestavný čtyřpólový do 25 A</t>
  </si>
  <si>
    <t>-2135339449</t>
  </si>
  <si>
    <t>358214901R</t>
  </si>
  <si>
    <t>RSI-25-40-A230 Instalační stykač</t>
  </si>
  <si>
    <t>-1754703803</t>
  </si>
  <si>
    <t>PK</t>
  </si>
  <si>
    <t>Protipožární prostupy kabely komplet D+M, štítky, revize</t>
  </si>
  <si>
    <t>-86169936</t>
  </si>
  <si>
    <t>PKR3</t>
  </si>
  <si>
    <t>Pomocný a spojovací materiál</t>
  </si>
  <si>
    <t>642382380</t>
  </si>
  <si>
    <t>Pomocný a spojovací materiál - šrouby, vruty, hmoždinky, šroubové a bezšroubové svorky, oka, stahovací a izolační pásky, distanční příchytky, kabelové štítky</t>
  </si>
  <si>
    <t>748</t>
  </si>
  <si>
    <t>Elektromontáže - osvětlovací zařízení a svítidla</t>
  </si>
  <si>
    <t>748123125</t>
  </si>
  <si>
    <t>Montáž svítidlo LED bytové přisazené stropní reflektorové bez čidla</t>
  </si>
  <si>
    <t>-1199900353</t>
  </si>
  <si>
    <t>Montáž svítidel LED se zapojením vodičů bytových nebo společenských místností přisazených stropních reflektorových bez pohybového čidla</t>
  </si>
  <si>
    <t>348311601R5</t>
  </si>
  <si>
    <t>"B1" Svítidlo průmyslové se zdrojem LED 1x50W - IP65 komplet včetně zdrojů</t>
  </si>
  <si>
    <t>-1503862157</t>
  </si>
  <si>
    <t>6+6+6+6</t>
  </si>
  <si>
    <t>748123115</t>
  </si>
  <si>
    <t>Montáž svítidlo LED bytové přisazené nástěnné reflektorové bez čidla</t>
  </si>
  <si>
    <t>241800907</t>
  </si>
  <si>
    <t>Montáž svítidel LED se zapojením vodičů bytových nebo společenských místností přisazených nástěnných reflektorových bez pohybového čidla</t>
  </si>
  <si>
    <t>348311601R81</t>
  </si>
  <si>
    <t>"B2" Svítidlo průmyslové nástěnné se zdrojem LED 1x64W - IP65 komplet včetně zdrojů</t>
  </si>
  <si>
    <t>-667027023</t>
  </si>
  <si>
    <t>SV123</t>
  </si>
  <si>
    <t>Systém zavěšení svítidel, lanka, řetízky apod.</t>
  </si>
  <si>
    <t>-1481624342</t>
  </si>
  <si>
    <t>Práce a dodávky M</t>
  </si>
  <si>
    <t>21-M</t>
  </si>
  <si>
    <t>Elektromontáže</t>
  </si>
  <si>
    <t>016</t>
  </si>
  <si>
    <t>Zednické práce, frézování drážek, prostupy apod.</t>
  </si>
  <si>
    <t>-514585133</t>
  </si>
  <si>
    <t>017R</t>
  </si>
  <si>
    <t>Koordinace s ostatními profesemi</t>
  </si>
  <si>
    <t>-318296652</t>
  </si>
  <si>
    <t>VL7</t>
  </si>
  <si>
    <t>Práce ve stávajícím rozvaděči</t>
  </si>
  <si>
    <t>1669914327</t>
  </si>
  <si>
    <t>Práce ve stávajících rozvaděčích</t>
  </si>
  <si>
    <t>01c - Bleskosvod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</si>
  <si>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D.1.0 Technická zpráva (společná pro části D.1.1, D.1.2 a D.1.4) 1.4.3.2 Půdorys střechy - bleskosvod</t>
  </si>
  <si>
    <t>740991100</t>
  </si>
  <si>
    <t>Celková prohlídka elektrického rozvodu a zařízení včetně výstupní revize</t>
  </si>
  <si>
    <t>-1268325002</t>
  </si>
  <si>
    <t>Celková prohlídka elektrického rozvodu a zařízení do 100 000,- Kč</t>
  </si>
  <si>
    <t>743611111</t>
  </si>
  <si>
    <t>Montáž vodič uzemňovací FeZn pásek D do 120 mm2 na povrchu</t>
  </si>
  <si>
    <t>-1507934903</t>
  </si>
  <si>
    <t>Montáž uzemňovacího vedení s upevněním, propojením a připojením pomocí svorek na povrchu vodičů FeZn pásku D do 120 mm2</t>
  </si>
  <si>
    <t>15+15+15+25+25+10</t>
  </si>
  <si>
    <t>354420620</t>
  </si>
  <si>
    <t>páska zemnící 30 x 4 mm FeZn</t>
  </si>
  <si>
    <t>178258743</t>
  </si>
  <si>
    <t>součásti pro hromosvody a uzemňování zemniče pásky zemnící pás 30 x 4 mm FeZn</t>
  </si>
  <si>
    <t>(15+15+15+25+25+10)*0,95</t>
  </si>
  <si>
    <t>354414150R</t>
  </si>
  <si>
    <t>podpěra vedení PV 1b 30 FeZn do zdiva 300 mm</t>
  </si>
  <si>
    <t>209400297</t>
  </si>
  <si>
    <t>součásti pro hromosvody a uzemňování podpěry vedení FeZn PV 1b 30 do zdiva 300 mm</t>
  </si>
  <si>
    <t>(5+5+5+5)/1,2+0,333+3</t>
  </si>
  <si>
    <t>354415600</t>
  </si>
  <si>
    <t>podpěra vedení PV23 FeZn na plechové střechy 110 mm</t>
  </si>
  <si>
    <t>-1297134470</t>
  </si>
  <si>
    <t xml:space="preserve">součásti pro hromosvody a uzemňování podpěry vedení FeZn PV 23 na plechové střechy   110 mm</t>
  </si>
  <si>
    <t>15+15+15+25+25+5</t>
  </si>
  <si>
    <t>743621110</t>
  </si>
  <si>
    <t>Montáž drát nebo lano hromosvodné svodové D do 10 mm s podpěrou</t>
  </si>
  <si>
    <t>-925357198</t>
  </si>
  <si>
    <t>15+15+15+25+25+5+5+5+5+10+4*5+5</t>
  </si>
  <si>
    <t>354410720</t>
  </si>
  <si>
    <t>drát průměr 8 mm FeZn</t>
  </si>
  <si>
    <t>-1007019472</t>
  </si>
  <si>
    <t xml:space="preserve">součásti pro hromosvody a uzemňování vodiče  svodů dráty FeZn drát průměr  8 mm FeZn   1 kg=2,5m</t>
  </si>
  <si>
    <t>(15+15+15+25+25+5+5+5+5+10)*0,4</t>
  </si>
  <si>
    <t>354410730</t>
  </si>
  <si>
    <t>drát průměr 10 mm FeZn</t>
  </si>
  <si>
    <t>67798777</t>
  </si>
  <si>
    <t>(4*5+5)*0,65</t>
  </si>
  <si>
    <t>743622100</t>
  </si>
  <si>
    <t>Montáž svorka hromosvodná typ SS, SR 03 se 2 šrouby</t>
  </si>
  <si>
    <t>-463288476</t>
  </si>
  <si>
    <t>48+4</t>
  </si>
  <si>
    <t>354418850</t>
  </si>
  <si>
    <t>svorka spojovací SS pro lano D8-10 mm</t>
  </si>
  <si>
    <t>604935022</t>
  </si>
  <si>
    <t>6*4+6*4</t>
  </si>
  <si>
    <t>354419050</t>
  </si>
  <si>
    <t>svorka připojovací SOc k připojení okapových žlabů</t>
  </si>
  <si>
    <t>-1617660147</t>
  </si>
  <si>
    <t xml:space="preserve">součásti pro hromosvody a uzemňování svorky FeZn připojovací, ČSN  35 7633 SO c   k připojení okapových žlabů</t>
  </si>
  <si>
    <t>743622200</t>
  </si>
  <si>
    <t>Montáž svorka hromosvodná typ ST, SJ, SK, SZ, SR01, 02 se 3 šrouby</t>
  </si>
  <si>
    <t>315790528</t>
  </si>
  <si>
    <t>4+5+12+10</t>
  </si>
  <si>
    <t>354419250</t>
  </si>
  <si>
    <t xml:space="preserve">svorka zkušební SZ pro lano D6-12 mm   FeZn</t>
  </si>
  <si>
    <t>-232591445</t>
  </si>
  <si>
    <t>354419960</t>
  </si>
  <si>
    <t xml:space="preserve">svorka odbočovací a spojovací SR 3a pro spojování kruhových a páskových vodičů    FeZn</t>
  </si>
  <si>
    <t>-467831573</t>
  </si>
  <si>
    <t xml:space="preserve">součásti pro hromosvody a uzemňování svorky FeZn odbočovací a spojovací, ČSN  35 7636 SR 3a pro spoje kruh. a páskových  vodičů</t>
  </si>
  <si>
    <t>354419860</t>
  </si>
  <si>
    <t xml:space="preserve">svorka odbočovací a spojovací SR 2a pro pásek 30x4 mm    FeZn</t>
  </si>
  <si>
    <t>-1676027782</t>
  </si>
  <si>
    <t>354420040</t>
  </si>
  <si>
    <t xml:space="preserve">svorka na potrubí ST 09  4"      - 115mm   FeZn</t>
  </si>
  <si>
    <t>1633972485</t>
  </si>
  <si>
    <t xml:space="preserve">součásti pro hromosvody a uzemňování svorky FeZn svorka na vodovodní potrubí a okapové trouby  FeZn ST 09  4"      - 115mm   FeZn</t>
  </si>
  <si>
    <t>2*5</t>
  </si>
  <si>
    <t>743624110</t>
  </si>
  <si>
    <t>Montáž vedení hromosvodné-úhelník nebo trubka s držáky do zdiva</t>
  </si>
  <si>
    <t>301805852</t>
  </si>
  <si>
    <t>Montáž hromosvodného vedení ochranných prvků úhelníků nebo trubek s držáky do zdiva</t>
  </si>
  <si>
    <t>354418310</t>
  </si>
  <si>
    <t>úhelník ochranný OU 2.0 na ochranu svodu 2 m</t>
  </si>
  <si>
    <t>-1770261071</t>
  </si>
  <si>
    <t xml:space="preserve">součásti pro hromosvody a uzemňování úhelníky  ochranné OU 2.0 na ochranu svodu  2 m    FeZn</t>
  </si>
  <si>
    <t>354418360</t>
  </si>
  <si>
    <t>držák ochranného úhelníku do zdiva DOU FeZn</t>
  </si>
  <si>
    <t>-2008021999</t>
  </si>
  <si>
    <t xml:space="preserve">součásti pro hromosvody a uzemňování držáky ochranných úhelníků DOU  držák ochran. úhelníku do zdiva FeZn</t>
  </si>
  <si>
    <t>4*2</t>
  </si>
  <si>
    <t>743624300</t>
  </si>
  <si>
    <t>Montáž vedení hromosvodné-tvarování prvku</t>
  </si>
  <si>
    <t>984657599</t>
  </si>
  <si>
    <t>4+4</t>
  </si>
  <si>
    <t>743629300</t>
  </si>
  <si>
    <t>Montáž vedení hromosvodné-štítek k označení svodu</t>
  </si>
  <si>
    <t>1753566938</t>
  </si>
  <si>
    <t>Montáž hromosvodného vedení doplňků štítků k označení svodů</t>
  </si>
  <si>
    <t>354421100</t>
  </si>
  <si>
    <t xml:space="preserve">štítek plastový č. 31 -  čísla svodů</t>
  </si>
  <si>
    <t>-1113850590</t>
  </si>
  <si>
    <t xml:space="preserve">součásti pro hromosvody a uzemňování štítek plastový čísla svodů -  č. 31</t>
  </si>
  <si>
    <t>74362930R1</t>
  </si>
  <si>
    <t>Svařované spoje</t>
  </si>
  <si>
    <t>-1521666020</t>
  </si>
  <si>
    <t>74362930R2</t>
  </si>
  <si>
    <t>Ochranný nátěr spojů</t>
  </si>
  <si>
    <t>567112974</t>
  </si>
  <si>
    <t>IO-01 - Terénní úpravy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</si>
  <si>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A. Průvodní zpráva B. Souhrnná technická zpráva C. Situační výkresy C1. Situační výkres širších vztahů C2. Koordinační situační výkres</t>
  </si>
  <si>
    <t>119001201</t>
  </si>
  <si>
    <t>Úprava zemin vápnem nebo směsnými hydraulickými pojivy</t>
  </si>
  <si>
    <t>-893383523</t>
  </si>
  <si>
    <t>Úprava zemin vápnem nebo směsnými hydraulickými pojivy za účelem zlepšení mechanických vlastností a zpracovatelnosti u hrubých terénních úprav, násypů a zásypů</t>
  </si>
  <si>
    <t>312*0,5*1,1</t>
  </si>
  <si>
    <t>58530170</t>
  </si>
  <si>
    <t>vápno nehašené CL 90-Q pro úpravu zemin standardní</t>
  </si>
  <si>
    <t>-1057105434</t>
  </si>
  <si>
    <t>"25kg/1m2</t>
  </si>
  <si>
    <t>312*0,025*1,1</t>
  </si>
  <si>
    <t>131301101</t>
  </si>
  <si>
    <t>Hloubení jam nezapažených v hornině tř. 4 objemu do 100 m3</t>
  </si>
  <si>
    <t>676354755</t>
  </si>
  <si>
    <t>Hloubení nezapažených jam a zářezů s urovnáním dna do předepsaného profilu a spádu v hornině tř. 4 do 100 m3</t>
  </si>
  <si>
    <t>312*0,45*1,1</t>
  </si>
  <si>
    <t>1364719714</t>
  </si>
  <si>
    <t>-81080445</t>
  </si>
  <si>
    <t>154,44*10</t>
  </si>
  <si>
    <t>-1014826543</t>
  </si>
  <si>
    <t>802924775</t>
  </si>
  <si>
    <t>154,44*2,1</t>
  </si>
  <si>
    <t>-480575385</t>
  </si>
  <si>
    <t>312*1,1</t>
  </si>
  <si>
    <t>2093420958</t>
  </si>
  <si>
    <t>564851111</t>
  </si>
  <si>
    <t>Podklad ze štěrkodrtě ŠD tl 150 mm</t>
  </si>
  <si>
    <t>881498695</t>
  </si>
  <si>
    <t>Podklad ze štěrkodrti ŠD s rozprostřením a zhutněním, po zhutnění tl. 150 mm</t>
  </si>
  <si>
    <t>"skladba B</t>
  </si>
  <si>
    <t>564861111</t>
  </si>
  <si>
    <t>Podklad ze štěrkodrtě ŠD tl 200 mm</t>
  </si>
  <si>
    <t>589386787</t>
  </si>
  <si>
    <t>Podklad ze štěrkodrti ŠD s rozprostřením a zhutněním, po zhutnění tl. 200 mm</t>
  </si>
  <si>
    <t>565145111</t>
  </si>
  <si>
    <t>Asfaltový beton vrstva podkladní ACP 16 (obalované kamenivo OKS) tl 60 mm š do 3 m</t>
  </si>
  <si>
    <t>-141573226</t>
  </si>
  <si>
    <t>Asfaltový beton vrstva podkladní ACP 16 (obalované kamenivo střednězrnné - OKS) s rozprostřením a zhutněním v pruhu šířky do 3 m, po zhutnění tl. 60 mm</t>
  </si>
  <si>
    <t>573111111</t>
  </si>
  <si>
    <t>Postřik živičný infiltrační s posypem z asfaltu množství do 0,60 kg/m2</t>
  </si>
  <si>
    <t>1667917212</t>
  </si>
  <si>
    <t>Postřik živičný infiltrační z asfaltu silničního s posypem kamenivem, v množství 0,60 kg/m2</t>
  </si>
  <si>
    <t>573211111</t>
  </si>
  <si>
    <t>Postřik živičný spojovací z asfaltu v množství do 0,70 kg/m2</t>
  </si>
  <si>
    <t>-1739569917</t>
  </si>
  <si>
    <t>Postřik živičný spojovací bez posypu kamenivem z asfaltu silničního, v množství od 0,50 do 0,70 kg/m2</t>
  </si>
  <si>
    <t>577134111</t>
  </si>
  <si>
    <t>Asfaltový beton vrstva obrusná ACO 11 (ABS) tř. I tl 40 mm š do 3 m z nemodifikovaného asfaltu</t>
  </si>
  <si>
    <t>1393431734</t>
  </si>
  <si>
    <t>Asfaltový beton vrstva obrusná ACO 11 (ABS) s rozprostřením a se zhutněním z nemodifikovaného asfaltu v pruhu šířky do 3 m tř. I, po zhutnění tl. 40 mm</t>
  </si>
  <si>
    <t>108990484</t>
  </si>
  <si>
    <t>(22,8+14,4)*2</t>
  </si>
  <si>
    <t>23,8</t>
  </si>
  <si>
    <t>935114122</t>
  </si>
  <si>
    <t>Štěrbinový odvodňovací betonový žlab 450x500 mm se spádem 0,5% se základem</t>
  </si>
  <si>
    <t>120926137</t>
  </si>
  <si>
    <t>Štěrbinový odvodňovací betonový žlab se základem z betonu prostého a s obetonováním rozměru 450x500 mm se spádem dna 0,5 %</t>
  </si>
  <si>
    <t>998225111</t>
  </si>
  <si>
    <t>Přesun hmot pro pozemní komunikace s krytem z kamene, monolitickým betonovým nebo živičným</t>
  </si>
  <si>
    <t>232670546</t>
  </si>
  <si>
    <t>Přesun hmot pro komunikace s krytem z kameniva, monolitickým betonovým nebo živičným dopravní vzdálenost do 200 m jakékoliv délky objektu</t>
  </si>
  <si>
    <t>IO-02 - Areálová dešťová kanalizace včetně ORL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</si>
  <si>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IO-02: Areálová dešťová kanalizace včetně ORL 02.01 Technická zpráva 02.02 Situace IO-02 - viz. Koordinační situační výkres 02.03 Podélný profil kanalizace 02.04 Vzorový řez uložení kanalizačního potrubí 02.05 Kanalizační šachta 02.06 Odlučovač ropných látek 02.07 Odvodňovací žlab 02.08 Dvorní vtok</t>
  </si>
  <si>
    <t xml:space="preserve">    8 - Trubní vedení</t>
  </si>
  <si>
    <t>130001101</t>
  </si>
  <si>
    <t>Příplatek za ztížení vykopávky v blízkosti podzemního vedení</t>
  </si>
  <si>
    <t>-1464612748</t>
  </si>
  <si>
    <t>Příplatek k cenám hloubených vykopávek za ztížení vykopávky v blízkosti podzemního vedení nebo výbušnin pro jakoukoliv třídu horniny</t>
  </si>
  <si>
    <t>11,0*1,0*1,65</t>
  </si>
  <si>
    <t>132201202</t>
  </si>
  <si>
    <t>Hloubení rýh š do 2000 mm v hornině tř. 3 objemu do 1000 m3</t>
  </si>
  <si>
    <t>-180674009</t>
  </si>
  <si>
    <t>Hloubení zapažených i nezapažených rýh šířky přes 600 do 2 000 mm s urovnáním dna do předepsaného profilu a spádu v hornině tř. 3 přes 100 do 1 000 m3</t>
  </si>
  <si>
    <t>(0,65+1,60)*36/2*0,8 + 5*2,5*2,5+5*1*1,7</t>
  </si>
  <si>
    <t xml:space="preserve">14*0,8*1,0 + 40*1,0*1,6 </t>
  </si>
  <si>
    <t>22*0,8*0,8</t>
  </si>
  <si>
    <t xml:space="preserve">2,5*2,5*(2,75+1,8+2,0+2,2) </t>
  </si>
  <si>
    <t>3,0*3,0*3,60</t>
  </si>
  <si>
    <t>248,518*0,5 'Přepočtené koeficientem množství</t>
  </si>
  <si>
    <t>132201209</t>
  </si>
  <si>
    <t>Příplatek za lepivost k hloubení rýh š do 2000 mm v hornině tř. 3</t>
  </si>
  <si>
    <t>-1878398674</t>
  </si>
  <si>
    <t>Hloubení zapažených i nezapažených rýh šířky přes 600 do 2 000 mm s urovnáním dna do předepsaného profilu a spádu v hornině tř. 3 Příplatek k cenám za lepivost horniny tř. 3</t>
  </si>
  <si>
    <t>124,259*0,5 'Přepočtené koeficientem množství</t>
  </si>
  <si>
    <t>132212201</t>
  </si>
  <si>
    <t>Hloubení rýh š přes 600 do 2000 mm ručním nebo pneum nářadím v soudržných horninách tř. 3</t>
  </si>
  <si>
    <t>1849829348</t>
  </si>
  <si>
    <t>Hloubení zapažených i nezapažených rýh šířky přes 600 do 2 000 mm ručním nebo pneumatickým nářadím s urovnáním dna do předepsaného profilu a spádu v horninách tř. 3 soudržných</t>
  </si>
  <si>
    <t>18,15*0,5 'Přepočtené koeficientem množství</t>
  </si>
  <si>
    <t>132212209</t>
  </si>
  <si>
    <t>Příplatek za lepivost u hloubení rýh š do 2000 mm ručním nebo pneum nářadím v hornině tř. 3</t>
  </si>
  <si>
    <t>1250649513</t>
  </si>
  <si>
    <t>Hloubení zapažených i nezapažených rýh šířky přes 600 do 2 000 mm ručním nebo pneumatickým nářadím s urovnáním dna do předepsaného profilu a spádu v horninách tř. 3 Příplatek k cenám za lepivost horniny tř. 3</t>
  </si>
  <si>
    <t>1546931874</t>
  </si>
  <si>
    <t>248,518*0,4 'Přepočtené koeficientem množství</t>
  </si>
  <si>
    <t>132301209</t>
  </si>
  <si>
    <t>Příplatek za lepivost k hloubení rýh š do 2000 mm v hornině tř. 4</t>
  </si>
  <si>
    <t>1275566508</t>
  </si>
  <si>
    <t>Hloubení zapažených i nezapažených rýh šířky přes 600 do 2 000 mm s urovnáním dna do předepsaného profilu a spádu v hornině tř. 4 Příplatek k cenám za lepivost horniny tř. 4</t>
  </si>
  <si>
    <t>99,407*0,5 'Přepočtené koeficientem množství</t>
  </si>
  <si>
    <t>132312201</t>
  </si>
  <si>
    <t>Hloubení rýh š přes 600 do 2000 mm ručním nebo pneum nářadím v soudržných horninách tř. 4</t>
  </si>
  <si>
    <t>-226672606</t>
  </si>
  <si>
    <t>Hloubení zapažených i nezapažených rýh šířky přes 600 do 2 000 mm ručním nebo pneumatickým nářadím s urovnáním dna do předepsaného profilu a spádu v horninách tř. 4 soudržných</t>
  </si>
  <si>
    <t>132312209</t>
  </si>
  <si>
    <t>Příplatek za lepivost u hloubení rýh š do 2000 mm ručním nebo pneum nářadím v hornině tř. 4</t>
  </si>
  <si>
    <t>-1952837837</t>
  </si>
  <si>
    <t>Hloubení zapažených i nezapažených rýh šířky přes 600 do 2 000 mm ručním nebo pneumatickým nářadím s urovnáním dna do předepsaného profilu a spádu v horninách tř. 4 Příplatek k cenám za lepivost horniny tř. 4</t>
  </si>
  <si>
    <t>132401201</t>
  </si>
  <si>
    <t>Hloubení rýh š do 2000 mm v hornině tř. 5</t>
  </si>
  <si>
    <t>601326091</t>
  </si>
  <si>
    <t>Hloubení zapažených i nezapažených rýh šířky přes 600 do 2 000 mm s urovnáním dna do předepsaného profilu a spádu s použitím trhavin v hornině tř. 5 pro jakékoliv množství</t>
  </si>
  <si>
    <t>248,518*0,1 'Přepočtené koeficientem množství</t>
  </si>
  <si>
    <t>132412201</t>
  </si>
  <si>
    <t>Hloubení rýh š přes 600 do 2000 mm ručním nebo pneum nářadím v soudržných horninách tř. 5</t>
  </si>
  <si>
    <t>-1373726585</t>
  </si>
  <si>
    <t>Hloubení zapažených i nezapažených rýh šířky přes 600 do 2 000 mm ručním nebo pneumatickým nářadím s urovnáním dna do předepsaného profilu a spádu v horninách tř. 5 soudržných</t>
  </si>
  <si>
    <t>18,15*0,1 'Přepočtené koeficientem množství</t>
  </si>
  <si>
    <t>151101102</t>
  </si>
  <si>
    <t>Zřízení příložného pažení a rozepření stěn rýh hl do 4 m</t>
  </si>
  <si>
    <t>-1084285852</t>
  </si>
  <si>
    <t>Zřízení pažení a rozepření stěn rýh pro podzemní vedení pro všechny šířky rýhy příložné pro jakoukoliv mezerovitost, hloubky do 4 m</t>
  </si>
  <si>
    <t>6,0*2,70*4</t>
  </si>
  <si>
    <t>5,0*3,60*2</t>
  </si>
  <si>
    <t>151101112</t>
  </si>
  <si>
    <t>Odstranění příložného pažení a rozepření stěn rýh hl do 4 m</t>
  </si>
  <si>
    <t>761065496</t>
  </si>
  <si>
    <t>Odstranění pažení a rozepření stěn rýh pro podzemní vedení s uložením materiálu na vzdálenost do 3 m od kraje výkopu příložné, hloubky přes 2 do 4 m</t>
  </si>
  <si>
    <t>-114233931</t>
  </si>
  <si>
    <t>124,259+99,407</t>
  </si>
  <si>
    <t>161101151</t>
  </si>
  <si>
    <t>Svislé přemístění výkopku z horniny tř. 5 až 7 hl výkopu do 2,5 m</t>
  </si>
  <si>
    <t>-839646492</t>
  </si>
  <si>
    <t>Svislé přemístění výkopku bez naložení do dopravní nádoby avšak s vyprázdněním dopravní nádoby na hromadu nebo do dopravního prostředku z horniny tř. 5 až 7, při hloubce výkopu přes 1 do 2,5 m</t>
  </si>
  <si>
    <t>161101501</t>
  </si>
  <si>
    <t>Svislé přemístění výkopku nošením svisle do v 3 m v hornině tř. 1 až 4</t>
  </si>
  <si>
    <t>-598790500</t>
  </si>
  <si>
    <t>Svislé přemístění výkopku nošením bez naložení, avšak s vyprázdněním nádoby na hromady nebo do dopravního prostředku, na každých, třeba i započatých 3 m výšky z horniny tř. 1 až 4</t>
  </si>
  <si>
    <t>9,075+9,075</t>
  </si>
  <si>
    <t>161101551</t>
  </si>
  <si>
    <t>Svislé přemístění výkopku nošením svisle do v 3 m v hornině tř. 5 až 7</t>
  </si>
  <si>
    <t>2067933760</t>
  </si>
  <si>
    <t>Svislé přemístění výkopku nošením bez naložení, avšak s vyprázdněním nádoby na hromady nebo do dopravního prostředku, na každých, třeba i započatých 3 m výšky z horniny tř. 5 až 7</t>
  </si>
  <si>
    <t>162601102</t>
  </si>
  <si>
    <t>Vodorovné přemístění do 5000 m výkopku/sypaniny z horniny tř. 1 až 4</t>
  </si>
  <si>
    <t>1206689883</t>
  </si>
  <si>
    <t>Vodorovné přemístění výkopku nebo sypaniny po suchu na obvyklém dopravním prostředku, bez naložení výkopku, avšak se složením bez rozhrnutí z horniny tř. 1 až 4 na vzdálenost přes 4 000 do 5 000 m</t>
  </si>
  <si>
    <t>15,92+36,0 - 26,667</t>
  </si>
  <si>
    <t>(PI*0,62*0,62*(2,60+1,60+1,8+2,0))</t>
  </si>
  <si>
    <t>(PI*0,90*0,90*(3,30))</t>
  </si>
  <si>
    <t>21*0,2*0,3</t>
  </si>
  <si>
    <t>162601152</t>
  </si>
  <si>
    <t>Vodorovné přemístění do 5000 m výkopku/sypaniny z horniny tř. 5 až 7</t>
  </si>
  <si>
    <t>1922352671</t>
  </si>
  <si>
    <t>Vodorovné přemístění výkopku nebo sypaniny po suchu na obvyklém dopravním prostředku, bez naložení výkopku, avšak se složením bez rozhrnutí z horniny tř. 5 až 7 na vzdálenost přes 4 000 do 5 000 m</t>
  </si>
  <si>
    <t>24,852+1,815</t>
  </si>
  <si>
    <t>171201101</t>
  </si>
  <si>
    <t>Uložení sypaniny do násypů nezhutněných</t>
  </si>
  <si>
    <t>735873380</t>
  </si>
  <si>
    <t>Uložení sypaniny do násypů s rozprostřením sypaniny ve vrstvách a s hrubým urovnáním nezhutněných z jakýchkoliv hornin</t>
  </si>
  <si>
    <t>44,571+26,667</t>
  </si>
  <si>
    <t>-874724748</t>
  </si>
  <si>
    <t>Poplatek za uložení stavebního odpadu - zeminy a kameniva na skládce</t>
  </si>
  <si>
    <t>313201432</t>
  </si>
  <si>
    <t>71,238*2,1 'Přepočtené koeficientem množství</t>
  </si>
  <si>
    <t>174101101</t>
  </si>
  <si>
    <t>Zásyp jam, šachet rýh nebo kolem objektů sypaninou se zhutněním</t>
  </si>
  <si>
    <t>1813823580</t>
  </si>
  <si>
    <t>Zásyp sypaninou z jakékoliv horniny s uložením výkopku ve vrstvách se zhutněním jam, šachet, rýh nebo kolem objektů v těchto vykopávkách</t>
  </si>
  <si>
    <t>223,666+24,852+18,15+1,815 - 44,571-26,667</t>
  </si>
  <si>
    <t>175151101</t>
  </si>
  <si>
    <t>Obsypání potrubí strojně sypaninou bez prohození, uloženou do 3 m</t>
  </si>
  <si>
    <t>1040533019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</si>
  <si>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</si>
  <si>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50*0,8*0,4 + 50*1*0,4</t>
  </si>
  <si>
    <t>583373020</t>
  </si>
  <si>
    <t>štěrkopísek frakce 0/16</t>
  </si>
  <si>
    <t>-1446773750</t>
  </si>
  <si>
    <t xml:space="preserve">kamenivo přírodní těžené pro stavební účely  PTK  (drobné, hrubé, štěrkopísky) štěrkopísky ČSN 72  1511-2 frakce   0-16</t>
  </si>
  <si>
    <t>36*1,9 'Přepočtené koeficientem množství</t>
  </si>
  <si>
    <t>35832511R</t>
  </si>
  <si>
    <t xml:space="preserve">Bourání stávajícího odlučovače ropných látek </t>
  </si>
  <si>
    <t>-156859773</t>
  </si>
  <si>
    <t>359901211</t>
  </si>
  <si>
    <t>Monitoring stoky jakékoli výšky na nové kanalizaci</t>
  </si>
  <si>
    <t>-1666159500</t>
  </si>
  <si>
    <t>Monitoring stok (kamerový systém) jakékoli výšky nová kanalizace</t>
  </si>
  <si>
    <t>386120103</t>
  </si>
  <si>
    <t xml:space="preserve">Montáž odlučovače ropných látek železobetonového průtoku 6-10  l/s</t>
  </si>
  <si>
    <t>67657023</t>
  </si>
  <si>
    <t>Montáž odlučovačů ropných látek železobetonových, průtoku 6-10 l/s</t>
  </si>
  <si>
    <t>59431141R</t>
  </si>
  <si>
    <t>odlučovač ropných látek ŽB, K - NS 6-10,průtok 6-10 l/s,obj.kalové jímky 2000 l,tř.zatížení D400,nádoba: nastavitelný</t>
  </si>
  <si>
    <t>-93378078</t>
  </si>
  <si>
    <t xml:space="preserve">Odlučovače ropných látek - betonové a železobetonové Oleopator tř. zatížení D400 typ                   průtok - obj.kal.jímky - provedení nádoby K - NS 6-10      6-10 l/s     2000 l         nastavitalené</t>
  </si>
  <si>
    <t>451572111</t>
  </si>
  <si>
    <t>Lože pod potrubí otevřený výkop z kameniva drobného těženého</t>
  </si>
  <si>
    <t>-1150165983</t>
  </si>
  <si>
    <t>Lože pod potrubí, stoky a drobné objekty v otevřeném výkopu z kameniva drobného těženého 0 až 4 mm</t>
  </si>
  <si>
    <t>50*0,8*0,1 + 50*1*0,1</t>
  </si>
  <si>
    <t>22*0,8*0,2</t>
  </si>
  <si>
    <t>2,5*2,5*0,1*4</t>
  </si>
  <si>
    <t>3,0*3,0*0,1</t>
  </si>
  <si>
    <t>988971281</t>
  </si>
  <si>
    <t>15,92*1,9 'Přepočtené koeficientem množství</t>
  </si>
  <si>
    <t>452112111</t>
  </si>
  <si>
    <t>Osazení betonových prstenců nebo rámů v do 100 mm</t>
  </si>
  <si>
    <t>1122826615</t>
  </si>
  <si>
    <t>Osazení betonových dílců prstenců nebo rámů pod poklopy a mříže, výšky do 100 mm</t>
  </si>
  <si>
    <t>592241760</t>
  </si>
  <si>
    <t>prstenec šachtový vyrovnávací betonový 625x120x80mm</t>
  </si>
  <si>
    <t>-1747418291</t>
  </si>
  <si>
    <t xml:space="preserve">prefabrikáty pro vstupní šachty a drenážní šachtice (betonové a železobetonové) šachty pro odpadní kanály a potrubí uložená v zemi prstenec vyrovnávací TBW-Q 625/80/120     62,5 x 8 x 12</t>
  </si>
  <si>
    <t>59224187</t>
  </si>
  <si>
    <t>prstenec šachtový vyrovnávací betonový 625x120x100mm</t>
  </si>
  <si>
    <t>1662650417</t>
  </si>
  <si>
    <t>452311151</t>
  </si>
  <si>
    <t>Podkladní desky z betonu prostého tř. C 20/25 otevřený výkop</t>
  </si>
  <si>
    <t>1226148066</t>
  </si>
  <si>
    <t>Podkladní a zajišťovací konstrukce z betonu prostého v otevřeném výkopu desky pod potrubí, stoky a drobné objekty z betonu tř. C 20/25</t>
  </si>
  <si>
    <t>22*0,7*0,2 + 22*0,5*0,2</t>
  </si>
  <si>
    <t>452321151</t>
  </si>
  <si>
    <t>Podkladní desky ze ŽB tř. C 20/25 otevřený výkop</t>
  </si>
  <si>
    <t>-1879974862</t>
  </si>
  <si>
    <t>Podkladní a zajišťovací konstrukce z betonu železového v otevřeném výkopu desky pod potrubí, stoky a drobné objekty z betonu tř. C 20/25</t>
  </si>
  <si>
    <t>2,2*2,2*0,15</t>
  </si>
  <si>
    <t>452353101</t>
  </si>
  <si>
    <t>Bednění podkladních bloků otevřený výkop</t>
  </si>
  <si>
    <t>-1495449084</t>
  </si>
  <si>
    <t>Bednění podkladních a zajišťovacích konstrukcí v otevřeném výkopu bloků pro potrubí</t>
  </si>
  <si>
    <t>2,2*0,15*4</t>
  </si>
  <si>
    <t>(22+0,7)*2*0,2</t>
  </si>
  <si>
    <t>452368211</t>
  </si>
  <si>
    <t>Výztuž podkladních desek nebo bloků nebo pražců otevřený výkop ze svařovaných sítí Kari</t>
  </si>
  <si>
    <t>-194495133</t>
  </si>
  <si>
    <t>Výztuž podkladních desek, bloků nebo pražců v otevřeném výkopu ze svařovaných sítí typu Kari</t>
  </si>
  <si>
    <t>(2,2*2,2*2)*0,008</t>
  </si>
  <si>
    <t>632452211</t>
  </si>
  <si>
    <t>Vnitřní potěr cementový žlabu stok tl 25 mm hlazený ocelovým hladítkem s vypálením r do 500 mm</t>
  </si>
  <si>
    <t>-222220539</t>
  </si>
  <si>
    <t>Vnitřní potěr žlabu stok z vodotěsné cementové malty tloušťky 25 mm, hlazené hladítkem ocelovým s vypálením, pro poloměr žlabu do 500 mm</t>
  </si>
  <si>
    <t>(2*PI*0,25*0,25+2*PI*0,25*1)*2</t>
  </si>
  <si>
    <t>Trubní vedení</t>
  </si>
  <si>
    <t>871004VD</t>
  </si>
  <si>
    <t>Zkoušky hutnění podsypů, obsypů a násypů</t>
  </si>
  <si>
    <t>1590849401</t>
  </si>
  <si>
    <t>871265211</t>
  </si>
  <si>
    <t>Kanalizační potrubí z tvrdého PVC jednovrstvé tuhost třídy SN4 DN 110</t>
  </si>
  <si>
    <t>266249384</t>
  </si>
  <si>
    <t>Kanalizační potrubí z tvrdého PVC systém KG v otevřeném výkopu ve sklonu do 20 %, tuhost třídy SN 4 DN 100</t>
  </si>
  <si>
    <t>871315221</t>
  </si>
  <si>
    <t>Kanalizační potrubí z tvrdého PVC jednovrstvé tuhost třídy SN8 DN 160</t>
  </si>
  <si>
    <t>695739191</t>
  </si>
  <si>
    <t>Kanalizační potrubí z tvrdého PVC systém KG v otevřeném výkopu ve sklonu do 20 %, tuhost třídy SN 8 DN 150</t>
  </si>
  <si>
    <t>87701112R</t>
  </si>
  <si>
    <t>Napojení na stávající kanalizaci - do stávající kanalizační šachty, vč. vyspravení a utěsnění místa napojení</t>
  </si>
  <si>
    <t>-672413598</t>
  </si>
  <si>
    <t>Napojení na stávající kanalizaci - do stávající horské vpustě, vč. vyspravení a utěsnění místa napojení</t>
  </si>
  <si>
    <t>877315211</t>
  </si>
  <si>
    <t>Montáž tvarovek z tvrdého PVC-systém KG nebo z polypropylenu-systém KG 2000 jednoosé DN 160</t>
  </si>
  <si>
    <t>-1863096462</t>
  </si>
  <si>
    <t>Montáž tvarovek na kanalizačním potrubí z trub z plastu z tvrdého PVC systém KG nebo z polypropylenu systém KG 2000 v otevřeném výkopu jednoosých DN 150</t>
  </si>
  <si>
    <t>286113510</t>
  </si>
  <si>
    <t>koleno kanalizační PVC KG 110x45°</t>
  </si>
  <si>
    <t>1837069294</t>
  </si>
  <si>
    <t>Trubky z polyvinylchloridu kanalizace domovní a uliční KG - Systém (PVC) PipeLife kolena KGB KGB 100x45°</t>
  </si>
  <si>
    <t>286113530</t>
  </si>
  <si>
    <t>koleno kanalizační PVC KG 110x87°</t>
  </si>
  <si>
    <t>282095259</t>
  </si>
  <si>
    <t>Trubky z polyvinylchloridu kanalizace domovní a uliční KG - Systém (PVC) PipeLife kolena KGB KGB 100x87°</t>
  </si>
  <si>
    <t>286113610</t>
  </si>
  <si>
    <t>koleno kanalizační PVC KG 160x45°</t>
  </si>
  <si>
    <t>-1325393908</t>
  </si>
  <si>
    <t>trubky z polyvinylchloridu kanalizace domovní a uliční KG - Systém (PVC) PipeLife kolena KGB KGB 150x45°</t>
  </si>
  <si>
    <t>286113630</t>
  </si>
  <si>
    <t>koleno kanalizační PVC 1KG 50x87°</t>
  </si>
  <si>
    <t>918556827</t>
  </si>
  <si>
    <t>Trubky z polyvinylchloridu kanalizace domovní a uliční KG - Systém (PVC) PipeLife kolena KGB KGB 150x87°</t>
  </si>
  <si>
    <t>286115040</t>
  </si>
  <si>
    <t>redukce kanalizační PVC 160/110</t>
  </si>
  <si>
    <t>40175884</t>
  </si>
  <si>
    <t>Trubky z polyvinylchloridu kanalizace domovní a uliční KG - Systém (PVC) redukce nesouosá KGR KGR 160/110</t>
  </si>
  <si>
    <t>286115060</t>
  </si>
  <si>
    <t>redukce kanalizační PVC 160/125</t>
  </si>
  <si>
    <t>-1210388862</t>
  </si>
  <si>
    <t>Trubky z polyvinylchloridu kanalizace domovní a uliční KG - Systém (PVC) redukce nesouosá KGR KGR 160/125</t>
  </si>
  <si>
    <t>286117420</t>
  </si>
  <si>
    <t>spojka dvouhrdlá kanalizace plastové PVC KG DN 160</t>
  </si>
  <si>
    <t>1725156144</t>
  </si>
  <si>
    <t>Trubky z polyvinylchloridu kanalizace domovní a uliční KG - Systém (PVC) spojka dvouhrdlá KGMM KGMM-DN 160</t>
  </si>
  <si>
    <t>286115680</t>
  </si>
  <si>
    <t>objímka převlečná kanalizace plastové KG DN 150</t>
  </si>
  <si>
    <t>-1590824529</t>
  </si>
  <si>
    <t>trubky z polyvinylchloridu kanalizace domovní a uliční KG - Systém (PVC) převlečná objímka (přesuvná spojka) KGU KGU DN 150</t>
  </si>
  <si>
    <t>877315221</t>
  </si>
  <si>
    <t>Montáž tvarovek z tvrdého PVC-systém KG nebo z polypropylenu-systém KG 2000 dvouosé DN 160</t>
  </si>
  <si>
    <t>-2012581470</t>
  </si>
  <si>
    <t>Montáž tvarovek na kanalizačním potrubí z trub z plastu z tvrdého PVC systém KG nebo z polypropylenu systém KG 2000 v otevřeném výkopu dvouosých DN 150</t>
  </si>
  <si>
    <t>286113900</t>
  </si>
  <si>
    <t>odbočka kanalizační plastová s hrdlem KG 150/110/45°</t>
  </si>
  <si>
    <t>-1659022741</t>
  </si>
  <si>
    <t>Trubky z polyvinylchloridu kanalizace domovní a uliční KG - Systém (PVC) PipeLife odbočky KGEA 45° KGEA-150/100/45°</t>
  </si>
  <si>
    <t>894201161</t>
  </si>
  <si>
    <t>Dno šachet tl nad 200 mm z prostého betonu se zvýšenými nároky na prostředí tř. C 30/37</t>
  </si>
  <si>
    <t>-1663635938</t>
  </si>
  <si>
    <t>Ostatní konstrukce na trubním vedení z prostého betonu dno šachet tloušťky přes 200 mm z betonu vodostavebného V 8 tř. B 30</t>
  </si>
  <si>
    <t>(PI*0,65*0,65*0,60)*2</t>
  </si>
  <si>
    <t>((PI*0,65*0,65*0,4) - (PI*0,5*0,5*0,4))*2</t>
  </si>
  <si>
    <t>894411111</t>
  </si>
  <si>
    <t>Zřízení šachet kanalizačních z betonových dílců na potrubí DN do 200 dno beton tř. C 25/30</t>
  </si>
  <si>
    <t>646773807</t>
  </si>
  <si>
    <t>Zřízení šachet kanalizačních z betonových dílců výšky vstupu do 1,50 m s obložením dna betonem tř. C 25/30, na potrubí DN do 200</t>
  </si>
  <si>
    <t>894411141</t>
  </si>
  <si>
    <t>Zřízení šachet kanalizačních z betonových dílců na potrubí DN 500 dno beton tř. C 25/30</t>
  </si>
  <si>
    <t>2109581316</t>
  </si>
  <si>
    <t>Zřízení šachet kanalizačních z betonových dílců výšky vstupu do 1,50 m s obložením dna betonem tř. C 25/30, na potrubí DN 500</t>
  </si>
  <si>
    <t>592241VD1</t>
  </si>
  <si>
    <t>přechodová deska TZK - Q 625 / 200 / 120 / T</t>
  </si>
  <si>
    <t>-632644896</t>
  </si>
  <si>
    <t>592241680</t>
  </si>
  <si>
    <t>skruž betonová přechodová 62,5/100x60x12 cm, stupadla poplastovaná kapsová</t>
  </si>
  <si>
    <t>2073702139</t>
  </si>
  <si>
    <t xml:space="preserve">prefabrikáty pro vstupní šachty a drenážní šachtice (betonové a železobetonové) šachty pro odpadní kanály a potrubí uložená v zemi skruž přechodová 625/600/120 SPK  62,5/100 x 60 x 12</t>
  </si>
  <si>
    <t>592241600</t>
  </si>
  <si>
    <t>skruž kanalizační s ocelovými stupadly 100 x 25 x 12 cm</t>
  </si>
  <si>
    <t>-1346559097</t>
  </si>
  <si>
    <t>skruž betonová s ocelová se stupadly +PE povlakem TBS-Q 1000/250/120 SP 100x25x12 cm</t>
  </si>
  <si>
    <t>592241610</t>
  </si>
  <si>
    <t>skruž kanalizační s ocelovými stupadly 100 x 50 x 12 cm</t>
  </si>
  <si>
    <t>955744530</t>
  </si>
  <si>
    <t xml:space="preserve">prefabrikáty pro vstupní šachty a drenážní šachtice (betonové a železobetonové) šachty pro odpadní kanály a potrubí uložená v zemi skruže s ocelovými stupadly s PE povlakem TBS-Q 1000/500/120 SP  100 x 50 x 12</t>
  </si>
  <si>
    <t>592241830</t>
  </si>
  <si>
    <t>dno betonové šachtové kulaté 100/75 D130x15 cm</t>
  </si>
  <si>
    <t>2118771056</t>
  </si>
  <si>
    <t>dno betonové šachtové kulaté TZZ-Q 100/75 D130x15 cm</t>
  </si>
  <si>
    <t>592243480</t>
  </si>
  <si>
    <t>těsnění elastomerové pro spojení šachetních dílů DN 1000</t>
  </si>
  <si>
    <t>1354517453</t>
  </si>
  <si>
    <t>těsnění elastometrové pro spojení šachetních dílů EMT DN 1000</t>
  </si>
  <si>
    <t>894502401</t>
  </si>
  <si>
    <t>Bednění stěn šachet kruhových oboustranné</t>
  </si>
  <si>
    <t>697203254</t>
  </si>
  <si>
    <t>Bednění konstrukcí na trubním vedení stěn šachet kruhových oboustranné</t>
  </si>
  <si>
    <t>(2*PI*0,65*1,05) + (2*PI*0,5*0,4)*2</t>
  </si>
  <si>
    <t>895941211</t>
  </si>
  <si>
    <t>Zřízení vpusti kanalizační uliční z betonových dílců typ UV-50 nízký</t>
  </si>
  <si>
    <t>-492977486</t>
  </si>
  <si>
    <t>8959750R1</t>
  </si>
  <si>
    <t>Aco dvorní vpusť z polymerbetonu 30x30 cm, litinový rám a rošt PU+koš, B125</t>
  </si>
  <si>
    <t>1880643507</t>
  </si>
  <si>
    <t>899104111</t>
  </si>
  <si>
    <t>Osazení poklopů litinových nebo ocelových včetně rámů pro třídu zatížení D400, E600</t>
  </si>
  <si>
    <t>-1691915745</t>
  </si>
  <si>
    <t>Osazení poklopů litinových a ocelových včetně rámů hmotnosti jednotlivě přes 150 kg</t>
  </si>
  <si>
    <t>55241015</t>
  </si>
  <si>
    <t>poklop šachtový litinový třída D 400, kruhový rám 785, vstup 600 mm, s ventilací</t>
  </si>
  <si>
    <t>934689802</t>
  </si>
  <si>
    <t>89990111R</t>
  </si>
  <si>
    <t xml:space="preserve">Obetonování a utěsnění potrubí dešťové kanalizace  ve stávající kanalizační šachtě RŠ</t>
  </si>
  <si>
    <t>-2042725532</t>
  </si>
  <si>
    <t xml:space="preserve">Zabetonování a utěsnění potrubí nátoku stávající přípojky kanalizace  ve stávající kanalizační šachtě KŠS</t>
  </si>
  <si>
    <t>89990112R</t>
  </si>
  <si>
    <t>Provedení žlabu v dodatečně zřízené kanalizační šachtě na stávající kanalizaci z betonových trub DN500</t>
  </si>
  <si>
    <t>2090201873</t>
  </si>
  <si>
    <t>721242116</t>
  </si>
  <si>
    <t>Lapač střešních splavenin z PP s kulovým kloubem na odtoku DN 125</t>
  </si>
  <si>
    <t>-755579610</t>
  </si>
  <si>
    <t>Lapače střešních splavenin z polypropylenu (PP) DN 125 (HL 600/2)</t>
  </si>
  <si>
    <t>935113111</t>
  </si>
  <si>
    <t>Osazení odvodňovacího polymerbetonového žlabu s krycím roštem šířky do 200 mm</t>
  </si>
  <si>
    <t>-1120880865</t>
  </si>
  <si>
    <t>Osazení odvodňovacího žlabu s krycím roštem polymerbetonového šířky do 200 mm</t>
  </si>
  <si>
    <t>59227099R</t>
  </si>
  <si>
    <t>Liniový odvodňovací systém z polymer. betonu monoblokové konstrukce š. 150 mm dl. 20,64 m</t>
  </si>
  <si>
    <t>-835772808</t>
  </si>
  <si>
    <t xml:space="preserve">Liniový odvodňovací systém z polymer. betonu monoblokové konstrukce š. 150 mm dl. 20,64 m vč. 2 ks vpusti, tř. D400, 2 ks revizních dílů a čelních stěn  </t>
  </si>
  <si>
    <t>998276101</t>
  </si>
  <si>
    <t>Přesun hmot pro trubní vedení z trub z plastických hmot otevřený výkop</t>
  </si>
  <si>
    <t>1374464336</t>
  </si>
  <si>
    <t>Přesun hmot pro trubní vedení hloubené z trub z plastických hmot nebo sklolaminátových pro vodovody nebo kanalizace v otevřeném výkopu dopravní vzdálenost do 15 m</t>
  </si>
  <si>
    <t>IO-03 - Areálový rozvod NN</t>
  </si>
  <si>
    <t>IO-03 - Areálové rozvody NN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</si>
  <si>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IO-03: Areálový rozvod NN 03.01 Technická zpráva 03.02 Situace IO-03 - viz. Koordinační situační výkres 03.03 Vzorový řez uložení kabelu NN</t>
  </si>
  <si>
    <t xml:space="preserve">    46-M - Zemní práce při extr.mont.pracích</t>
  </si>
  <si>
    <t>Celková prohlídka elektrického rozvodu a zařízení</t>
  </si>
  <si>
    <t>2056664280</t>
  </si>
  <si>
    <t>388650776</t>
  </si>
  <si>
    <t>-531741515</t>
  </si>
  <si>
    <t>skříň rozpojovací plastová RIS3 do zdi včetně vybavení
- pojistkové spodky
- nožové pojistky</t>
  </si>
  <si>
    <t>743131118</t>
  </si>
  <si>
    <t>Montáž trubka ochranná do krabic plastová tuhá D do 110 mm uložená pevně</t>
  </si>
  <si>
    <t>-2030045569</t>
  </si>
  <si>
    <t>Montáž trubek ochranných s nasunutím nebo našroubováním do krabic plastových tuhých, uložených pevně, vnitřního D do 110 mm</t>
  </si>
  <si>
    <t>345713540</t>
  </si>
  <si>
    <t>trubka elektroinstalační ohebná Kopoflex, HDPE+LDPE KF 09090</t>
  </si>
  <si>
    <t>-1030315704</t>
  </si>
  <si>
    <t xml:space="preserve">Materiál úložný elektroinstalační trubky elektroinstalační ohebné, KOPOFLEX, dvouplášťové HDPE+LDPE svitek 50 m se zatahovacím drátem a spojkou ČSN EN 50086-2-4 KF 09090   90 mm</t>
  </si>
  <si>
    <t>74313111R</t>
  </si>
  <si>
    <t>Ukončení chráničky - zapěnění /D+M/</t>
  </si>
  <si>
    <t>613157080</t>
  </si>
  <si>
    <t>23170001</t>
  </si>
  <si>
    <t>pěna montážní PUR nízkoexpanzní</t>
  </si>
  <si>
    <t>litr</t>
  </si>
  <si>
    <t>-932276016</t>
  </si>
  <si>
    <t>743612121</t>
  </si>
  <si>
    <t>Montáž vodič uzemňovací drát nebo lano D do 10 mm v městské zástavbě</t>
  </si>
  <si>
    <t>-644315752</t>
  </si>
  <si>
    <t>847352345</t>
  </si>
  <si>
    <t>40*0,62</t>
  </si>
  <si>
    <t>549577082</t>
  </si>
  <si>
    <t>354418950</t>
  </si>
  <si>
    <t>svorka připojovací SP1 k připojení kovových částí</t>
  </si>
  <si>
    <t>1370872306</t>
  </si>
  <si>
    <t xml:space="preserve">součásti pro hromosvody a uzemňování svorky FeZn připojovací, ČSN  35 7633 SP 1   k připojení kovových částí</t>
  </si>
  <si>
    <t>-229762176</t>
  </si>
  <si>
    <t>98355666</t>
  </si>
  <si>
    <t>1868030365</t>
  </si>
  <si>
    <t>-59245290</t>
  </si>
  <si>
    <t>936104878</t>
  </si>
  <si>
    <t>-489882766</t>
  </si>
  <si>
    <t>1157149910</t>
  </si>
  <si>
    <t>Zednické přípomoce</t>
  </si>
  <si>
    <t>5723137</t>
  </si>
  <si>
    <t>1606039784</t>
  </si>
  <si>
    <t>46-M</t>
  </si>
  <si>
    <t>Zemní práce při extr.mont.pracích</t>
  </si>
  <si>
    <t>460030193</t>
  </si>
  <si>
    <t>Řezání podkladu nebo krytu živičného tloušťky do 15 cm</t>
  </si>
  <si>
    <t>-4674431</t>
  </si>
  <si>
    <t>460030173</t>
  </si>
  <si>
    <t>Odstranění podkladu nebo krytu komunikace ze živice tloušťky do 15 cm</t>
  </si>
  <si>
    <t>352974808</t>
  </si>
  <si>
    <t>40*0,4</t>
  </si>
  <si>
    <t>460150063</t>
  </si>
  <si>
    <t>Hloubení kabelových zapažených i nezapažených rýh ručně š 40 cm, hl 80 cm, v hornině tř 3</t>
  </si>
  <si>
    <t>-824004002</t>
  </si>
  <si>
    <t>Hloubení zapažených i nezapažených kabelových rýh ručně včetně urovnání dna s přemístěním výkopku do vzdálenosti 3 m od okraje jámy nebo naložením na dopravní prostředek šířky 40 cm, hloubky 80 cm, v hornině třídy 3</t>
  </si>
  <si>
    <t>40/2</t>
  </si>
  <si>
    <t>460150064</t>
  </si>
  <si>
    <t>Hloubení kabelových zapažených i nezapažených rýh ručně š 40 cm, hl 80 cm, v hornině tř 4</t>
  </si>
  <si>
    <t>-958687284</t>
  </si>
  <si>
    <t>Hloubení zapažených i nezapažených kabelových rýh ručně včetně urovnání dna s přemístěním výkopku do vzdálenosti 3 m od okraje jámy nebo naložením na dopravní prostředek šířky 40 cm, hloubky 80 cm, v hornině třídy 4</t>
  </si>
  <si>
    <t>460421101</t>
  </si>
  <si>
    <t>Lože kabelů z písku nebo štěrkopísku tl 10 cm nad kabel, bez zakrytí, šířky lože do 65 cm</t>
  </si>
  <si>
    <t>-77741080</t>
  </si>
  <si>
    <t>Kabelové lože včetně podsypu, zhutnění a urovnání povrchu z písku nebo štěrkopísku tloušťky 10 cm nad kabel bez zakrytí, šířky do 65 cm</t>
  </si>
  <si>
    <t>40*2</t>
  </si>
  <si>
    <t>460490014</t>
  </si>
  <si>
    <t>Krytí kabelů výstražnou fólií šířky 40 cm</t>
  </si>
  <si>
    <t>-1617256002</t>
  </si>
  <si>
    <t>283234210</t>
  </si>
  <si>
    <t>fólie varovná PE POLYNET šíře 33 cm s potiskem</t>
  </si>
  <si>
    <t>1235852534</t>
  </si>
  <si>
    <t>460560163</t>
  </si>
  <si>
    <t>Zásyp rýh ručně šířky 35 cm, hloubky 80 cm, z horniny třídy 3</t>
  </si>
  <si>
    <t>-1754054265</t>
  </si>
  <si>
    <t>460600023</t>
  </si>
  <si>
    <t>Vodorovné přemístění horniny jakékoliv třídy do 1000 m</t>
  </si>
  <si>
    <t>-414850108</t>
  </si>
  <si>
    <t>Přemístění (odvoz) horniny, suti a vybouraných hmot vodorovné přemístění horniny včetně složení, bez naložení a rozprostření jakékoliv třídy, na vzdálenost přes 500 do 1000 m</t>
  </si>
  <si>
    <t>40*0,2*0,35</t>
  </si>
  <si>
    <t>460600031</t>
  </si>
  <si>
    <t>Příplatek k vodorovnému přemístění horniny za každých dalších 1000 m</t>
  </si>
  <si>
    <t>387242032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</si>
  <si>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</si>
  <si>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2,8*9 'Přepočtené koeficientem množství</t>
  </si>
  <si>
    <t>-350110064</t>
  </si>
  <si>
    <t>(40*0,55*0,16)</t>
  </si>
  <si>
    <t>1132918270</t>
  </si>
  <si>
    <t>3,52*2,1</t>
  </si>
  <si>
    <t>460620014</t>
  </si>
  <si>
    <t>Provizorní úprava terénu se zhutněním, v hornině tř 4</t>
  </si>
  <si>
    <t>-827008448</t>
  </si>
  <si>
    <t>40*0,35</t>
  </si>
  <si>
    <t>460650042</t>
  </si>
  <si>
    <t>Zřízení podkladní vrstvy vozovky a chodníku ze štěrkopísku se zhutněním tloušťky do 10 cm</t>
  </si>
  <si>
    <t>-234712539</t>
  </si>
  <si>
    <t>40*0,5</t>
  </si>
  <si>
    <t>460650131</t>
  </si>
  <si>
    <t>Zřízení krytu vozovky a chodníku z litého asfaltu tloušťky do 2 cm</t>
  </si>
  <si>
    <t>1672388019</t>
  </si>
  <si>
    <t>IO-04 - Areálový NTL rozvod plynu</t>
  </si>
  <si>
    <t xml:space="preserve">IO-04 - Areálový NTL rozvod plynu 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</si>
  <si>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IO-04: Areálový NTL rozvod plynu 04.01 Technická zpráva 04.02 Situace IO-04 - viz. Koordinační situační výkres 04.03 Podélný profil areálového NTL plynovodu 04.04 Vzorový řez uložení NTL plynovodního potrubí</t>
  </si>
  <si>
    <t xml:space="preserve">      12 - Zemní práce - odkopávky a prokopávky</t>
  </si>
  <si>
    <t xml:space="preserve">    23-M - Montáže potrubí</t>
  </si>
  <si>
    <t xml:space="preserve">    58-M - Revize vyhrazených technických zařízení</t>
  </si>
  <si>
    <t>619455691</t>
  </si>
  <si>
    <t>45*0,8*1,2</t>
  </si>
  <si>
    <t>43,2*0,5 'Přepočtené koeficientem množství</t>
  </si>
  <si>
    <t>-261574952</t>
  </si>
  <si>
    <t>21,6*0,5 'Přepočtené koeficientem množství</t>
  </si>
  <si>
    <t>132202202</t>
  </si>
  <si>
    <t>Hloubení rýh š přes 600 do 2000 mm ručním nebo pneum nářadím v nesoudržných horninách tř. 3</t>
  </si>
  <si>
    <t>-73377768</t>
  </si>
  <si>
    <t>Hloubení zapažených i nezapažených rýh šířky přes 600 do 2 000 mm ručním nebo pneumatickým nářadím s urovnáním dna do předepsaného profilu a spádu v horninách tř. 3 nesoudržných</t>
  </si>
  <si>
    <t>2,0*1,5*1,5 + 8*0,8*1,2</t>
  </si>
  <si>
    <t>12,18*0,5 'Přepočtené koeficientem množství</t>
  </si>
  <si>
    <t>132202209</t>
  </si>
  <si>
    <t>-2107116835</t>
  </si>
  <si>
    <t>6,09*0,5 'Přepočtené koeficientem množství</t>
  </si>
  <si>
    <t>875238413</t>
  </si>
  <si>
    <t>-647264468</t>
  </si>
  <si>
    <t>132302202</t>
  </si>
  <si>
    <t>Hloubení rýh š přes 600 do 2000 mm ručním nebo pneum nářadím v nesoudržných horninách tř. 4</t>
  </si>
  <si>
    <t>-1650473770</t>
  </si>
  <si>
    <t>Hloubení zapažených i nezapažených rýh šířky přes 600 do 2 000 mm ručním nebo pneumatickým nářadím s urovnáním dna do předepsaného profilu a spádu v horninách tř. 4 nesoudržných</t>
  </si>
  <si>
    <t>132302209</t>
  </si>
  <si>
    <t>-614618219</t>
  </si>
  <si>
    <t>581098442</t>
  </si>
  <si>
    <t>21,6+21,6</t>
  </si>
  <si>
    <t>-704427935</t>
  </si>
  <si>
    <t>6,09+6,09</t>
  </si>
  <si>
    <t>588899479</t>
  </si>
  <si>
    <t>11,52+1,92</t>
  </si>
  <si>
    <t>1579743624</t>
  </si>
  <si>
    <t>-1906104790</t>
  </si>
  <si>
    <t>-1127949665</t>
  </si>
  <si>
    <t>Uložení sypaniny poplatek za uložení sypaniny na skládce ( skládkovné )</t>
  </si>
  <si>
    <t>13,44*1,9 'Přepočtené koeficientem množství</t>
  </si>
  <si>
    <t>-960842405</t>
  </si>
  <si>
    <t>33,6+5,0-13,44</t>
  </si>
  <si>
    <t>Obsypání objektu nad přilehlým původním terénem sypaninou bez prohození sítem, uloženou do 3 m</t>
  </si>
  <si>
    <t>157687475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</si>
  <si>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</si>
  <si>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32*0,6*0,6</t>
  </si>
  <si>
    <t>583373030</t>
  </si>
  <si>
    <t>štěrkopísek frakce 0-8</t>
  </si>
  <si>
    <t>-679764368</t>
  </si>
  <si>
    <t xml:space="preserve">kamenivo přírodní těžené pro stavební účely  PTK  (drobné, hrubé, štěrkopísky) štěrkopísky ČSN 72  1511-2 frakce   0-8</t>
  </si>
  <si>
    <t>11,52*1,9 'Přepočtené koeficientem množství</t>
  </si>
  <si>
    <t>Zemní práce - odkopávky a prokopávky</t>
  </si>
  <si>
    <t>120001101</t>
  </si>
  <si>
    <t>-569345240</t>
  </si>
  <si>
    <t>Příplatek k cenám vykopávek za ztížení vykopávky v blízkosti podzemního vedení nebo výbušnin v horninách jakékoliv třídy</t>
  </si>
  <si>
    <t>816482379</t>
  </si>
  <si>
    <t xml:space="preserve">45*0,8*0,1 </t>
  </si>
  <si>
    <t>-414422078</t>
  </si>
  <si>
    <t>3,6*1,9 'Přepočtené koeficientem množství</t>
  </si>
  <si>
    <t>871003VD</t>
  </si>
  <si>
    <t>Zkoušky funkčnosti identifikačního vodiče</t>
  </si>
  <si>
    <t>800559819</t>
  </si>
  <si>
    <t>-321717143</t>
  </si>
  <si>
    <t>899722113</t>
  </si>
  <si>
    <t>Krytí potrubí z plastů výstražnou fólií z PVC 34cm</t>
  </si>
  <si>
    <t>951085394</t>
  </si>
  <si>
    <t>Krytí potrubí z plastů výstražnou fólií z PVC šířky 34cm</t>
  </si>
  <si>
    <t>998272201</t>
  </si>
  <si>
    <t>Přesun hmot pro trubní vedení z ocelových trub svařovaných otevřený výkop</t>
  </si>
  <si>
    <t>-1157179479</t>
  </si>
  <si>
    <t>Přesun hmot pro trubní vedení z ocelových trub svařovaných pro vodovody, plynovody, teplovody, shybky, produktovody v otevřeném výkopu dopravní vzdálenost do 15 m</t>
  </si>
  <si>
    <t>0,004+0,002+0,88</t>
  </si>
  <si>
    <t>723231167</t>
  </si>
  <si>
    <t>Kohout kulový přímý G 2 PN 42 do 185°C plnoprůtokový s koulí DADO vnitřní závit těžká řada</t>
  </si>
  <si>
    <t>1113926181</t>
  </si>
  <si>
    <t>Armatury se dvěma závity kohouty kulové PN 42 do 185 st.C plnoprůtokové s koulí „DADO“ vnitřní závit těžká řada (R 950 Giacomini) G 2</t>
  </si>
  <si>
    <t>23-M</t>
  </si>
  <si>
    <t>Montáže potrubí</t>
  </si>
  <si>
    <t>230200006</t>
  </si>
  <si>
    <t>Montáž plynovodních přípojek svářením DN 50 (2")</t>
  </si>
  <si>
    <t>1205502909</t>
  </si>
  <si>
    <t>Montáž plynovodních přípojek svářením DN 2" (50)</t>
  </si>
  <si>
    <t>14012116R</t>
  </si>
  <si>
    <t>Trubka bralen 2" izolovaná</t>
  </si>
  <si>
    <t>1121409167</t>
  </si>
  <si>
    <t>230200412</t>
  </si>
  <si>
    <t>Vysazení odbočky na ocelovém potrubí metodou navrtání přetlak do 1,6 MPa DN do 50 mm</t>
  </si>
  <si>
    <t>-244325722</t>
  </si>
  <si>
    <t>Vysazení odbočky na ocelovém potrubí metodou navrtání provozní přetlak do 1,6 MPa DN vysazené odbočky do 50 mm</t>
  </si>
  <si>
    <t>230201022</t>
  </si>
  <si>
    <t>Montáž plynovodů D 133 mm, tl stěny 5,6 mm</t>
  </si>
  <si>
    <t>-1632945903</t>
  </si>
  <si>
    <t>Montáž potrubí z oceli D přes 114,3 do 133 tl. stěny 5,6 mm</t>
  </si>
  <si>
    <t>14012118R</t>
  </si>
  <si>
    <t>Trubka bralen 4" izolovaná</t>
  </si>
  <si>
    <t>1200368802</t>
  </si>
  <si>
    <t>230210012</t>
  </si>
  <si>
    <t>Oprava opláštění ruční natavením zesíleným</t>
  </si>
  <si>
    <t>1499477428</t>
  </si>
  <si>
    <t>Montáž opláštění ruční natavením zesíleným</t>
  </si>
  <si>
    <t>230230001</t>
  </si>
  <si>
    <t>Předběžná tlaková zkouška vodou DN 50</t>
  </si>
  <si>
    <t>-902260528</t>
  </si>
  <si>
    <t>Tlakové zkoušky předběžné vodou DN 50</t>
  </si>
  <si>
    <t>230230016</t>
  </si>
  <si>
    <t>Hlavní tlaková zkouška vzduchem 0,6 MPa DN 50</t>
  </si>
  <si>
    <t>673723461</t>
  </si>
  <si>
    <t>Tlakové zkoušky hlavní vzduchem 0,6 MPa DN 50</t>
  </si>
  <si>
    <t>28653011R</t>
  </si>
  <si>
    <t>Nika ve fasádě objektu pro uzávěr plynu objektu 300x300x200 mm s dvířky 300x300 mm</t>
  </si>
  <si>
    <t>-661369909</t>
  </si>
  <si>
    <t>Nika ve fasádě objektu pro uzávěr plynu objektu 300x300x200 mm s ocel. poplastovanými dvířky 300x300 mm s větracími otvory a zámkem na 4-hranný klíč</t>
  </si>
  <si>
    <t>58-M</t>
  </si>
  <si>
    <t>Revize vyhrazených technických zařízení</t>
  </si>
  <si>
    <t>580506204</t>
  </si>
  <si>
    <t>Kontrola podzemního středotlakého plynovodu dl do 50 m</t>
  </si>
  <si>
    <t>1769318892</t>
  </si>
  <si>
    <t>Středotlaké plynovody kontrola plynovodu podzemního, délky do 50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</si>
</sst>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ht="36.96" customHeight="1">
      <c r="AR2" s="17" t="s">
        <v>5</v>
      </c>
      <c r="BS2" s="18" t="s">
        <v>6</v>
      </c>
      <c r="BT2" s="18" t="s">
        <v>7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ht="12" customHeight="1">
      <c r="B5" s="21"/>
      <c r="D5" s="25" t="s">
        <v>13</v>
      </c>
      <c r="K5" s="26" t="s">
        <v>14</v>
      </c>
      <c r="AR5" s="21"/>
      <c r="BE5" s="27" t="s">
        <v>15</v>
      </c>
      <c r="BS5" s="18" t="s">
        <v>6</v>
      </c>
    </row>
    <row r="6" ht="36.96" customHeight="1">
      <c r="B6" s="21"/>
      <c r="D6" s="28" t="s">
        <v>16</v>
      </c>
      <c r="K6" s="29" t="s">
        <v>17</v>
      </c>
      <c r="AR6" s="21"/>
      <c r="BE6" s="30"/>
      <c r="BS6" s="18" t="s">
        <v>18</v>
      </c>
    </row>
    <row r="7" ht="12" customHeight="1">
      <c r="B7" s="21"/>
      <c r="D7" s="31" t="s">
        <v>19</v>
      </c>
      <c r="K7" s="26" t="s">
        <v>1</v>
      </c>
      <c r="AK7" s="31" t="s">
        <v>20</v>
      </c>
      <c r="AN7" s="26" t="s">
        <v>1</v>
      </c>
      <c r="AR7" s="21"/>
      <c r="BE7" s="30"/>
      <c r="BS7" s="18" t="s">
        <v>21</v>
      </c>
    </row>
    <row r="8" ht="12" customHeight="1">
      <c r="B8" s="21"/>
      <c r="D8" s="31" t="s">
        <v>22</v>
      </c>
      <c r="K8" s="26" t="s">
        <v>23</v>
      </c>
      <c r="AK8" s="31" t="s">
        <v>24</v>
      </c>
      <c r="AN8" s="32" t="s">
        <v>25</v>
      </c>
      <c r="AR8" s="21"/>
      <c r="BE8" s="30"/>
      <c r="BS8" s="18" t="s">
        <v>26</v>
      </c>
    </row>
    <row r="9" ht="14.4" customHeight="1">
      <c r="B9" s="21"/>
      <c r="AR9" s="21"/>
      <c r="BE9" s="30"/>
      <c r="BS9" s="18" t="s">
        <v>27</v>
      </c>
    </row>
    <row r="10" ht="12" customHeight="1">
      <c r="B10" s="21"/>
      <c r="D10" s="31" t="s">
        <v>28</v>
      </c>
      <c r="AK10" s="31" t="s">
        <v>29</v>
      </c>
      <c r="AN10" s="26" t="s">
        <v>30</v>
      </c>
      <c r="AR10" s="21"/>
      <c r="BE10" s="30"/>
      <c r="BS10" s="18" t="s">
        <v>18</v>
      </c>
    </row>
    <row r="11" ht="18.48" customHeight="1">
      <c r="B11" s="21"/>
      <c r="E11" s="26" t="s">
        <v>31</v>
      </c>
      <c r="AK11" s="31" t="s">
        <v>32</v>
      </c>
      <c r="AN11" s="26" t="s">
        <v>1</v>
      </c>
      <c r="AR11" s="21"/>
      <c r="BE11" s="30"/>
      <c r="BS11" s="18" t="s">
        <v>18</v>
      </c>
    </row>
    <row r="12" ht="6.96" customHeight="1">
      <c r="B12" s="21"/>
      <c r="AR12" s="21"/>
      <c r="BE12" s="30"/>
      <c r="BS12" s="18" t="s">
        <v>18</v>
      </c>
    </row>
    <row r="13" ht="12" customHeight="1">
      <c r="B13" s="21"/>
      <c r="D13" s="31" t="s">
        <v>33</v>
      </c>
      <c r="AK13" s="31" t="s">
        <v>29</v>
      </c>
      <c r="AN13" s="33" t="s">
        <v>34</v>
      </c>
      <c r="AR13" s="21"/>
      <c r="BE13" s="30"/>
      <c r="BS13" s="18" t="s">
        <v>18</v>
      </c>
    </row>
    <row r="14">
      <c r="B14" s="21"/>
      <c r="E14" s="33" t="s">
        <v>34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32</v>
      </c>
      <c r="AN14" s="33" t="s">
        <v>34</v>
      </c>
      <c r="AR14" s="21"/>
      <c r="BE14" s="30"/>
      <c r="BS14" s="18" t="s">
        <v>18</v>
      </c>
    </row>
    <row r="15" ht="6.96" customHeight="1">
      <c r="B15" s="21"/>
      <c r="AR15" s="21"/>
      <c r="BE15" s="30"/>
      <c r="BS15" s="18" t="s">
        <v>3</v>
      </c>
    </row>
    <row r="16" ht="12" customHeight="1">
      <c r="B16" s="21"/>
      <c r="D16" s="31" t="s">
        <v>35</v>
      </c>
      <c r="AK16" s="31" t="s">
        <v>29</v>
      </c>
      <c r="AN16" s="26" t="s">
        <v>36</v>
      </c>
      <c r="AR16" s="21"/>
      <c r="BE16" s="30"/>
      <c r="BS16" s="18" t="s">
        <v>3</v>
      </c>
    </row>
    <row r="17" ht="18.48" customHeight="1">
      <c r="B17" s="21"/>
      <c r="E17" s="26" t="s">
        <v>37</v>
      </c>
      <c r="AK17" s="31" t="s">
        <v>32</v>
      </c>
      <c r="AN17" s="26" t="s">
        <v>38</v>
      </c>
      <c r="AR17" s="21"/>
      <c r="BE17" s="30"/>
      <c r="BS17" s="18" t="s">
        <v>39</v>
      </c>
    </row>
    <row r="18" ht="6.96" customHeight="1">
      <c r="B18" s="21"/>
      <c r="AR18" s="21"/>
      <c r="BE18" s="30"/>
      <c r="BS18" s="18" t="s">
        <v>6</v>
      </c>
    </row>
    <row r="19" ht="12" customHeight="1">
      <c r="B19" s="21"/>
      <c r="D19" s="31" t="s">
        <v>40</v>
      </c>
      <c r="AK19" s="31" t="s">
        <v>29</v>
      </c>
      <c r="AN19" s="26" t="s">
        <v>1</v>
      </c>
      <c r="AR19" s="21"/>
      <c r="BE19" s="30"/>
      <c r="BS19" s="18" t="s">
        <v>6</v>
      </c>
    </row>
    <row r="20" ht="18.48" customHeight="1">
      <c r="B20" s="21"/>
      <c r="E20" s="26" t="s">
        <v>41</v>
      </c>
      <c r="AK20" s="31" t="s">
        <v>32</v>
      </c>
      <c r="AN20" s="26" t="s">
        <v>1</v>
      </c>
      <c r="AR20" s="21"/>
      <c r="BE20" s="30"/>
      <c r="BS20" s="18" t="s">
        <v>39</v>
      </c>
    </row>
    <row r="21" ht="6.96" customHeight="1">
      <c r="B21" s="21"/>
      <c r="AR21" s="21"/>
      <c r="BE21" s="30"/>
    </row>
    <row r="22" ht="12" customHeight="1">
      <c r="B22" s="21"/>
      <c r="D22" s="31" t="s">
        <v>42</v>
      </c>
      <c r="AR22" s="21"/>
      <c r="BE22" s="30"/>
    </row>
    <row r="23" ht="127.5" customHeight="1">
      <c r="B23" s="21"/>
      <c r="E23" s="35" t="s">
        <v>43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ht="6.96" customHeight="1">
      <c r="B24" s="21"/>
      <c r="AR24" s="21"/>
      <c r="BE24" s="30"/>
    </row>
    <row r="25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1" customFormat="1" ht="25.92" customHeight="1">
      <c r="B26" s="37"/>
      <c r="D26" s="38" t="s">
        <v>44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R26" s="37"/>
      <c r="BE26" s="30"/>
    </row>
    <row r="27" s="1" customFormat="1" ht="6.96" customHeight="1">
      <c r="B27" s="37"/>
      <c r="AR27" s="37"/>
      <c r="BE27" s="30"/>
    </row>
    <row r="28" s="1" customFormat="1">
      <c r="B28" s="37"/>
      <c r="L28" s="41" t="s">
        <v>45</v>
      </c>
      <c r="M28" s="41"/>
      <c r="N28" s="41"/>
      <c r="O28" s="41"/>
      <c r="P28" s="41"/>
      <c r="W28" s="41" t="s">
        <v>46</v>
      </c>
      <c r="X28" s="41"/>
      <c r="Y28" s="41"/>
      <c r="Z28" s="41"/>
      <c r="AA28" s="41"/>
      <c r="AB28" s="41"/>
      <c r="AC28" s="41"/>
      <c r="AD28" s="41"/>
      <c r="AE28" s="41"/>
      <c r="AK28" s="41" t="s">
        <v>47</v>
      </c>
      <c r="AL28" s="41"/>
      <c r="AM28" s="41"/>
      <c r="AN28" s="41"/>
      <c r="AO28" s="41"/>
      <c r="AR28" s="37"/>
      <c r="BE28" s="30"/>
    </row>
    <row r="29" s="2" customFormat="1" ht="14.4" customHeight="1">
      <c r="B29" s="42"/>
      <c r="D29" s="31" t="s">
        <v>48</v>
      </c>
      <c r="F29" s="31" t="s">
        <v>49</v>
      </c>
      <c r="L29" s="43">
        <v>0.20999999999999999</v>
      </c>
      <c r="M29" s="2"/>
      <c r="N29" s="2"/>
      <c r="O29" s="2"/>
      <c r="P29" s="2"/>
      <c r="W29" s="44">
        <f>ROUND(AZ94, 2)</f>
        <v>0</v>
      </c>
      <c r="X29" s="2"/>
      <c r="Y29" s="2"/>
      <c r="Z29" s="2"/>
      <c r="AA29" s="2"/>
      <c r="AB29" s="2"/>
      <c r="AC29" s="2"/>
      <c r="AD29" s="2"/>
      <c r="AE29" s="2"/>
      <c r="AK29" s="44">
        <f>ROUND(AV94, 2)</f>
        <v>0</v>
      </c>
      <c r="AL29" s="2"/>
      <c r="AM29" s="2"/>
      <c r="AN29" s="2"/>
      <c r="AO29" s="2"/>
      <c r="AR29" s="42"/>
      <c r="BE29" s="45"/>
    </row>
    <row r="30" s="2" customFormat="1" ht="14.4" customHeight="1">
      <c r="B30" s="42"/>
      <c r="F30" s="31" t="s">
        <v>50</v>
      </c>
      <c r="L30" s="43">
        <v>0.14999999999999999</v>
      </c>
      <c r="M30" s="2"/>
      <c r="N30" s="2"/>
      <c r="O30" s="2"/>
      <c r="P30" s="2"/>
      <c r="W30" s="44">
        <f>ROUND(BA94, 2)</f>
        <v>0</v>
      </c>
      <c r="X30" s="2"/>
      <c r="Y30" s="2"/>
      <c r="Z30" s="2"/>
      <c r="AA30" s="2"/>
      <c r="AB30" s="2"/>
      <c r="AC30" s="2"/>
      <c r="AD30" s="2"/>
      <c r="AE30" s="2"/>
      <c r="AK30" s="44">
        <f>ROUND(AW94, 2)</f>
        <v>0</v>
      </c>
      <c r="AL30" s="2"/>
      <c r="AM30" s="2"/>
      <c r="AN30" s="2"/>
      <c r="AO30" s="2"/>
      <c r="AR30" s="42"/>
      <c r="BE30" s="45"/>
    </row>
    <row r="31" hidden="1" s="2" customFormat="1" ht="14.4" customHeight="1">
      <c r="B31" s="42"/>
      <c r="F31" s="31" t="s">
        <v>51</v>
      </c>
      <c r="L31" s="43">
        <v>0.20999999999999999</v>
      </c>
      <c r="M31" s="2"/>
      <c r="N31" s="2"/>
      <c r="O31" s="2"/>
      <c r="P31" s="2"/>
      <c r="W31" s="44">
        <f>ROUND(BB94, 2)</f>
        <v>0</v>
      </c>
      <c r="X31" s="2"/>
      <c r="Y31" s="2"/>
      <c r="Z31" s="2"/>
      <c r="AA31" s="2"/>
      <c r="AB31" s="2"/>
      <c r="AC31" s="2"/>
      <c r="AD31" s="2"/>
      <c r="AE31" s="2"/>
      <c r="AK31" s="44">
        <v>0</v>
      </c>
      <c r="AL31" s="2"/>
      <c r="AM31" s="2"/>
      <c r="AN31" s="2"/>
      <c r="AO31" s="2"/>
      <c r="AR31" s="42"/>
      <c r="BE31" s="45"/>
    </row>
    <row r="32" hidden="1" s="2" customFormat="1" ht="14.4" customHeight="1">
      <c r="B32" s="42"/>
      <c r="F32" s="31" t="s">
        <v>52</v>
      </c>
      <c r="L32" s="43">
        <v>0.14999999999999999</v>
      </c>
      <c r="M32" s="2"/>
      <c r="N32" s="2"/>
      <c r="O32" s="2"/>
      <c r="P32" s="2"/>
      <c r="W32" s="44">
        <f>ROUND(BC94, 2)</f>
        <v>0</v>
      </c>
      <c r="X32" s="2"/>
      <c r="Y32" s="2"/>
      <c r="Z32" s="2"/>
      <c r="AA32" s="2"/>
      <c r="AB32" s="2"/>
      <c r="AC32" s="2"/>
      <c r="AD32" s="2"/>
      <c r="AE32" s="2"/>
      <c r="AK32" s="44">
        <v>0</v>
      </c>
      <c r="AL32" s="2"/>
      <c r="AM32" s="2"/>
      <c r="AN32" s="2"/>
      <c r="AO32" s="2"/>
      <c r="AR32" s="42"/>
      <c r="BE32" s="45"/>
    </row>
    <row r="33" hidden="1" s="2" customFormat="1" ht="14.4" customHeight="1">
      <c r="B33" s="42"/>
      <c r="F33" s="31" t="s">
        <v>53</v>
      </c>
      <c r="L33" s="43">
        <v>0</v>
      </c>
      <c r="M33" s="2"/>
      <c r="N33" s="2"/>
      <c r="O33" s="2"/>
      <c r="P33" s="2"/>
      <c r="W33" s="44">
        <f>ROUND(BD94, 2)</f>
        <v>0</v>
      </c>
      <c r="X33" s="2"/>
      <c r="Y33" s="2"/>
      <c r="Z33" s="2"/>
      <c r="AA33" s="2"/>
      <c r="AB33" s="2"/>
      <c r="AC33" s="2"/>
      <c r="AD33" s="2"/>
      <c r="AE33" s="2"/>
      <c r="AK33" s="44">
        <v>0</v>
      </c>
      <c r="AL33" s="2"/>
      <c r="AM33" s="2"/>
      <c r="AN33" s="2"/>
      <c r="AO33" s="2"/>
      <c r="AR33" s="42"/>
      <c r="BE33" s="45"/>
    </row>
    <row r="34" s="1" customFormat="1" ht="6.96" customHeight="1">
      <c r="B34" s="37"/>
      <c r="AR34" s="37"/>
      <c r="BE34" s="30"/>
    </row>
    <row r="35" s="1" customFormat="1" ht="25.92" customHeight="1">
      <c r="B35" s="37"/>
      <c r="C35" s="46"/>
      <c r="D35" s="47" t="s">
        <v>54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55</v>
      </c>
      <c r="U35" s="48"/>
      <c r="V35" s="48"/>
      <c r="W35" s="48"/>
      <c r="X35" s="50" t="s">
        <v>56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</row>
    <row r="36" s="1" customFormat="1" ht="6.96" customHeight="1">
      <c r="B36" s="37"/>
      <c r="AR36" s="37"/>
    </row>
    <row r="37" s="1" customFormat="1" ht="14.4" customHeight="1">
      <c r="B37" s="37"/>
      <c r="AR37" s="37"/>
    </row>
    <row r="38" ht="14.4" customHeight="1">
      <c r="B38" s="21"/>
      <c r="AR38" s="21"/>
    </row>
    <row r="39" ht="14.4" customHeight="1">
      <c r="B39" s="21"/>
      <c r="AR39" s="21"/>
    </row>
    <row r="40" ht="14.4" customHeight="1">
      <c r="B40" s="21"/>
      <c r="AR40" s="21"/>
    </row>
    <row r="41" ht="14.4" customHeight="1">
      <c r="B41" s="21"/>
      <c r="AR41" s="21"/>
    </row>
    <row r="42" ht="14.4" customHeight="1">
      <c r="B42" s="21"/>
      <c r="AR42" s="21"/>
    </row>
    <row r="43" ht="14.4" customHeight="1">
      <c r="B43" s="21"/>
      <c r="AR43" s="21"/>
    </row>
    <row r="44" ht="14.4" customHeight="1">
      <c r="B44" s="21"/>
      <c r="AR44" s="21"/>
    </row>
    <row r="45" ht="14.4" customHeight="1">
      <c r="B45" s="21"/>
      <c r="AR45" s="21"/>
    </row>
    <row r="46" ht="14.4" customHeight="1">
      <c r="B46" s="21"/>
      <c r="AR46" s="21"/>
    </row>
    <row r="47" ht="14.4" customHeight="1">
      <c r="B47" s="21"/>
      <c r="AR47" s="21"/>
    </row>
    <row r="48" ht="14.4" customHeight="1">
      <c r="B48" s="21"/>
      <c r="AR48" s="21"/>
    </row>
    <row r="49" s="1" customFormat="1" ht="14.4" customHeight="1">
      <c r="B49" s="37"/>
      <c r="D49" s="53" t="s">
        <v>57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58</v>
      </c>
      <c r="AI49" s="54"/>
      <c r="AJ49" s="54"/>
      <c r="AK49" s="54"/>
      <c r="AL49" s="54"/>
      <c r="AM49" s="54"/>
      <c r="AN49" s="54"/>
      <c r="AO49" s="54"/>
      <c r="AR49" s="37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1" customFormat="1">
      <c r="B60" s="37"/>
      <c r="D60" s="55" t="s">
        <v>59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5" t="s">
        <v>60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5" t="s">
        <v>59</v>
      </c>
      <c r="AI60" s="39"/>
      <c r="AJ60" s="39"/>
      <c r="AK60" s="39"/>
      <c r="AL60" s="39"/>
      <c r="AM60" s="55" t="s">
        <v>60</v>
      </c>
      <c r="AN60" s="39"/>
      <c r="AO60" s="39"/>
      <c r="AR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1" customFormat="1">
      <c r="B64" s="37"/>
      <c r="D64" s="53" t="s">
        <v>61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3" t="s">
        <v>62</v>
      </c>
      <c r="AI64" s="54"/>
      <c r="AJ64" s="54"/>
      <c r="AK64" s="54"/>
      <c r="AL64" s="54"/>
      <c r="AM64" s="54"/>
      <c r="AN64" s="54"/>
      <c r="AO64" s="54"/>
      <c r="AR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1" customFormat="1">
      <c r="B75" s="37"/>
      <c r="D75" s="55" t="s">
        <v>59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5" t="s">
        <v>60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5" t="s">
        <v>59</v>
      </c>
      <c r="AI75" s="39"/>
      <c r="AJ75" s="39"/>
      <c r="AK75" s="39"/>
      <c r="AL75" s="39"/>
      <c r="AM75" s="55" t="s">
        <v>60</v>
      </c>
      <c r="AN75" s="39"/>
      <c r="AO75" s="39"/>
      <c r="AR75" s="37"/>
    </row>
    <row r="76" s="1" customFormat="1">
      <c r="B76" s="37"/>
      <c r="AR76" s="37"/>
    </row>
    <row r="77" s="1" customFormat="1" ht="6.96" customHeight="1"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7"/>
    </row>
    <row r="81" s="1" customFormat="1" ht="6.96" customHeight="1"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7"/>
    </row>
    <row r="82" s="1" customFormat="1" ht="24.96" customHeight="1">
      <c r="B82" s="37"/>
      <c r="C82" s="22" t="s">
        <v>63</v>
      </c>
      <c r="AR82" s="37"/>
    </row>
    <row r="83" s="1" customFormat="1" ht="6.96" customHeight="1">
      <c r="B83" s="37"/>
      <c r="AR83" s="37"/>
    </row>
    <row r="84" s="3" customFormat="1" ht="12" customHeight="1">
      <c r="B84" s="60"/>
      <c r="C84" s="31" t="s">
        <v>13</v>
      </c>
      <c r="L84" s="3" t="str">
        <f>K5</f>
        <v>15-066</v>
      </c>
      <c r="AR84" s="60"/>
    </row>
    <row r="85" s="4" customFormat="1" ht="36.96" customHeight="1">
      <c r="B85" s="61"/>
      <c r="C85" s="62" t="s">
        <v>16</v>
      </c>
      <c r="L85" s="63" t="str">
        <f>K6</f>
        <v>Novostavba garáží v areálu KSÚSV v Humpolci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R85" s="61"/>
    </row>
    <row r="86" s="1" customFormat="1" ht="6.96" customHeight="1">
      <c r="B86" s="37"/>
      <c r="AR86" s="37"/>
    </row>
    <row r="87" s="1" customFormat="1" ht="12" customHeight="1">
      <c r="B87" s="37"/>
      <c r="C87" s="31" t="s">
        <v>22</v>
      </c>
      <c r="L87" s="64" t="str">
        <f>IF(K8="","",K8)</f>
        <v>město Humpolec, areál KSÚS ul. Spojovací</v>
      </c>
      <c r="AI87" s="31" t="s">
        <v>24</v>
      </c>
      <c r="AM87" s="65" t="str">
        <f>IF(AN8= "","",AN8)</f>
        <v>27. 10. 2015</v>
      </c>
      <c r="AN87" s="65"/>
      <c r="AR87" s="37"/>
    </row>
    <row r="88" s="1" customFormat="1" ht="6.96" customHeight="1">
      <c r="B88" s="37"/>
      <c r="AR88" s="37"/>
    </row>
    <row r="89" s="1" customFormat="1" ht="27.9" customHeight="1">
      <c r="B89" s="37"/>
      <c r="C89" s="31" t="s">
        <v>28</v>
      </c>
      <c r="L89" s="3" t="str">
        <f>IF(E11= "","",E11)</f>
        <v>Krajská správa a údržba silnic Vysočiny</v>
      </c>
      <c r="AI89" s="31" t="s">
        <v>35</v>
      </c>
      <c r="AM89" s="66" t="str">
        <f>IF(E17="","",E17)</f>
        <v>PROJEKT CENTRUM NOVA s.r.o.</v>
      </c>
      <c r="AN89" s="3"/>
      <c r="AO89" s="3"/>
      <c r="AP89" s="3"/>
      <c r="AR89" s="37"/>
      <c r="AS89" s="67" t="s">
        <v>64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</row>
    <row r="90" s="1" customFormat="1" ht="15.15" customHeight="1">
      <c r="B90" s="37"/>
      <c r="C90" s="31" t="s">
        <v>33</v>
      </c>
      <c r="L90" s="3" t="str">
        <f>IF(E14= "Vyplň údaj","",E14)</f>
        <v/>
      </c>
      <c r="AI90" s="31" t="s">
        <v>40</v>
      </c>
      <c r="AM90" s="66" t="str">
        <f>IF(E20="","",E20)</f>
        <v xml:space="preserve"> </v>
      </c>
      <c r="AN90" s="3"/>
      <c r="AO90" s="3"/>
      <c r="AP90" s="3"/>
      <c r="AR90" s="37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</row>
    <row r="91" s="1" customFormat="1" ht="10.8" customHeight="1">
      <c r="B91" s="37"/>
      <c r="AR91" s="37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</row>
    <row r="92" s="1" customFormat="1" ht="29.28" customHeight="1">
      <c r="B92" s="37"/>
      <c r="C92" s="75" t="s">
        <v>65</v>
      </c>
      <c r="D92" s="76"/>
      <c r="E92" s="76"/>
      <c r="F92" s="76"/>
      <c r="G92" s="76"/>
      <c r="H92" s="77"/>
      <c r="I92" s="78" t="s">
        <v>66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67</v>
      </c>
      <c r="AH92" s="76"/>
      <c r="AI92" s="76"/>
      <c r="AJ92" s="76"/>
      <c r="AK92" s="76"/>
      <c r="AL92" s="76"/>
      <c r="AM92" s="76"/>
      <c r="AN92" s="78" t="s">
        <v>68</v>
      </c>
      <c r="AO92" s="76"/>
      <c r="AP92" s="80"/>
      <c r="AQ92" s="81" t="s">
        <v>69</v>
      </c>
      <c r="AR92" s="37"/>
      <c r="AS92" s="82" t="s">
        <v>70</v>
      </c>
      <c r="AT92" s="83" t="s">
        <v>71</v>
      </c>
      <c r="AU92" s="83" t="s">
        <v>72</v>
      </c>
      <c r="AV92" s="83" t="s">
        <v>73</v>
      </c>
      <c r="AW92" s="83" t="s">
        <v>74</v>
      </c>
      <c r="AX92" s="83" t="s">
        <v>75</v>
      </c>
      <c r="AY92" s="83" t="s">
        <v>76</v>
      </c>
      <c r="AZ92" s="83" t="s">
        <v>77</v>
      </c>
      <c r="BA92" s="83" t="s">
        <v>78</v>
      </c>
      <c r="BB92" s="83" t="s">
        <v>79</v>
      </c>
      <c r="BC92" s="83" t="s">
        <v>80</v>
      </c>
      <c r="BD92" s="84" t="s">
        <v>81</v>
      </c>
    </row>
    <row r="93" s="1" customFormat="1" ht="10.8" customHeight="1">
      <c r="B93" s="37"/>
      <c r="AR93" s="37"/>
      <c r="AS93" s="85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70"/>
    </row>
    <row r="94" s="5" customFormat="1" ht="32.4" customHeight="1">
      <c r="B94" s="86"/>
      <c r="C94" s="87" t="s">
        <v>82</v>
      </c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9">
        <f>ROUND(AG95+AG97+AG102+AG104+AG106+AG108,2)</f>
        <v>0</v>
      </c>
      <c r="AH94" s="89"/>
      <c r="AI94" s="89"/>
      <c r="AJ94" s="89"/>
      <c r="AK94" s="89"/>
      <c r="AL94" s="89"/>
      <c r="AM94" s="89"/>
      <c r="AN94" s="90">
        <f>SUM(AG94,AT94)</f>
        <v>0</v>
      </c>
      <c r="AO94" s="90"/>
      <c r="AP94" s="90"/>
      <c r="AQ94" s="91" t="s">
        <v>1</v>
      </c>
      <c r="AR94" s="86"/>
      <c r="AS94" s="92">
        <f>ROUND(AS95+AS97+AS102+AS104+AS106+AS108,2)</f>
        <v>0</v>
      </c>
      <c r="AT94" s="93">
        <f>ROUND(SUM(AV94:AW94),2)</f>
        <v>0</v>
      </c>
      <c r="AU94" s="94">
        <f>ROUND(AU95+AU97+AU102+AU104+AU106+AU108,5)</f>
        <v>0</v>
      </c>
      <c r="AV94" s="93">
        <f>ROUND(AZ94*L29,2)</f>
        <v>0</v>
      </c>
      <c r="AW94" s="93">
        <f>ROUND(BA94*L30,2)</f>
        <v>0</v>
      </c>
      <c r="AX94" s="93">
        <f>ROUND(BB94*L29,2)</f>
        <v>0</v>
      </c>
      <c r="AY94" s="93">
        <f>ROUND(BC94*L30,2)</f>
        <v>0</v>
      </c>
      <c r="AZ94" s="93">
        <f>ROUND(AZ95+AZ97+AZ102+AZ104+AZ106+AZ108,2)</f>
        <v>0</v>
      </c>
      <c r="BA94" s="93">
        <f>ROUND(BA95+BA97+BA102+BA104+BA106+BA108,2)</f>
        <v>0</v>
      </c>
      <c r="BB94" s="93">
        <f>ROUND(BB95+BB97+BB102+BB104+BB106+BB108,2)</f>
        <v>0</v>
      </c>
      <c r="BC94" s="93">
        <f>ROUND(BC95+BC97+BC102+BC104+BC106+BC108,2)</f>
        <v>0</v>
      </c>
      <c r="BD94" s="95">
        <f>ROUND(BD95+BD97+BD102+BD104+BD106+BD108,2)</f>
        <v>0</v>
      </c>
      <c r="BS94" s="96" t="s">
        <v>83</v>
      </c>
      <c r="BT94" s="96" t="s">
        <v>84</v>
      </c>
      <c r="BU94" s="97" t="s">
        <v>85</v>
      </c>
      <c r="BV94" s="96" t="s">
        <v>86</v>
      </c>
      <c r="BW94" s="96" t="s">
        <v>4</v>
      </c>
      <c r="BX94" s="96" t="s">
        <v>87</v>
      </c>
      <c r="CL94" s="96" t="s">
        <v>1</v>
      </c>
    </row>
    <row r="95" s="6" customFormat="1" ht="16.5" customHeight="1">
      <c r="B95" s="98"/>
      <c r="C95" s="99"/>
      <c r="D95" s="100" t="s">
        <v>88</v>
      </c>
      <c r="E95" s="100"/>
      <c r="F95" s="100"/>
      <c r="G95" s="100"/>
      <c r="H95" s="100"/>
      <c r="I95" s="101"/>
      <c r="J95" s="100" t="s">
        <v>89</v>
      </c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02">
        <f>ROUND(AG96,2)</f>
        <v>0</v>
      </c>
      <c r="AH95" s="101"/>
      <c r="AI95" s="101"/>
      <c r="AJ95" s="101"/>
      <c r="AK95" s="101"/>
      <c r="AL95" s="101"/>
      <c r="AM95" s="101"/>
      <c r="AN95" s="103">
        <f>SUM(AG95,AT95)</f>
        <v>0</v>
      </c>
      <c r="AO95" s="101"/>
      <c r="AP95" s="101"/>
      <c r="AQ95" s="104" t="s">
        <v>90</v>
      </c>
      <c r="AR95" s="98"/>
      <c r="AS95" s="105">
        <f>ROUND(AS96,2)</f>
        <v>0</v>
      </c>
      <c r="AT95" s="106">
        <f>ROUND(SUM(AV95:AW95),2)</f>
        <v>0</v>
      </c>
      <c r="AU95" s="107">
        <f>ROUND(AU96,5)</f>
        <v>0</v>
      </c>
      <c r="AV95" s="106">
        <f>ROUND(AZ95*L29,2)</f>
        <v>0</v>
      </c>
      <c r="AW95" s="106">
        <f>ROUND(BA95*L30,2)</f>
        <v>0</v>
      </c>
      <c r="AX95" s="106">
        <f>ROUND(BB95*L29,2)</f>
        <v>0</v>
      </c>
      <c r="AY95" s="106">
        <f>ROUND(BC95*L30,2)</f>
        <v>0</v>
      </c>
      <c r="AZ95" s="106">
        <f>ROUND(AZ96,2)</f>
        <v>0</v>
      </c>
      <c r="BA95" s="106">
        <f>ROUND(BA96,2)</f>
        <v>0</v>
      </c>
      <c r="BB95" s="106">
        <f>ROUND(BB96,2)</f>
        <v>0</v>
      </c>
      <c r="BC95" s="106">
        <f>ROUND(BC96,2)</f>
        <v>0</v>
      </c>
      <c r="BD95" s="108">
        <f>ROUND(BD96,2)</f>
        <v>0</v>
      </c>
      <c r="BS95" s="109" t="s">
        <v>83</v>
      </c>
      <c r="BT95" s="109" t="s">
        <v>21</v>
      </c>
      <c r="BU95" s="109" t="s">
        <v>85</v>
      </c>
      <c r="BV95" s="109" t="s">
        <v>86</v>
      </c>
      <c r="BW95" s="109" t="s">
        <v>91</v>
      </c>
      <c r="BX95" s="109" t="s">
        <v>4</v>
      </c>
      <c r="CL95" s="109" t="s">
        <v>1</v>
      </c>
      <c r="CM95" s="109" t="s">
        <v>92</v>
      </c>
    </row>
    <row r="96" s="3" customFormat="1" ht="16.5" customHeight="1">
      <c r="A96" s="110" t="s">
        <v>93</v>
      </c>
      <c r="B96" s="60"/>
      <c r="C96" s="9"/>
      <c r="D96" s="9"/>
      <c r="E96" s="111" t="s">
        <v>88</v>
      </c>
      <c r="F96" s="111"/>
      <c r="G96" s="111"/>
      <c r="H96" s="111"/>
      <c r="I96" s="111"/>
      <c r="J96" s="9"/>
      <c r="K96" s="111" t="s">
        <v>89</v>
      </c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112">
        <f>'VRN - Vedlejší a ostatní ...'!J32</f>
        <v>0</v>
      </c>
      <c r="AH96" s="9"/>
      <c r="AI96" s="9"/>
      <c r="AJ96" s="9"/>
      <c r="AK96" s="9"/>
      <c r="AL96" s="9"/>
      <c r="AM96" s="9"/>
      <c r="AN96" s="112">
        <f>SUM(AG96,AT96)</f>
        <v>0</v>
      </c>
      <c r="AO96" s="9"/>
      <c r="AP96" s="9"/>
      <c r="AQ96" s="113" t="s">
        <v>94</v>
      </c>
      <c r="AR96" s="60"/>
      <c r="AS96" s="114">
        <v>0</v>
      </c>
      <c r="AT96" s="115">
        <f>ROUND(SUM(AV96:AW96),2)</f>
        <v>0</v>
      </c>
      <c r="AU96" s="116">
        <f>'VRN - Vedlejší a ostatní ...'!P122</f>
        <v>0</v>
      </c>
      <c r="AV96" s="115">
        <f>'VRN - Vedlejší a ostatní ...'!J35</f>
        <v>0</v>
      </c>
      <c r="AW96" s="115">
        <f>'VRN - Vedlejší a ostatní ...'!J36</f>
        <v>0</v>
      </c>
      <c r="AX96" s="115">
        <f>'VRN - Vedlejší a ostatní ...'!J37</f>
        <v>0</v>
      </c>
      <c r="AY96" s="115">
        <f>'VRN - Vedlejší a ostatní ...'!J38</f>
        <v>0</v>
      </c>
      <c r="AZ96" s="115">
        <f>'VRN - Vedlejší a ostatní ...'!F35</f>
        <v>0</v>
      </c>
      <c r="BA96" s="115">
        <f>'VRN - Vedlejší a ostatní ...'!F36</f>
        <v>0</v>
      </c>
      <c r="BB96" s="115">
        <f>'VRN - Vedlejší a ostatní ...'!F37</f>
        <v>0</v>
      </c>
      <c r="BC96" s="115">
        <f>'VRN - Vedlejší a ostatní ...'!F38</f>
        <v>0</v>
      </c>
      <c r="BD96" s="117">
        <f>'VRN - Vedlejší a ostatní ...'!F39</f>
        <v>0</v>
      </c>
      <c r="BT96" s="26" t="s">
        <v>92</v>
      </c>
      <c r="BV96" s="26" t="s">
        <v>86</v>
      </c>
      <c r="BW96" s="26" t="s">
        <v>95</v>
      </c>
      <c r="BX96" s="26" t="s">
        <v>91</v>
      </c>
      <c r="CL96" s="26" t="s">
        <v>1</v>
      </c>
    </row>
    <row r="97" s="6" customFormat="1" ht="16.5" customHeight="1">
      <c r="B97" s="98"/>
      <c r="C97" s="99"/>
      <c r="D97" s="100" t="s">
        <v>96</v>
      </c>
      <c r="E97" s="100"/>
      <c r="F97" s="100"/>
      <c r="G97" s="100"/>
      <c r="H97" s="100"/>
      <c r="I97" s="101"/>
      <c r="J97" s="100" t="s">
        <v>97</v>
      </c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  <c r="AF97" s="100"/>
      <c r="AG97" s="102">
        <f>ROUND(SUM(AG98:AG101),2)</f>
        <v>0</v>
      </c>
      <c r="AH97" s="101"/>
      <c r="AI97" s="101"/>
      <c r="AJ97" s="101"/>
      <c r="AK97" s="101"/>
      <c r="AL97" s="101"/>
      <c r="AM97" s="101"/>
      <c r="AN97" s="103">
        <f>SUM(AG97,AT97)</f>
        <v>0</v>
      </c>
      <c r="AO97" s="101"/>
      <c r="AP97" s="101"/>
      <c r="AQ97" s="104" t="s">
        <v>98</v>
      </c>
      <c r="AR97" s="98"/>
      <c r="AS97" s="105">
        <f>ROUND(SUM(AS98:AS101),2)</f>
        <v>0</v>
      </c>
      <c r="AT97" s="106">
        <f>ROUND(SUM(AV97:AW97),2)</f>
        <v>0</v>
      </c>
      <c r="AU97" s="107">
        <f>ROUND(SUM(AU98:AU101),5)</f>
        <v>0</v>
      </c>
      <c r="AV97" s="106">
        <f>ROUND(AZ97*L29,2)</f>
        <v>0</v>
      </c>
      <c r="AW97" s="106">
        <f>ROUND(BA97*L30,2)</f>
        <v>0</v>
      </c>
      <c r="AX97" s="106">
        <f>ROUND(BB97*L29,2)</f>
        <v>0</v>
      </c>
      <c r="AY97" s="106">
        <f>ROUND(BC97*L30,2)</f>
        <v>0</v>
      </c>
      <c r="AZ97" s="106">
        <f>ROUND(SUM(AZ98:AZ101),2)</f>
        <v>0</v>
      </c>
      <c r="BA97" s="106">
        <f>ROUND(SUM(BA98:BA101),2)</f>
        <v>0</v>
      </c>
      <c r="BB97" s="106">
        <f>ROUND(SUM(BB98:BB101),2)</f>
        <v>0</v>
      </c>
      <c r="BC97" s="106">
        <f>ROUND(SUM(BC98:BC101),2)</f>
        <v>0</v>
      </c>
      <c r="BD97" s="108">
        <f>ROUND(SUM(BD98:BD101),2)</f>
        <v>0</v>
      </c>
      <c r="BS97" s="109" t="s">
        <v>83</v>
      </c>
      <c r="BT97" s="109" t="s">
        <v>21</v>
      </c>
      <c r="BU97" s="109" t="s">
        <v>85</v>
      </c>
      <c r="BV97" s="109" t="s">
        <v>86</v>
      </c>
      <c r="BW97" s="109" t="s">
        <v>99</v>
      </c>
      <c r="BX97" s="109" t="s">
        <v>4</v>
      </c>
      <c r="CL97" s="109" t="s">
        <v>1</v>
      </c>
      <c r="CM97" s="109" t="s">
        <v>92</v>
      </c>
    </row>
    <row r="98" s="3" customFormat="1" ht="16.5" customHeight="1">
      <c r="A98" s="110" t="s">
        <v>93</v>
      </c>
      <c r="B98" s="60"/>
      <c r="C98" s="9"/>
      <c r="D98" s="9"/>
      <c r="E98" s="111" t="s">
        <v>100</v>
      </c>
      <c r="F98" s="111"/>
      <c r="G98" s="111"/>
      <c r="H98" s="111"/>
      <c r="I98" s="111"/>
      <c r="J98" s="9"/>
      <c r="K98" s="111" t="s">
        <v>101</v>
      </c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111"/>
      <c r="AA98" s="111"/>
      <c r="AB98" s="111"/>
      <c r="AC98" s="111"/>
      <c r="AD98" s="111"/>
      <c r="AE98" s="111"/>
      <c r="AF98" s="111"/>
      <c r="AG98" s="112">
        <f>'01 - Architektonicko - st...'!J32</f>
        <v>0</v>
      </c>
      <c r="AH98" s="9"/>
      <c r="AI98" s="9"/>
      <c r="AJ98" s="9"/>
      <c r="AK98" s="9"/>
      <c r="AL98" s="9"/>
      <c r="AM98" s="9"/>
      <c r="AN98" s="112">
        <f>SUM(AG98,AT98)</f>
        <v>0</v>
      </c>
      <c r="AO98" s="9"/>
      <c r="AP98" s="9"/>
      <c r="AQ98" s="113" t="s">
        <v>94</v>
      </c>
      <c r="AR98" s="60"/>
      <c r="AS98" s="114">
        <v>0</v>
      </c>
      <c r="AT98" s="115">
        <f>ROUND(SUM(AV98:AW98),2)</f>
        <v>0</v>
      </c>
      <c r="AU98" s="116">
        <f>'01 - Architektonicko - st...'!P145</f>
        <v>0</v>
      </c>
      <c r="AV98" s="115">
        <f>'01 - Architektonicko - st...'!J35</f>
        <v>0</v>
      </c>
      <c r="AW98" s="115">
        <f>'01 - Architektonicko - st...'!J36</f>
        <v>0</v>
      </c>
      <c r="AX98" s="115">
        <f>'01 - Architektonicko - st...'!J37</f>
        <v>0</v>
      </c>
      <c r="AY98" s="115">
        <f>'01 - Architektonicko - st...'!J38</f>
        <v>0</v>
      </c>
      <c r="AZ98" s="115">
        <f>'01 - Architektonicko - st...'!F35</f>
        <v>0</v>
      </c>
      <c r="BA98" s="115">
        <f>'01 - Architektonicko - st...'!F36</f>
        <v>0</v>
      </c>
      <c r="BB98" s="115">
        <f>'01 - Architektonicko - st...'!F37</f>
        <v>0</v>
      </c>
      <c r="BC98" s="115">
        <f>'01 - Architektonicko - st...'!F38</f>
        <v>0</v>
      </c>
      <c r="BD98" s="117">
        <f>'01 - Architektonicko - st...'!F39</f>
        <v>0</v>
      </c>
      <c r="BT98" s="26" t="s">
        <v>92</v>
      </c>
      <c r="BV98" s="26" t="s">
        <v>86</v>
      </c>
      <c r="BW98" s="26" t="s">
        <v>102</v>
      </c>
      <c r="BX98" s="26" t="s">
        <v>99</v>
      </c>
      <c r="CL98" s="26" t="s">
        <v>103</v>
      </c>
    </row>
    <row r="99" s="3" customFormat="1" ht="25.5" customHeight="1">
      <c r="A99" s="110" t="s">
        <v>93</v>
      </c>
      <c r="B99" s="60"/>
      <c r="C99" s="9"/>
      <c r="D99" s="9"/>
      <c r="E99" s="111" t="s">
        <v>104</v>
      </c>
      <c r="F99" s="111"/>
      <c r="G99" s="111"/>
      <c r="H99" s="111"/>
      <c r="I99" s="111"/>
      <c r="J99" s="9"/>
      <c r="K99" s="111" t="s">
        <v>105</v>
      </c>
      <c r="L99" s="111"/>
      <c r="M99" s="111"/>
      <c r="N99" s="111"/>
      <c r="O99" s="111"/>
      <c r="P99" s="111"/>
      <c r="Q99" s="111"/>
      <c r="R99" s="111"/>
      <c r="S99" s="111"/>
      <c r="T99" s="111"/>
      <c r="U99" s="111"/>
      <c r="V99" s="111"/>
      <c r="W99" s="111"/>
      <c r="X99" s="111"/>
      <c r="Y99" s="111"/>
      <c r="Z99" s="111"/>
      <c r="AA99" s="111"/>
      <c r="AB99" s="111"/>
      <c r="AC99" s="111"/>
      <c r="AD99" s="111"/>
      <c r="AE99" s="111"/>
      <c r="AF99" s="111"/>
      <c r="AG99" s="112">
        <f>'01a - Zařízení zdravotně ...'!J32</f>
        <v>0</v>
      </c>
      <c r="AH99" s="9"/>
      <c r="AI99" s="9"/>
      <c r="AJ99" s="9"/>
      <c r="AK99" s="9"/>
      <c r="AL99" s="9"/>
      <c r="AM99" s="9"/>
      <c r="AN99" s="112">
        <f>SUM(AG99,AT99)</f>
        <v>0</v>
      </c>
      <c r="AO99" s="9"/>
      <c r="AP99" s="9"/>
      <c r="AQ99" s="113" t="s">
        <v>94</v>
      </c>
      <c r="AR99" s="60"/>
      <c r="AS99" s="114">
        <v>0</v>
      </c>
      <c r="AT99" s="115">
        <f>ROUND(SUM(AV99:AW99),2)</f>
        <v>0</v>
      </c>
      <c r="AU99" s="116">
        <f>'01a - Zařízení zdravotně ...'!P125</f>
        <v>0</v>
      </c>
      <c r="AV99" s="115">
        <f>'01a - Zařízení zdravotně ...'!J35</f>
        <v>0</v>
      </c>
      <c r="AW99" s="115">
        <f>'01a - Zařízení zdravotně ...'!J36</f>
        <v>0</v>
      </c>
      <c r="AX99" s="115">
        <f>'01a - Zařízení zdravotně ...'!J37</f>
        <v>0</v>
      </c>
      <c r="AY99" s="115">
        <f>'01a - Zařízení zdravotně ...'!J38</f>
        <v>0</v>
      </c>
      <c r="AZ99" s="115">
        <f>'01a - Zařízení zdravotně ...'!F35</f>
        <v>0</v>
      </c>
      <c r="BA99" s="115">
        <f>'01a - Zařízení zdravotně ...'!F36</f>
        <v>0</v>
      </c>
      <c r="BB99" s="115">
        <f>'01a - Zařízení zdravotně ...'!F37</f>
        <v>0</v>
      </c>
      <c r="BC99" s="115">
        <f>'01a - Zařízení zdravotně ...'!F38</f>
        <v>0</v>
      </c>
      <c r="BD99" s="117">
        <f>'01a - Zařízení zdravotně ...'!F39</f>
        <v>0</v>
      </c>
      <c r="BT99" s="26" t="s">
        <v>92</v>
      </c>
      <c r="BV99" s="26" t="s">
        <v>86</v>
      </c>
      <c r="BW99" s="26" t="s">
        <v>106</v>
      </c>
      <c r="BX99" s="26" t="s">
        <v>99</v>
      </c>
      <c r="CL99" s="26" t="s">
        <v>107</v>
      </c>
    </row>
    <row r="100" s="3" customFormat="1" ht="25.5" customHeight="1">
      <c r="A100" s="110" t="s">
        <v>93</v>
      </c>
      <c r="B100" s="60"/>
      <c r="C100" s="9"/>
      <c r="D100" s="9"/>
      <c r="E100" s="111" t="s">
        <v>108</v>
      </c>
      <c r="F100" s="111"/>
      <c r="G100" s="111"/>
      <c r="H100" s="111"/>
      <c r="I100" s="111"/>
      <c r="J100" s="9"/>
      <c r="K100" s="111" t="s">
        <v>109</v>
      </c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11"/>
      <c r="AD100" s="111"/>
      <c r="AE100" s="111"/>
      <c r="AF100" s="111"/>
      <c r="AG100" s="112">
        <f>'01b - Zařízení silnoproud...'!J32</f>
        <v>0</v>
      </c>
      <c r="AH100" s="9"/>
      <c r="AI100" s="9"/>
      <c r="AJ100" s="9"/>
      <c r="AK100" s="9"/>
      <c r="AL100" s="9"/>
      <c r="AM100" s="9"/>
      <c r="AN100" s="112">
        <f>SUM(AG100,AT100)</f>
        <v>0</v>
      </c>
      <c r="AO100" s="9"/>
      <c r="AP100" s="9"/>
      <c r="AQ100" s="113" t="s">
        <v>94</v>
      </c>
      <c r="AR100" s="60"/>
      <c r="AS100" s="114">
        <v>0</v>
      </c>
      <c r="AT100" s="115">
        <f>ROUND(SUM(AV100:AW100),2)</f>
        <v>0</v>
      </c>
      <c r="AU100" s="116">
        <f>'01b - Zařízení silnoproud...'!P130</f>
        <v>0</v>
      </c>
      <c r="AV100" s="115">
        <f>'01b - Zařízení silnoproud...'!J35</f>
        <v>0</v>
      </c>
      <c r="AW100" s="115">
        <f>'01b - Zařízení silnoproud...'!J36</f>
        <v>0</v>
      </c>
      <c r="AX100" s="115">
        <f>'01b - Zařízení silnoproud...'!J37</f>
        <v>0</v>
      </c>
      <c r="AY100" s="115">
        <f>'01b - Zařízení silnoproud...'!J38</f>
        <v>0</v>
      </c>
      <c r="AZ100" s="115">
        <f>'01b - Zařízení silnoproud...'!F35</f>
        <v>0</v>
      </c>
      <c r="BA100" s="115">
        <f>'01b - Zařízení silnoproud...'!F36</f>
        <v>0</v>
      </c>
      <c r="BB100" s="115">
        <f>'01b - Zařízení silnoproud...'!F37</f>
        <v>0</v>
      </c>
      <c r="BC100" s="115">
        <f>'01b - Zařízení silnoproud...'!F38</f>
        <v>0</v>
      </c>
      <c r="BD100" s="117">
        <f>'01b - Zařízení silnoproud...'!F39</f>
        <v>0</v>
      </c>
      <c r="BT100" s="26" t="s">
        <v>92</v>
      </c>
      <c r="BV100" s="26" t="s">
        <v>86</v>
      </c>
      <c r="BW100" s="26" t="s">
        <v>110</v>
      </c>
      <c r="BX100" s="26" t="s">
        <v>99</v>
      </c>
      <c r="CL100" s="26" t="s">
        <v>107</v>
      </c>
    </row>
    <row r="101" s="3" customFormat="1" ht="16.5" customHeight="1">
      <c r="A101" s="110" t="s">
        <v>93</v>
      </c>
      <c r="B101" s="60"/>
      <c r="C101" s="9"/>
      <c r="D101" s="9"/>
      <c r="E101" s="111" t="s">
        <v>111</v>
      </c>
      <c r="F101" s="111"/>
      <c r="G101" s="111"/>
      <c r="H101" s="111"/>
      <c r="I101" s="111"/>
      <c r="J101" s="9"/>
      <c r="K101" s="111" t="s">
        <v>112</v>
      </c>
      <c r="L101" s="111"/>
      <c r="M101" s="111"/>
      <c r="N101" s="111"/>
      <c r="O101" s="111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111"/>
      <c r="AA101" s="111"/>
      <c r="AB101" s="111"/>
      <c r="AC101" s="111"/>
      <c r="AD101" s="111"/>
      <c r="AE101" s="111"/>
      <c r="AF101" s="111"/>
      <c r="AG101" s="112">
        <f>'01c - Bleskosvod'!J32</f>
        <v>0</v>
      </c>
      <c r="AH101" s="9"/>
      <c r="AI101" s="9"/>
      <c r="AJ101" s="9"/>
      <c r="AK101" s="9"/>
      <c r="AL101" s="9"/>
      <c r="AM101" s="9"/>
      <c r="AN101" s="112">
        <f>SUM(AG101,AT101)</f>
        <v>0</v>
      </c>
      <c r="AO101" s="9"/>
      <c r="AP101" s="9"/>
      <c r="AQ101" s="113" t="s">
        <v>94</v>
      </c>
      <c r="AR101" s="60"/>
      <c r="AS101" s="114">
        <v>0</v>
      </c>
      <c r="AT101" s="115">
        <f>ROUND(SUM(AV101:AW101),2)</f>
        <v>0</v>
      </c>
      <c r="AU101" s="116">
        <f>'01c - Bleskosvod'!P123</f>
        <v>0</v>
      </c>
      <c r="AV101" s="115">
        <f>'01c - Bleskosvod'!J35</f>
        <v>0</v>
      </c>
      <c r="AW101" s="115">
        <f>'01c - Bleskosvod'!J36</f>
        <v>0</v>
      </c>
      <c r="AX101" s="115">
        <f>'01c - Bleskosvod'!J37</f>
        <v>0</v>
      </c>
      <c r="AY101" s="115">
        <f>'01c - Bleskosvod'!J38</f>
        <v>0</v>
      </c>
      <c r="AZ101" s="115">
        <f>'01c - Bleskosvod'!F35</f>
        <v>0</v>
      </c>
      <c r="BA101" s="115">
        <f>'01c - Bleskosvod'!F36</f>
        <v>0</v>
      </c>
      <c r="BB101" s="115">
        <f>'01c - Bleskosvod'!F37</f>
        <v>0</v>
      </c>
      <c r="BC101" s="115">
        <f>'01c - Bleskosvod'!F38</f>
        <v>0</v>
      </c>
      <c r="BD101" s="117">
        <f>'01c - Bleskosvod'!F39</f>
        <v>0</v>
      </c>
      <c r="BT101" s="26" t="s">
        <v>92</v>
      </c>
      <c r="BV101" s="26" t="s">
        <v>86</v>
      </c>
      <c r="BW101" s="26" t="s">
        <v>113</v>
      </c>
      <c r="BX101" s="26" t="s">
        <v>99</v>
      </c>
      <c r="CL101" s="26" t="s">
        <v>107</v>
      </c>
    </row>
    <row r="102" s="6" customFormat="1" ht="16.5" customHeight="1">
      <c r="B102" s="98"/>
      <c r="C102" s="99"/>
      <c r="D102" s="100" t="s">
        <v>114</v>
      </c>
      <c r="E102" s="100"/>
      <c r="F102" s="100"/>
      <c r="G102" s="100"/>
      <c r="H102" s="100"/>
      <c r="I102" s="101"/>
      <c r="J102" s="100" t="s">
        <v>115</v>
      </c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100"/>
      <c r="AC102" s="100"/>
      <c r="AD102" s="100"/>
      <c r="AE102" s="100"/>
      <c r="AF102" s="100"/>
      <c r="AG102" s="102">
        <f>ROUND(AG103,2)</f>
        <v>0</v>
      </c>
      <c r="AH102" s="101"/>
      <c r="AI102" s="101"/>
      <c r="AJ102" s="101"/>
      <c r="AK102" s="101"/>
      <c r="AL102" s="101"/>
      <c r="AM102" s="101"/>
      <c r="AN102" s="103">
        <f>SUM(AG102,AT102)</f>
        <v>0</v>
      </c>
      <c r="AO102" s="101"/>
      <c r="AP102" s="101"/>
      <c r="AQ102" s="104" t="s">
        <v>116</v>
      </c>
      <c r="AR102" s="98"/>
      <c r="AS102" s="105">
        <f>ROUND(AS103,2)</f>
        <v>0</v>
      </c>
      <c r="AT102" s="106">
        <f>ROUND(SUM(AV102:AW102),2)</f>
        <v>0</v>
      </c>
      <c r="AU102" s="107">
        <f>ROUND(AU103,5)</f>
        <v>0</v>
      </c>
      <c r="AV102" s="106">
        <f>ROUND(AZ102*L29,2)</f>
        <v>0</v>
      </c>
      <c r="AW102" s="106">
        <f>ROUND(BA102*L30,2)</f>
        <v>0</v>
      </c>
      <c r="AX102" s="106">
        <f>ROUND(BB102*L29,2)</f>
        <v>0</v>
      </c>
      <c r="AY102" s="106">
        <f>ROUND(BC102*L30,2)</f>
        <v>0</v>
      </c>
      <c r="AZ102" s="106">
        <f>ROUND(AZ103,2)</f>
        <v>0</v>
      </c>
      <c r="BA102" s="106">
        <f>ROUND(BA103,2)</f>
        <v>0</v>
      </c>
      <c r="BB102" s="106">
        <f>ROUND(BB103,2)</f>
        <v>0</v>
      </c>
      <c r="BC102" s="106">
        <f>ROUND(BC103,2)</f>
        <v>0</v>
      </c>
      <c r="BD102" s="108">
        <f>ROUND(BD103,2)</f>
        <v>0</v>
      </c>
      <c r="BS102" s="109" t="s">
        <v>83</v>
      </c>
      <c r="BT102" s="109" t="s">
        <v>21</v>
      </c>
      <c r="BU102" s="109" t="s">
        <v>85</v>
      </c>
      <c r="BV102" s="109" t="s">
        <v>86</v>
      </c>
      <c r="BW102" s="109" t="s">
        <v>117</v>
      </c>
      <c r="BX102" s="109" t="s">
        <v>4</v>
      </c>
      <c r="CL102" s="109" t="s">
        <v>1</v>
      </c>
      <c r="CM102" s="109" t="s">
        <v>92</v>
      </c>
    </row>
    <row r="103" s="3" customFormat="1" ht="16.5" customHeight="1">
      <c r="A103" s="110" t="s">
        <v>93</v>
      </c>
      <c r="B103" s="60"/>
      <c r="C103" s="9"/>
      <c r="D103" s="9"/>
      <c r="E103" s="111" t="s">
        <v>114</v>
      </c>
      <c r="F103" s="111"/>
      <c r="G103" s="111"/>
      <c r="H103" s="111"/>
      <c r="I103" s="111"/>
      <c r="J103" s="9"/>
      <c r="K103" s="111" t="s">
        <v>115</v>
      </c>
      <c r="L103" s="111"/>
      <c r="M103" s="111"/>
      <c r="N103" s="111"/>
      <c r="O103" s="111"/>
      <c r="P103" s="111"/>
      <c r="Q103" s="111"/>
      <c r="R103" s="111"/>
      <c r="S103" s="111"/>
      <c r="T103" s="111"/>
      <c r="U103" s="111"/>
      <c r="V103" s="111"/>
      <c r="W103" s="111"/>
      <c r="X103" s="111"/>
      <c r="Y103" s="111"/>
      <c r="Z103" s="111"/>
      <c r="AA103" s="111"/>
      <c r="AB103" s="111"/>
      <c r="AC103" s="111"/>
      <c r="AD103" s="111"/>
      <c r="AE103" s="111"/>
      <c r="AF103" s="111"/>
      <c r="AG103" s="112">
        <f>'IO-01 - Terénní úpravy'!J32</f>
        <v>0</v>
      </c>
      <c r="AH103" s="9"/>
      <c r="AI103" s="9"/>
      <c r="AJ103" s="9"/>
      <c r="AK103" s="9"/>
      <c r="AL103" s="9"/>
      <c r="AM103" s="9"/>
      <c r="AN103" s="112">
        <f>SUM(AG103,AT103)</f>
        <v>0</v>
      </c>
      <c r="AO103" s="9"/>
      <c r="AP103" s="9"/>
      <c r="AQ103" s="113" t="s">
        <v>94</v>
      </c>
      <c r="AR103" s="60"/>
      <c r="AS103" s="114">
        <v>0</v>
      </c>
      <c r="AT103" s="115">
        <f>ROUND(SUM(AV103:AW103),2)</f>
        <v>0</v>
      </c>
      <c r="AU103" s="116">
        <f>'IO-01 - Terénní úpravy'!P125</f>
        <v>0</v>
      </c>
      <c r="AV103" s="115">
        <f>'IO-01 - Terénní úpravy'!J35</f>
        <v>0</v>
      </c>
      <c r="AW103" s="115">
        <f>'IO-01 - Terénní úpravy'!J36</f>
        <v>0</v>
      </c>
      <c r="AX103" s="115">
        <f>'IO-01 - Terénní úpravy'!J37</f>
        <v>0</v>
      </c>
      <c r="AY103" s="115">
        <f>'IO-01 - Terénní úpravy'!J38</f>
        <v>0</v>
      </c>
      <c r="AZ103" s="115">
        <f>'IO-01 - Terénní úpravy'!F35</f>
        <v>0</v>
      </c>
      <c r="BA103" s="115">
        <f>'IO-01 - Terénní úpravy'!F36</f>
        <v>0</v>
      </c>
      <c r="BB103" s="115">
        <f>'IO-01 - Terénní úpravy'!F37</f>
        <v>0</v>
      </c>
      <c r="BC103" s="115">
        <f>'IO-01 - Terénní úpravy'!F38</f>
        <v>0</v>
      </c>
      <c r="BD103" s="117">
        <f>'IO-01 - Terénní úpravy'!F39</f>
        <v>0</v>
      </c>
      <c r="BT103" s="26" t="s">
        <v>92</v>
      </c>
      <c r="BV103" s="26" t="s">
        <v>86</v>
      </c>
      <c r="BW103" s="26" t="s">
        <v>118</v>
      </c>
      <c r="BX103" s="26" t="s">
        <v>117</v>
      </c>
      <c r="CL103" s="26" t="s">
        <v>119</v>
      </c>
    </row>
    <row r="104" s="6" customFormat="1" ht="27" customHeight="1">
      <c r="B104" s="98"/>
      <c r="C104" s="99"/>
      <c r="D104" s="100" t="s">
        <v>120</v>
      </c>
      <c r="E104" s="100"/>
      <c r="F104" s="100"/>
      <c r="G104" s="100"/>
      <c r="H104" s="100"/>
      <c r="I104" s="101"/>
      <c r="J104" s="100" t="s">
        <v>121</v>
      </c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00"/>
      <c r="AC104" s="100"/>
      <c r="AD104" s="100"/>
      <c r="AE104" s="100"/>
      <c r="AF104" s="100"/>
      <c r="AG104" s="102">
        <f>ROUND(AG105,2)</f>
        <v>0</v>
      </c>
      <c r="AH104" s="101"/>
      <c r="AI104" s="101"/>
      <c r="AJ104" s="101"/>
      <c r="AK104" s="101"/>
      <c r="AL104" s="101"/>
      <c r="AM104" s="101"/>
      <c r="AN104" s="103">
        <f>SUM(AG104,AT104)</f>
        <v>0</v>
      </c>
      <c r="AO104" s="101"/>
      <c r="AP104" s="101"/>
      <c r="AQ104" s="104" t="s">
        <v>116</v>
      </c>
      <c r="AR104" s="98"/>
      <c r="AS104" s="105">
        <f>ROUND(AS105,2)</f>
        <v>0</v>
      </c>
      <c r="AT104" s="106">
        <f>ROUND(SUM(AV104:AW104),2)</f>
        <v>0</v>
      </c>
      <c r="AU104" s="107">
        <f>ROUND(AU105,5)</f>
        <v>0</v>
      </c>
      <c r="AV104" s="106">
        <f>ROUND(AZ104*L29,2)</f>
        <v>0</v>
      </c>
      <c r="AW104" s="106">
        <f>ROUND(BA104*L30,2)</f>
        <v>0</v>
      </c>
      <c r="AX104" s="106">
        <f>ROUND(BB104*L29,2)</f>
        <v>0</v>
      </c>
      <c r="AY104" s="106">
        <f>ROUND(BC104*L30,2)</f>
        <v>0</v>
      </c>
      <c r="AZ104" s="106">
        <f>ROUND(AZ105,2)</f>
        <v>0</v>
      </c>
      <c r="BA104" s="106">
        <f>ROUND(BA105,2)</f>
        <v>0</v>
      </c>
      <c r="BB104" s="106">
        <f>ROUND(BB105,2)</f>
        <v>0</v>
      </c>
      <c r="BC104" s="106">
        <f>ROUND(BC105,2)</f>
        <v>0</v>
      </c>
      <c r="BD104" s="108">
        <f>ROUND(BD105,2)</f>
        <v>0</v>
      </c>
      <c r="BS104" s="109" t="s">
        <v>83</v>
      </c>
      <c r="BT104" s="109" t="s">
        <v>21</v>
      </c>
      <c r="BU104" s="109" t="s">
        <v>85</v>
      </c>
      <c r="BV104" s="109" t="s">
        <v>86</v>
      </c>
      <c r="BW104" s="109" t="s">
        <v>122</v>
      </c>
      <c r="BX104" s="109" t="s">
        <v>4</v>
      </c>
      <c r="CL104" s="109" t="s">
        <v>1</v>
      </c>
      <c r="CM104" s="109" t="s">
        <v>92</v>
      </c>
    </row>
    <row r="105" s="3" customFormat="1" ht="16.5" customHeight="1">
      <c r="A105" s="110" t="s">
        <v>93</v>
      </c>
      <c r="B105" s="60"/>
      <c r="C105" s="9"/>
      <c r="D105" s="9"/>
      <c r="E105" s="111" t="s">
        <v>120</v>
      </c>
      <c r="F105" s="111"/>
      <c r="G105" s="111"/>
      <c r="H105" s="111"/>
      <c r="I105" s="111"/>
      <c r="J105" s="9"/>
      <c r="K105" s="111" t="s">
        <v>121</v>
      </c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1"/>
      <c r="AG105" s="112">
        <f>'IO-02 - Areálová dešťová ...'!J32</f>
        <v>0</v>
      </c>
      <c r="AH105" s="9"/>
      <c r="AI105" s="9"/>
      <c r="AJ105" s="9"/>
      <c r="AK105" s="9"/>
      <c r="AL105" s="9"/>
      <c r="AM105" s="9"/>
      <c r="AN105" s="112">
        <f>SUM(AG105,AT105)</f>
        <v>0</v>
      </c>
      <c r="AO105" s="9"/>
      <c r="AP105" s="9"/>
      <c r="AQ105" s="113" t="s">
        <v>94</v>
      </c>
      <c r="AR105" s="60"/>
      <c r="AS105" s="114">
        <v>0</v>
      </c>
      <c r="AT105" s="115">
        <f>ROUND(SUM(AV105:AW105),2)</f>
        <v>0</v>
      </c>
      <c r="AU105" s="116">
        <f>'IO-02 - Areálová dešťová ...'!P128</f>
        <v>0</v>
      </c>
      <c r="AV105" s="115">
        <f>'IO-02 - Areálová dešťová ...'!J35</f>
        <v>0</v>
      </c>
      <c r="AW105" s="115">
        <f>'IO-02 - Areálová dešťová ...'!J36</f>
        <v>0</v>
      </c>
      <c r="AX105" s="115">
        <f>'IO-02 - Areálová dešťová ...'!J37</f>
        <v>0</v>
      </c>
      <c r="AY105" s="115">
        <f>'IO-02 - Areálová dešťová ...'!J38</f>
        <v>0</v>
      </c>
      <c r="AZ105" s="115">
        <f>'IO-02 - Areálová dešťová ...'!F35</f>
        <v>0</v>
      </c>
      <c r="BA105" s="115">
        <f>'IO-02 - Areálová dešťová ...'!F36</f>
        <v>0</v>
      </c>
      <c r="BB105" s="115">
        <f>'IO-02 - Areálová dešťová ...'!F37</f>
        <v>0</v>
      </c>
      <c r="BC105" s="115">
        <f>'IO-02 - Areálová dešťová ...'!F38</f>
        <v>0</v>
      </c>
      <c r="BD105" s="117">
        <f>'IO-02 - Areálová dešťová ...'!F39</f>
        <v>0</v>
      </c>
      <c r="BT105" s="26" t="s">
        <v>92</v>
      </c>
      <c r="BV105" s="26" t="s">
        <v>86</v>
      </c>
      <c r="BW105" s="26" t="s">
        <v>123</v>
      </c>
      <c r="BX105" s="26" t="s">
        <v>122</v>
      </c>
      <c r="CL105" s="26" t="s">
        <v>124</v>
      </c>
    </row>
    <row r="106" s="6" customFormat="1" ht="16.5" customHeight="1">
      <c r="B106" s="98"/>
      <c r="C106" s="99"/>
      <c r="D106" s="100" t="s">
        <v>125</v>
      </c>
      <c r="E106" s="100"/>
      <c r="F106" s="100"/>
      <c r="G106" s="100"/>
      <c r="H106" s="100"/>
      <c r="I106" s="101"/>
      <c r="J106" s="100" t="s">
        <v>126</v>
      </c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  <c r="AA106" s="100"/>
      <c r="AB106" s="100"/>
      <c r="AC106" s="100"/>
      <c r="AD106" s="100"/>
      <c r="AE106" s="100"/>
      <c r="AF106" s="100"/>
      <c r="AG106" s="102">
        <f>ROUND(AG107,2)</f>
        <v>0</v>
      </c>
      <c r="AH106" s="101"/>
      <c r="AI106" s="101"/>
      <c r="AJ106" s="101"/>
      <c r="AK106" s="101"/>
      <c r="AL106" s="101"/>
      <c r="AM106" s="101"/>
      <c r="AN106" s="103">
        <f>SUM(AG106,AT106)</f>
        <v>0</v>
      </c>
      <c r="AO106" s="101"/>
      <c r="AP106" s="101"/>
      <c r="AQ106" s="104" t="s">
        <v>116</v>
      </c>
      <c r="AR106" s="98"/>
      <c r="AS106" s="105">
        <f>ROUND(AS107,2)</f>
        <v>0</v>
      </c>
      <c r="AT106" s="106">
        <f>ROUND(SUM(AV106:AW106),2)</f>
        <v>0</v>
      </c>
      <c r="AU106" s="107">
        <f>ROUND(AU107,5)</f>
        <v>0</v>
      </c>
      <c r="AV106" s="106">
        <f>ROUND(AZ106*L29,2)</f>
        <v>0</v>
      </c>
      <c r="AW106" s="106">
        <f>ROUND(BA106*L30,2)</f>
        <v>0</v>
      </c>
      <c r="AX106" s="106">
        <f>ROUND(BB106*L29,2)</f>
        <v>0</v>
      </c>
      <c r="AY106" s="106">
        <f>ROUND(BC106*L30,2)</f>
        <v>0</v>
      </c>
      <c r="AZ106" s="106">
        <f>ROUND(AZ107,2)</f>
        <v>0</v>
      </c>
      <c r="BA106" s="106">
        <f>ROUND(BA107,2)</f>
        <v>0</v>
      </c>
      <c r="BB106" s="106">
        <f>ROUND(BB107,2)</f>
        <v>0</v>
      </c>
      <c r="BC106" s="106">
        <f>ROUND(BC107,2)</f>
        <v>0</v>
      </c>
      <c r="BD106" s="108">
        <f>ROUND(BD107,2)</f>
        <v>0</v>
      </c>
      <c r="BS106" s="109" t="s">
        <v>83</v>
      </c>
      <c r="BT106" s="109" t="s">
        <v>21</v>
      </c>
      <c r="BU106" s="109" t="s">
        <v>85</v>
      </c>
      <c r="BV106" s="109" t="s">
        <v>86</v>
      </c>
      <c r="BW106" s="109" t="s">
        <v>127</v>
      </c>
      <c r="BX106" s="109" t="s">
        <v>4</v>
      </c>
      <c r="CL106" s="109" t="s">
        <v>1</v>
      </c>
      <c r="CM106" s="109" t="s">
        <v>92</v>
      </c>
    </row>
    <row r="107" s="3" customFormat="1" ht="16.5" customHeight="1">
      <c r="A107" s="110" t="s">
        <v>93</v>
      </c>
      <c r="B107" s="60"/>
      <c r="C107" s="9"/>
      <c r="D107" s="9"/>
      <c r="E107" s="111" t="s">
        <v>125</v>
      </c>
      <c r="F107" s="111"/>
      <c r="G107" s="111"/>
      <c r="H107" s="111"/>
      <c r="I107" s="111"/>
      <c r="J107" s="9"/>
      <c r="K107" s="111" t="s">
        <v>128</v>
      </c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1"/>
      <c r="AG107" s="112">
        <f>'IO-03 - Areálové rozvody NN'!J32</f>
        <v>0</v>
      </c>
      <c r="AH107" s="9"/>
      <c r="AI107" s="9"/>
      <c r="AJ107" s="9"/>
      <c r="AK107" s="9"/>
      <c r="AL107" s="9"/>
      <c r="AM107" s="9"/>
      <c r="AN107" s="112">
        <f>SUM(AG107,AT107)</f>
        <v>0</v>
      </c>
      <c r="AO107" s="9"/>
      <c r="AP107" s="9"/>
      <c r="AQ107" s="113" t="s">
        <v>94</v>
      </c>
      <c r="AR107" s="60"/>
      <c r="AS107" s="114">
        <v>0</v>
      </c>
      <c r="AT107" s="115">
        <f>ROUND(SUM(AV107:AW107),2)</f>
        <v>0</v>
      </c>
      <c r="AU107" s="116">
        <f>'IO-03 - Areálové rozvody NN'!P130</f>
        <v>0</v>
      </c>
      <c r="AV107" s="115">
        <f>'IO-03 - Areálové rozvody NN'!J35</f>
        <v>0</v>
      </c>
      <c r="AW107" s="115">
        <f>'IO-03 - Areálové rozvody NN'!J36</f>
        <v>0</v>
      </c>
      <c r="AX107" s="115">
        <f>'IO-03 - Areálové rozvody NN'!J37</f>
        <v>0</v>
      </c>
      <c r="AY107" s="115">
        <f>'IO-03 - Areálové rozvody NN'!J38</f>
        <v>0</v>
      </c>
      <c r="AZ107" s="115">
        <f>'IO-03 - Areálové rozvody NN'!F35</f>
        <v>0</v>
      </c>
      <c r="BA107" s="115">
        <f>'IO-03 - Areálové rozvody NN'!F36</f>
        <v>0</v>
      </c>
      <c r="BB107" s="115">
        <f>'IO-03 - Areálové rozvody NN'!F37</f>
        <v>0</v>
      </c>
      <c r="BC107" s="115">
        <f>'IO-03 - Areálové rozvody NN'!F38</f>
        <v>0</v>
      </c>
      <c r="BD107" s="117">
        <f>'IO-03 - Areálové rozvody NN'!F39</f>
        <v>0</v>
      </c>
      <c r="BT107" s="26" t="s">
        <v>92</v>
      </c>
      <c r="BV107" s="26" t="s">
        <v>86</v>
      </c>
      <c r="BW107" s="26" t="s">
        <v>129</v>
      </c>
      <c r="BX107" s="26" t="s">
        <v>127</v>
      </c>
      <c r="CL107" s="26" t="s">
        <v>130</v>
      </c>
    </row>
    <row r="108" s="6" customFormat="1" ht="16.5" customHeight="1">
      <c r="B108" s="98"/>
      <c r="C108" s="99"/>
      <c r="D108" s="100" t="s">
        <v>131</v>
      </c>
      <c r="E108" s="100"/>
      <c r="F108" s="100"/>
      <c r="G108" s="100"/>
      <c r="H108" s="100"/>
      <c r="I108" s="101"/>
      <c r="J108" s="100" t="s">
        <v>132</v>
      </c>
      <c r="K108" s="100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100"/>
      <c r="X108" s="100"/>
      <c r="Y108" s="100"/>
      <c r="Z108" s="100"/>
      <c r="AA108" s="100"/>
      <c r="AB108" s="100"/>
      <c r="AC108" s="100"/>
      <c r="AD108" s="100"/>
      <c r="AE108" s="100"/>
      <c r="AF108" s="100"/>
      <c r="AG108" s="102">
        <f>ROUND(AG109,2)</f>
        <v>0</v>
      </c>
      <c r="AH108" s="101"/>
      <c r="AI108" s="101"/>
      <c r="AJ108" s="101"/>
      <c r="AK108" s="101"/>
      <c r="AL108" s="101"/>
      <c r="AM108" s="101"/>
      <c r="AN108" s="103">
        <f>SUM(AG108,AT108)</f>
        <v>0</v>
      </c>
      <c r="AO108" s="101"/>
      <c r="AP108" s="101"/>
      <c r="AQ108" s="104" t="s">
        <v>116</v>
      </c>
      <c r="AR108" s="98"/>
      <c r="AS108" s="105">
        <f>ROUND(AS109,2)</f>
        <v>0</v>
      </c>
      <c r="AT108" s="106">
        <f>ROUND(SUM(AV108:AW108),2)</f>
        <v>0</v>
      </c>
      <c r="AU108" s="107">
        <f>ROUND(AU109,5)</f>
        <v>0</v>
      </c>
      <c r="AV108" s="106">
        <f>ROUND(AZ108*L29,2)</f>
        <v>0</v>
      </c>
      <c r="AW108" s="106">
        <f>ROUND(BA108*L30,2)</f>
        <v>0</v>
      </c>
      <c r="AX108" s="106">
        <f>ROUND(BB108*L29,2)</f>
        <v>0</v>
      </c>
      <c r="AY108" s="106">
        <f>ROUND(BC108*L30,2)</f>
        <v>0</v>
      </c>
      <c r="AZ108" s="106">
        <f>ROUND(AZ109,2)</f>
        <v>0</v>
      </c>
      <c r="BA108" s="106">
        <f>ROUND(BA109,2)</f>
        <v>0</v>
      </c>
      <c r="BB108" s="106">
        <f>ROUND(BB109,2)</f>
        <v>0</v>
      </c>
      <c r="BC108" s="106">
        <f>ROUND(BC109,2)</f>
        <v>0</v>
      </c>
      <c r="BD108" s="108">
        <f>ROUND(BD109,2)</f>
        <v>0</v>
      </c>
      <c r="BS108" s="109" t="s">
        <v>83</v>
      </c>
      <c r="BT108" s="109" t="s">
        <v>21</v>
      </c>
      <c r="BU108" s="109" t="s">
        <v>85</v>
      </c>
      <c r="BV108" s="109" t="s">
        <v>86</v>
      </c>
      <c r="BW108" s="109" t="s">
        <v>133</v>
      </c>
      <c r="BX108" s="109" t="s">
        <v>4</v>
      </c>
      <c r="CL108" s="109" t="s">
        <v>1</v>
      </c>
      <c r="CM108" s="109" t="s">
        <v>92</v>
      </c>
    </row>
    <row r="109" s="3" customFormat="1" ht="16.5" customHeight="1">
      <c r="A109" s="110" t="s">
        <v>93</v>
      </c>
      <c r="B109" s="60"/>
      <c r="C109" s="9"/>
      <c r="D109" s="9"/>
      <c r="E109" s="111" t="s">
        <v>131</v>
      </c>
      <c r="F109" s="111"/>
      <c r="G109" s="111"/>
      <c r="H109" s="111"/>
      <c r="I109" s="111"/>
      <c r="J109" s="9"/>
      <c r="K109" s="111" t="s">
        <v>134</v>
      </c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1"/>
      <c r="AG109" s="112">
        <f>'IO-04 - Areálový NTL rozv...'!J32</f>
        <v>0</v>
      </c>
      <c r="AH109" s="9"/>
      <c r="AI109" s="9"/>
      <c r="AJ109" s="9"/>
      <c r="AK109" s="9"/>
      <c r="AL109" s="9"/>
      <c r="AM109" s="9"/>
      <c r="AN109" s="112">
        <f>SUM(AG109,AT109)</f>
        <v>0</v>
      </c>
      <c r="AO109" s="9"/>
      <c r="AP109" s="9"/>
      <c r="AQ109" s="113" t="s">
        <v>94</v>
      </c>
      <c r="AR109" s="60"/>
      <c r="AS109" s="118">
        <v>0</v>
      </c>
      <c r="AT109" s="119">
        <f>ROUND(SUM(AV109:AW109),2)</f>
        <v>0</v>
      </c>
      <c r="AU109" s="120">
        <f>'IO-04 - Areálový NTL rozv...'!P131</f>
        <v>0</v>
      </c>
      <c r="AV109" s="119">
        <f>'IO-04 - Areálový NTL rozv...'!J35</f>
        <v>0</v>
      </c>
      <c r="AW109" s="119">
        <f>'IO-04 - Areálový NTL rozv...'!J36</f>
        <v>0</v>
      </c>
      <c r="AX109" s="119">
        <f>'IO-04 - Areálový NTL rozv...'!J37</f>
        <v>0</v>
      </c>
      <c r="AY109" s="119">
        <f>'IO-04 - Areálový NTL rozv...'!J38</f>
        <v>0</v>
      </c>
      <c r="AZ109" s="119">
        <f>'IO-04 - Areálový NTL rozv...'!F35</f>
        <v>0</v>
      </c>
      <c r="BA109" s="119">
        <f>'IO-04 - Areálový NTL rozv...'!F36</f>
        <v>0</v>
      </c>
      <c r="BB109" s="119">
        <f>'IO-04 - Areálový NTL rozv...'!F37</f>
        <v>0</v>
      </c>
      <c r="BC109" s="119">
        <f>'IO-04 - Areálový NTL rozv...'!F38</f>
        <v>0</v>
      </c>
      <c r="BD109" s="121">
        <f>'IO-04 - Areálový NTL rozv...'!F39</f>
        <v>0</v>
      </c>
      <c r="BT109" s="26" t="s">
        <v>92</v>
      </c>
      <c r="BV109" s="26" t="s">
        <v>86</v>
      </c>
      <c r="BW109" s="26" t="s">
        <v>135</v>
      </c>
      <c r="BX109" s="26" t="s">
        <v>133</v>
      </c>
      <c r="CL109" s="26" t="s">
        <v>136</v>
      </c>
    </row>
    <row r="110" s="1" customFormat="1" ht="30" customHeight="1">
      <c r="B110" s="37"/>
      <c r="AR110" s="37"/>
    </row>
    <row r="111" s="1" customFormat="1" ht="6.96" customHeight="1"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  <c r="AB111" s="57"/>
      <c r="AC111" s="57"/>
      <c r="AD111" s="57"/>
      <c r="AE111" s="57"/>
      <c r="AF111" s="57"/>
      <c r="AG111" s="57"/>
      <c r="AH111" s="57"/>
      <c r="AI111" s="57"/>
      <c r="AJ111" s="57"/>
      <c r="AK111" s="57"/>
      <c r="AL111" s="57"/>
      <c r="AM111" s="57"/>
      <c r="AN111" s="57"/>
      <c r="AO111" s="57"/>
      <c r="AP111" s="57"/>
      <c r="AQ111" s="57"/>
      <c r="AR111" s="37"/>
    </row>
  </sheetData>
  <mergeCells count="9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102:AP102"/>
    <mergeCell ref="AN103:AP103"/>
    <mergeCell ref="AN104:AP104"/>
    <mergeCell ref="AN105:AP105"/>
    <mergeCell ref="AN106:AP106"/>
    <mergeCell ref="AN107:AP107"/>
    <mergeCell ref="AN108:AP108"/>
    <mergeCell ref="AN109:AP109"/>
    <mergeCell ref="D102:H102"/>
    <mergeCell ref="D95:H95"/>
    <mergeCell ref="E96:I96"/>
    <mergeCell ref="D97:H97"/>
    <mergeCell ref="E98:I98"/>
    <mergeCell ref="E99:I99"/>
    <mergeCell ref="E100:I100"/>
    <mergeCell ref="E101:I101"/>
    <mergeCell ref="E103:I103"/>
    <mergeCell ref="D104:H104"/>
    <mergeCell ref="E105:I105"/>
    <mergeCell ref="D106:H106"/>
    <mergeCell ref="E107:I107"/>
    <mergeCell ref="D108:H108"/>
    <mergeCell ref="E109:I109"/>
    <mergeCell ref="AG104:AM104"/>
    <mergeCell ref="AG103:AM103"/>
    <mergeCell ref="AG105:AM105"/>
    <mergeCell ref="AG106:AM106"/>
    <mergeCell ref="AG107:AM107"/>
    <mergeCell ref="AG108:AM108"/>
    <mergeCell ref="AG109:AM109"/>
    <mergeCell ref="K109:AF109"/>
    <mergeCell ref="J108:AF108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  <mergeCell ref="C92:G92"/>
    <mergeCell ref="I92:AF92"/>
    <mergeCell ref="J95:AF95"/>
    <mergeCell ref="K96:AF96"/>
    <mergeCell ref="J97:AF97"/>
    <mergeCell ref="K98:AF98"/>
    <mergeCell ref="K99:AF99"/>
    <mergeCell ref="K100:AF100"/>
    <mergeCell ref="K101:AF101"/>
    <mergeCell ref="J102:AF102"/>
    <mergeCell ref="K103:AF103"/>
    <mergeCell ref="J104:AF104"/>
    <mergeCell ref="K105:AF105"/>
    <mergeCell ref="J106:AF106"/>
    <mergeCell ref="K107:AF107"/>
  </mergeCells>
  <hyperlinks>
    <hyperlink ref="A96" location="'VRN - Vedlejší a ostatní ...'!C2" display="/"/>
    <hyperlink ref="A98" location="'01 - Architektonicko - st...'!C2" display="/"/>
    <hyperlink ref="A99" location="'01a - Zařízení zdravotně ...'!C2" display="/"/>
    <hyperlink ref="A100" location="'01b - Zařízení silnoproud...'!C2" display="/"/>
    <hyperlink ref="A101" location="'01c - Bleskosvod'!C2" display="/"/>
    <hyperlink ref="A103" location="'IO-01 - Terénní úpravy'!C2" display="/"/>
    <hyperlink ref="A105" location="'IO-02 - Areálová dešťová ...'!C2" display="/"/>
    <hyperlink ref="A107" location="'IO-03 - Areálové rozvody NN'!C2" display="/"/>
    <hyperlink ref="A109" location="'IO-04 - Areálový NTL roz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2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7" t="s">
        <v>5</v>
      </c>
      <c r="AT2" s="18" t="s">
        <v>135</v>
      </c>
    </row>
    <row r="3" ht="6.96" customHeight="1">
      <c r="B3" s="19"/>
      <c r="C3" s="20"/>
      <c r="D3" s="20"/>
      <c r="E3" s="20"/>
      <c r="F3" s="20"/>
      <c r="G3" s="20"/>
      <c r="H3" s="20"/>
      <c r="I3" s="123"/>
      <c r="J3" s="20"/>
      <c r="K3" s="20"/>
      <c r="L3" s="21"/>
      <c r="AT3" s="18" t="s">
        <v>92</v>
      </c>
    </row>
    <row r="4" ht="24.96" customHeight="1">
      <c r="B4" s="21"/>
      <c r="D4" s="22" t="s">
        <v>137</v>
      </c>
      <c r="L4" s="21"/>
      <c r="M4" s="124" t="s">
        <v>10</v>
      </c>
      <c r="AT4" s="18" t="s">
        <v>3</v>
      </c>
    </row>
    <row r="5" ht="6.96" customHeight="1">
      <c r="B5" s="21"/>
      <c r="L5" s="21"/>
    </row>
    <row r="6" ht="12" customHeight="1">
      <c r="B6" s="21"/>
      <c r="D6" s="31" t="s">
        <v>16</v>
      </c>
      <c r="L6" s="21"/>
    </row>
    <row r="7" ht="16.5" customHeight="1">
      <c r="B7" s="21"/>
      <c r="E7" s="125" t="str">
        <f>'Rekapitulace stavby'!K6</f>
        <v>Novostavba garáží v areálu KSÚSV v Humpolci</v>
      </c>
      <c r="F7" s="31"/>
      <c r="G7" s="31"/>
      <c r="H7" s="31"/>
      <c r="L7" s="21"/>
    </row>
    <row r="8" ht="12" customHeight="1">
      <c r="B8" s="21"/>
      <c r="D8" s="31" t="s">
        <v>138</v>
      </c>
      <c r="L8" s="21"/>
    </row>
    <row r="9" s="1" customFormat="1" ht="16.5" customHeight="1">
      <c r="B9" s="37"/>
      <c r="E9" s="125" t="s">
        <v>2449</v>
      </c>
      <c r="F9" s="1"/>
      <c r="G9" s="1"/>
      <c r="H9" s="1"/>
      <c r="I9" s="126"/>
      <c r="L9" s="37"/>
    </row>
    <row r="10" s="1" customFormat="1" ht="12" customHeight="1">
      <c r="B10" s="37"/>
      <c r="D10" s="31" t="s">
        <v>140</v>
      </c>
      <c r="I10" s="126"/>
      <c r="L10" s="37"/>
    </row>
    <row r="11" s="1" customFormat="1" ht="36.96" customHeight="1">
      <c r="B11" s="37"/>
      <c r="E11" s="63" t="s">
        <v>2450</v>
      </c>
      <c r="F11" s="1"/>
      <c r="G11" s="1"/>
      <c r="H11" s="1"/>
      <c r="I11" s="126"/>
      <c r="L11" s="37"/>
    </row>
    <row r="12" s="1" customFormat="1">
      <c r="B12" s="37"/>
      <c r="I12" s="126"/>
      <c r="L12" s="37"/>
    </row>
    <row r="13" s="1" customFormat="1" ht="12" customHeight="1">
      <c r="B13" s="37"/>
      <c r="D13" s="31" t="s">
        <v>19</v>
      </c>
      <c r="F13" s="26" t="s">
        <v>136</v>
      </c>
      <c r="I13" s="127" t="s">
        <v>20</v>
      </c>
      <c r="J13" s="26" t="s">
        <v>1</v>
      </c>
      <c r="L13" s="37"/>
    </row>
    <row r="14" s="1" customFormat="1" ht="12" customHeight="1">
      <c r="B14" s="37"/>
      <c r="D14" s="31" t="s">
        <v>22</v>
      </c>
      <c r="F14" s="26" t="s">
        <v>23</v>
      </c>
      <c r="I14" s="127" t="s">
        <v>24</v>
      </c>
      <c r="J14" s="65" t="str">
        <f>'Rekapitulace stavby'!AN8</f>
        <v>27. 10. 2015</v>
      </c>
      <c r="L14" s="37"/>
    </row>
    <row r="15" s="1" customFormat="1" ht="10.8" customHeight="1">
      <c r="B15" s="37"/>
      <c r="I15" s="126"/>
      <c r="L15" s="37"/>
    </row>
    <row r="16" s="1" customFormat="1" ht="12" customHeight="1">
      <c r="B16" s="37"/>
      <c r="D16" s="31" t="s">
        <v>28</v>
      </c>
      <c r="I16" s="127" t="s">
        <v>29</v>
      </c>
      <c r="J16" s="26" t="s">
        <v>30</v>
      </c>
      <c r="L16" s="37"/>
    </row>
    <row r="17" s="1" customFormat="1" ht="18" customHeight="1">
      <c r="B17" s="37"/>
      <c r="E17" s="26" t="s">
        <v>31</v>
      </c>
      <c r="I17" s="127" t="s">
        <v>32</v>
      </c>
      <c r="J17" s="26" t="s">
        <v>1</v>
      </c>
      <c r="L17" s="37"/>
    </row>
    <row r="18" s="1" customFormat="1" ht="6.96" customHeight="1">
      <c r="B18" s="37"/>
      <c r="I18" s="126"/>
      <c r="L18" s="37"/>
    </row>
    <row r="19" s="1" customFormat="1" ht="12" customHeight="1">
      <c r="B19" s="37"/>
      <c r="D19" s="31" t="s">
        <v>33</v>
      </c>
      <c r="I19" s="127" t="s">
        <v>29</v>
      </c>
      <c r="J19" s="32" t="str">
        <f>'Rekapitulace stavby'!AN13</f>
        <v>Vyplň údaj</v>
      </c>
      <c r="L19" s="37"/>
    </row>
    <row r="20" s="1" customFormat="1" ht="18" customHeight="1">
      <c r="B20" s="37"/>
      <c r="E20" s="32" t="str">
        <f>'Rekapitulace stavby'!E14</f>
        <v>Vyplň údaj</v>
      </c>
      <c r="F20" s="26"/>
      <c r="G20" s="26"/>
      <c r="H20" s="26"/>
      <c r="I20" s="127" t="s">
        <v>32</v>
      </c>
      <c r="J20" s="32" t="str">
        <f>'Rekapitulace stavby'!AN14</f>
        <v>Vyplň údaj</v>
      </c>
      <c r="L20" s="37"/>
    </row>
    <row r="21" s="1" customFormat="1" ht="6.96" customHeight="1">
      <c r="B21" s="37"/>
      <c r="I21" s="126"/>
      <c r="L21" s="37"/>
    </row>
    <row r="22" s="1" customFormat="1" ht="12" customHeight="1">
      <c r="B22" s="37"/>
      <c r="D22" s="31" t="s">
        <v>35</v>
      </c>
      <c r="I22" s="127" t="s">
        <v>29</v>
      </c>
      <c r="J22" s="26" t="s">
        <v>36</v>
      </c>
      <c r="L22" s="37"/>
    </row>
    <row r="23" s="1" customFormat="1" ht="18" customHeight="1">
      <c r="B23" s="37"/>
      <c r="E23" s="26" t="s">
        <v>37</v>
      </c>
      <c r="I23" s="127" t="s">
        <v>32</v>
      </c>
      <c r="J23" s="26" t="s">
        <v>38</v>
      </c>
      <c r="L23" s="37"/>
    </row>
    <row r="24" s="1" customFormat="1" ht="6.96" customHeight="1">
      <c r="B24" s="37"/>
      <c r="I24" s="126"/>
      <c r="L24" s="37"/>
    </row>
    <row r="25" s="1" customFormat="1" ht="12" customHeight="1">
      <c r="B25" s="37"/>
      <c r="D25" s="31" t="s">
        <v>40</v>
      </c>
      <c r="I25" s="127" t="s">
        <v>29</v>
      </c>
      <c r="J25" s="26" t="str">
        <f>IF('Rekapitulace stavby'!AN19="","",'Rekapitulace stavby'!AN19)</f>
        <v/>
      </c>
      <c r="L25" s="37"/>
    </row>
    <row r="26" s="1" customFormat="1" ht="18" customHeight="1">
      <c r="B26" s="37"/>
      <c r="E26" s="26" t="str">
        <f>IF('Rekapitulace stavby'!E20="","",'Rekapitulace stavby'!E20)</f>
        <v xml:space="preserve"> </v>
      </c>
      <c r="I26" s="127" t="s">
        <v>32</v>
      </c>
      <c r="J26" s="26" t="str">
        <f>IF('Rekapitulace stavby'!AN20="","",'Rekapitulace stavby'!AN20)</f>
        <v/>
      </c>
      <c r="L26" s="37"/>
    </row>
    <row r="27" s="1" customFormat="1" ht="6.96" customHeight="1">
      <c r="B27" s="37"/>
      <c r="I27" s="126"/>
      <c r="L27" s="37"/>
    </row>
    <row r="28" s="1" customFormat="1" ht="12" customHeight="1">
      <c r="B28" s="37"/>
      <c r="D28" s="31" t="s">
        <v>42</v>
      </c>
      <c r="I28" s="126"/>
      <c r="L28" s="37"/>
    </row>
    <row r="29" s="7" customFormat="1" ht="318.75" customHeight="1">
      <c r="B29" s="128"/>
      <c r="E29" s="35" t="s">
        <v>2451</v>
      </c>
      <c r="F29" s="35"/>
      <c r="G29" s="35"/>
      <c r="H29" s="35"/>
      <c r="I29" s="129"/>
      <c r="L29" s="128"/>
    </row>
    <row r="30" s="1" customFormat="1" ht="6.96" customHeight="1">
      <c r="B30" s="37"/>
      <c r="I30" s="126"/>
      <c r="L30" s="37"/>
    </row>
    <row r="31" s="1" customFormat="1" ht="6.96" customHeight="1">
      <c r="B31" s="37"/>
      <c r="D31" s="69"/>
      <c r="E31" s="69"/>
      <c r="F31" s="69"/>
      <c r="G31" s="69"/>
      <c r="H31" s="69"/>
      <c r="I31" s="130"/>
      <c r="J31" s="69"/>
      <c r="K31" s="69"/>
      <c r="L31" s="37"/>
    </row>
    <row r="32" s="1" customFormat="1" ht="25.44" customHeight="1">
      <c r="B32" s="37"/>
      <c r="D32" s="131" t="s">
        <v>44</v>
      </c>
      <c r="I32" s="126"/>
      <c r="J32" s="90">
        <f>ROUND(J131, 2)</f>
        <v>0</v>
      </c>
      <c r="L32" s="37"/>
    </row>
    <row r="33" s="1" customFormat="1" ht="6.96" customHeight="1">
      <c r="B33" s="37"/>
      <c r="D33" s="69"/>
      <c r="E33" s="69"/>
      <c r="F33" s="69"/>
      <c r="G33" s="69"/>
      <c r="H33" s="69"/>
      <c r="I33" s="130"/>
      <c r="J33" s="69"/>
      <c r="K33" s="69"/>
      <c r="L33" s="37"/>
    </row>
    <row r="34" s="1" customFormat="1" ht="14.4" customHeight="1">
      <c r="B34" s="37"/>
      <c r="F34" s="41" t="s">
        <v>46</v>
      </c>
      <c r="I34" s="132" t="s">
        <v>45</v>
      </c>
      <c r="J34" s="41" t="s">
        <v>47</v>
      </c>
      <c r="L34" s="37"/>
    </row>
    <row r="35" s="1" customFormat="1" ht="14.4" customHeight="1">
      <c r="B35" s="37"/>
      <c r="D35" s="133" t="s">
        <v>48</v>
      </c>
      <c r="E35" s="31" t="s">
        <v>49</v>
      </c>
      <c r="F35" s="134">
        <f>ROUND((SUM(BE131:BE233)),  2)</f>
        <v>0</v>
      </c>
      <c r="I35" s="135">
        <v>0.20999999999999999</v>
      </c>
      <c r="J35" s="134">
        <f>ROUND(((SUM(BE131:BE233))*I35),  2)</f>
        <v>0</v>
      </c>
      <c r="L35" s="37"/>
    </row>
    <row r="36" s="1" customFormat="1" ht="14.4" customHeight="1">
      <c r="B36" s="37"/>
      <c r="E36" s="31" t="s">
        <v>50</v>
      </c>
      <c r="F36" s="134">
        <f>ROUND((SUM(BF131:BF233)),  2)</f>
        <v>0</v>
      </c>
      <c r="I36" s="135">
        <v>0.14999999999999999</v>
      </c>
      <c r="J36" s="134">
        <f>ROUND(((SUM(BF131:BF233))*I36),  2)</f>
        <v>0</v>
      </c>
      <c r="L36" s="37"/>
    </row>
    <row r="37" hidden="1" s="1" customFormat="1" ht="14.4" customHeight="1">
      <c r="B37" s="37"/>
      <c r="E37" s="31" t="s">
        <v>51</v>
      </c>
      <c r="F37" s="134">
        <f>ROUND((SUM(BG131:BG233)),  2)</f>
        <v>0</v>
      </c>
      <c r="I37" s="135">
        <v>0.20999999999999999</v>
      </c>
      <c r="J37" s="134">
        <f>0</f>
        <v>0</v>
      </c>
      <c r="L37" s="37"/>
    </row>
    <row r="38" hidden="1" s="1" customFormat="1" ht="14.4" customHeight="1">
      <c r="B38" s="37"/>
      <c r="E38" s="31" t="s">
        <v>52</v>
      </c>
      <c r="F38" s="134">
        <f>ROUND((SUM(BH131:BH233)),  2)</f>
        <v>0</v>
      </c>
      <c r="I38" s="135">
        <v>0.14999999999999999</v>
      </c>
      <c r="J38" s="134">
        <f>0</f>
        <v>0</v>
      </c>
      <c r="L38" s="37"/>
    </row>
    <row r="39" hidden="1" s="1" customFormat="1" ht="14.4" customHeight="1">
      <c r="B39" s="37"/>
      <c r="E39" s="31" t="s">
        <v>53</v>
      </c>
      <c r="F39" s="134">
        <f>ROUND((SUM(BI131:BI233)),  2)</f>
        <v>0</v>
      </c>
      <c r="I39" s="135">
        <v>0</v>
      </c>
      <c r="J39" s="134">
        <f>0</f>
        <v>0</v>
      </c>
      <c r="L39" s="37"/>
    </row>
    <row r="40" s="1" customFormat="1" ht="6.96" customHeight="1">
      <c r="B40" s="37"/>
      <c r="I40" s="126"/>
      <c r="L40" s="37"/>
    </row>
    <row r="41" s="1" customFormat="1" ht="25.44" customHeight="1">
      <c r="B41" s="37"/>
      <c r="C41" s="136"/>
      <c r="D41" s="137" t="s">
        <v>54</v>
      </c>
      <c r="E41" s="77"/>
      <c r="F41" s="77"/>
      <c r="G41" s="138" t="s">
        <v>55</v>
      </c>
      <c r="H41" s="139" t="s">
        <v>56</v>
      </c>
      <c r="I41" s="140"/>
      <c r="J41" s="141">
        <f>SUM(J32:J39)</f>
        <v>0</v>
      </c>
      <c r="K41" s="142"/>
      <c r="L41" s="37"/>
    </row>
    <row r="42" s="1" customFormat="1" ht="14.4" customHeight="1">
      <c r="B42" s="37"/>
      <c r="I42" s="126"/>
      <c r="L42" s="37"/>
    </row>
    <row r="43" ht="14.4" customHeight="1">
      <c r="B43" s="21"/>
      <c r="L43" s="21"/>
    </row>
    <row r="44" ht="14.4" customHeight="1">
      <c r="B44" s="21"/>
      <c r="L44" s="21"/>
    </row>
    <row r="45" ht="14.4" customHeight="1">
      <c r="B45" s="21"/>
      <c r="L45" s="21"/>
    </row>
    <row r="46" ht="14.4" customHeight="1">
      <c r="B46" s="21"/>
      <c r="L46" s="21"/>
    </row>
    <row r="47" ht="14.4" customHeight="1">
      <c r="B47" s="21"/>
      <c r="L47" s="21"/>
    </row>
    <row r="48" ht="14.4" customHeight="1">
      <c r="B48" s="21"/>
      <c r="L48" s="21"/>
    </row>
    <row r="49" ht="14.4" customHeight="1">
      <c r="B49" s="21"/>
      <c r="L49" s="21"/>
    </row>
    <row r="50" s="1" customFormat="1" ht="14.4" customHeight="1">
      <c r="B50" s="37"/>
      <c r="D50" s="53" t="s">
        <v>57</v>
      </c>
      <c r="E50" s="54"/>
      <c r="F50" s="54"/>
      <c r="G50" s="53" t="s">
        <v>58</v>
      </c>
      <c r="H50" s="54"/>
      <c r="I50" s="143"/>
      <c r="J50" s="54"/>
      <c r="K50" s="54"/>
      <c r="L50" s="3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1" customFormat="1">
      <c r="B61" s="37"/>
      <c r="D61" s="55" t="s">
        <v>59</v>
      </c>
      <c r="E61" s="39"/>
      <c r="F61" s="144" t="s">
        <v>60</v>
      </c>
      <c r="G61" s="55" t="s">
        <v>59</v>
      </c>
      <c r="H61" s="39"/>
      <c r="I61" s="145"/>
      <c r="J61" s="146" t="s">
        <v>60</v>
      </c>
      <c r="K61" s="39"/>
      <c r="L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1" customFormat="1">
      <c r="B65" s="37"/>
      <c r="D65" s="53" t="s">
        <v>61</v>
      </c>
      <c r="E65" s="54"/>
      <c r="F65" s="54"/>
      <c r="G65" s="53" t="s">
        <v>62</v>
      </c>
      <c r="H65" s="54"/>
      <c r="I65" s="143"/>
      <c r="J65" s="54"/>
      <c r="K65" s="54"/>
      <c r="L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1" customFormat="1">
      <c r="B76" s="37"/>
      <c r="D76" s="55" t="s">
        <v>59</v>
      </c>
      <c r="E76" s="39"/>
      <c r="F76" s="144" t="s">
        <v>60</v>
      </c>
      <c r="G76" s="55" t="s">
        <v>59</v>
      </c>
      <c r="H76" s="39"/>
      <c r="I76" s="145"/>
      <c r="J76" s="146" t="s">
        <v>60</v>
      </c>
      <c r="K76" s="39"/>
      <c r="L76" s="37"/>
    </row>
    <row r="77" s="1" customFormat="1" ht="14.4" customHeight="1">
      <c r="B77" s="56"/>
      <c r="C77" s="57"/>
      <c r="D77" s="57"/>
      <c r="E77" s="57"/>
      <c r="F77" s="57"/>
      <c r="G77" s="57"/>
      <c r="H77" s="57"/>
      <c r="I77" s="147"/>
      <c r="J77" s="57"/>
      <c r="K77" s="57"/>
      <c r="L77" s="37"/>
    </row>
    <row r="81" s="1" customFormat="1" ht="6.96" customHeight="1">
      <c r="B81" s="58"/>
      <c r="C81" s="59"/>
      <c r="D81" s="59"/>
      <c r="E81" s="59"/>
      <c r="F81" s="59"/>
      <c r="G81" s="59"/>
      <c r="H81" s="59"/>
      <c r="I81" s="148"/>
      <c r="J81" s="59"/>
      <c r="K81" s="59"/>
      <c r="L81" s="37"/>
    </row>
    <row r="82" s="1" customFormat="1" ht="24.96" customHeight="1">
      <c r="B82" s="37"/>
      <c r="C82" s="22" t="s">
        <v>142</v>
      </c>
      <c r="I82" s="126"/>
      <c r="L82" s="37"/>
    </row>
    <row r="83" s="1" customFormat="1" ht="6.96" customHeight="1">
      <c r="B83" s="37"/>
      <c r="I83" s="126"/>
      <c r="L83" s="37"/>
    </row>
    <row r="84" s="1" customFormat="1" ht="12" customHeight="1">
      <c r="B84" s="37"/>
      <c r="C84" s="31" t="s">
        <v>16</v>
      </c>
      <c r="I84" s="126"/>
      <c r="L84" s="37"/>
    </row>
    <row r="85" s="1" customFormat="1" ht="16.5" customHeight="1">
      <c r="B85" s="37"/>
      <c r="E85" s="125" t="str">
        <f>E7</f>
        <v>Novostavba garáží v areálu KSÚSV v Humpolci</v>
      </c>
      <c r="F85" s="31"/>
      <c r="G85" s="31"/>
      <c r="H85" s="31"/>
      <c r="I85" s="126"/>
      <c r="L85" s="37"/>
    </row>
    <row r="86" ht="12" customHeight="1">
      <c r="B86" s="21"/>
      <c r="C86" s="31" t="s">
        <v>138</v>
      </c>
      <c r="L86" s="21"/>
    </row>
    <row r="87" s="1" customFormat="1" ht="16.5" customHeight="1">
      <c r="B87" s="37"/>
      <c r="E87" s="125" t="s">
        <v>2449</v>
      </c>
      <c r="F87" s="1"/>
      <c r="G87" s="1"/>
      <c r="H87" s="1"/>
      <c r="I87" s="126"/>
      <c r="L87" s="37"/>
    </row>
    <row r="88" s="1" customFormat="1" ht="12" customHeight="1">
      <c r="B88" s="37"/>
      <c r="C88" s="31" t="s">
        <v>140</v>
      </c>
      <c r="I88" s="126"/>
      <c r="L88" s="37"/>
    </row>
    <row r="89" s="1" customFormat="1" ht="16.5" customHeight="1">
      <c r="B89" s="37"/>
      <c r="E89" s="63" t="str">
        <f>E11</f>
        <v xml:space="preserve">IO-04 - Areálový NTL rozvod plynu </v>
      </c>
      <c r="F89" s="1"/>
      <c r="G89" s="1"/>
      <c r="H89" s="1"/>
      <c r="I89" s="126"/>
      <c r="L89" s="37"/>
    </row>
    <row r="90" s="1" customFormat="1" ht="6.96" customHeight="1">
      <c r="B90" s="37"/>
      <c r="I90" s="126"/>
      <c r="L90" s="37"/>
    </row>
    <row r="91" s="1" customFormat="1" ht="12" customHeight="1">
      <c r="B91" s="37"/>
      <c r="C91" s="31" t="s">
        <v>22</v>
      </c>
      <c r="F91" s="26" t="str">
        <f>F14</f>
        <v>město Humpolec, areál KSÚS ul. Spojovací</v>
      </c>
      <c r="I91" s="127" t="s">
        <v>24</v>
      </c>
      <c r="J91" s="65" t="str">
        <f>IF(J14="","",J14)</f>
        <v>27. 10. 2015</v>
      </c>
      <c r="L91" s="37"/>
    </row>
    <row r="92" s="1" customFormat="1" ht="6.96" customHeight="1">
      <c r="B92" s="37"/>
      <c r="I92" s="126"/>
      <c r="L92" s="37"/>
    </row>
    <row r="93" s="1" customFormat="1" ht="43.05" customHeight="1">
      <c r="B93" s="37"/>
      <c r="C93" s="31" t="s">
        <v>28</v>
      </c>
      <c r="F93" s="26" t="str">
        <f>E17</f>
        <v>Krajská správa a údržba silnic Vysočiny</v>
      </c>
      <c r="I93" s="127" t="s">
        <v>35</v>
      </c>
      <c r="J93" s="35" t="str">
        <f>E23</f>
        <v>PROJEKT CENTRUM NOVA s.r.o.</v>
      </c>
      <c r="L93" s="37"/>
    </row>
    <row r="94" s="1" customFormat="1" ht="15.15" customHeight="1">
      <c r="B94" s="37"/>
      <c r="C94" s="31" t="s">
        <v>33</v>
      </c>
      <c r="F94" s="26" t="str">
        <f>IF(E20="","",E20)</f>
        <v>Vyplň údaj</v>
      </c>
      <c r="I94" s="127" t="s">
        <v>40</v>
      </c>
      <c r="J94" s="35" t="str">
        <f>E26</f>
        <v xml:space="preserve"> </v>
      </c>
      <c r="L94" s="37"/>
    </row>
    <row r="95" s="1" customFormat="1" ht="10.32" customHeight="1">
      <c r="B95" s="37"/>
      <c r="I95" s="126"/>
      <c r="L95" s="37"/>
    </row>
    <row r="96" s="1" customFormat="1" ht="29.28" customHeight="1">
      <c r="B96" s="37"/>
      <c r="C96" s="149" t="s">
        <v>143</v>
      </c>
      <c r="D96" s="136"/>
      <c r="E96" s="136"/>
      <c r="F96" s="136"/>
      <c r="G96" s="136"/>
      <c r="H96" s="136"/>
      <c r="I96" s="150"/>
      <c r="J96" s="151" t="s">
        <v>144</v>
      </c>
      <c r="K96" s="136"/>
      <c r="L96" s="37"/>
    </row>
    <row r="97" s="1" customFormat="1" ht="10.32" customHeight="1">
      <c r="B97" s="37"/>
      <c r="I97" s="126"/>
      <c r="L97" s="37"/>
    </row>
    <row r="98" s="1" customFormat="1" ht="22.8" customHeight="1">
      <c r="B98" s="37"/>
      <c r="C98" s="152" t="s">
        <v>145</v>
      </c>
      <c r="I98" s="126"/>
      <c r="J98" s="90">
        <f>J131</f>
        <v>0</v>
      </c>
      <c r="L98" s="37"/>
      <c r="AU98" s="18" t="s">
        <v>146</v>
      </c>
    </row>
    <row r="99" s="8" customFormat="1" ht="24.96" customHeight="1">
      <c r="B99" s="153"/>
      <c r="D99" s="154" t="s">
        <v>216</v>
      </c>
      <c r="E99" s="155"/>
      <c r="F99" s="155"/>
      <c r="G99" s="155"/>
      <c r="H99" s="155"/>
      <c r="I99" s="156"/>
      <c r="J99" s="157">
        <f>J132</f>
        <v>0</v>
      </c>
      <c r="L99" s="153"/>
    </row>
    <row r="100" s="9" customFormat="1" ht="19.92" customHeight="1">
      <c r="B100" s="158"/>
      <c r="D100" s="159" t="s">
        <v>217</v>
      </c>
      <c r="E100" s="160"/>
      <c r="F100" s="160"/>
      <c r="G100" s="160"/>
      <c r="H100" s="160"/>
      <c r="I100" s="161"/>
      <c r="J100" s="162">
        <f>J133</f>
        <v>0</v>
      </c>
      <c r="L100" s="158"/>
    </row>
    <row r="101" s="9" customFormat="1" ht="14.88" customHeight="1">
      <c r="B101" s="158"/>
      <c r="D101" s="159" t="s">
        <v>2452</v>
      </c>
      <c r="E101" s="160"/>
      <c r="F101" s="160"/>
      <c r="G101" s="160"/>
      <c r="H101" s="160"/>
      <c r="I101" s="161"/>
      <c r="J101" s="162">
        <f>J185</f>
        <v>0</v>
      </c>
      <c r="L101" s="158"/>
    </row>
    <row r="102" s="9" customFormat="1" ht="19.92" customHeight="1">
      <c r="B102" s="158"/>
      <c r="D102" s="159" t="s">
        <v>220</v>
      </c>
      <c r="E102" s="160"/>
      <c r="F102" s="160"/>
      <c r="G102" s="160"/>
      <c r="H102" s="160"/>
      <c r="I102" s="161"/>
      <c r="J102" s="162">
        <f>J189</f>
        <v>0</v>
      </c>
      <c r="L102" s="158"/>
    </row>
    <row r="103" s="9" customFormat="1" ht="19.92" customHeight="1">
      <c r="B103" s="158"/>
      <c r="D103" s="159" t="s">
        <v>2031</v>
      </c>
      <c r="E103" s="160"/>
      <c r="F103" s="160"/>
      <c r="G103" s="160"/>
      <c r="H103" s="160"/>
      <c r="I103" s="161"/>
      <c r="J103" s="162">
        <f>J196</f>
        <v>0</v>
      </c>
      <c r="L103" s="158"/>
    </row>
    <row r="104" s="9" customFormat="1" ht="19.92" customHeight="1">
      <c r="B104" s="158"/>
      <c r="D104" s="159" t="s">
        <v>229</v>
      </c>
      <c r="E104" s="160"/>
      <c r="F104" s="160"/>
      <c r="G104" s="160"/>
      <c r="H104" s="160"/>
      <c r="I104" s="161"/>
      <c r="J104" s="162">
        <f>J203</f>
        <v>0</v>
      </c>
      <c r="L104" s="158"/>
    </row>
    <row r="105" s="8" customFormat="1" ht="24.96" customHeight="1">
      <c r="B105" s="153"/>
      <c r="D105" s="154" t="s">
        <v>230</v>
      </c>
      <c r="E105" s="155"/>
      <c r="F105" s="155"/>
      <c r="G105" s="155"/>
      <c r="H105" s="155"/>
      <c r="I105" s="156"/>
      <c r="J105" s="157">
        <f>J207</f>
        <v>0</v>
      </c>
      <c r="L105" s="153"/>
    </row>
    <row r="106" s="9" customFormat="1" ht="19.92" customHeight="1">
      <c r="B106" s="158"/>
      <c r="D106" s="159" t="s">
        <v>1459</v>
      </c>
      <c r="E106" s="160"/>
      <c r="F106" s="160"/>
      <c r="G106" s="160"/>
      <c r="H106" s="160"/>
      <c r="I106" s="161"/>
      <c r="J106" s="162">
        <f>J208</f>
        <v>0</v>
      </c>
      <c r="L106" s="158"/>
    </row>
    <row r="107" s="8" customFormat="1" ht="24.96" customHeight="1">
      <c r="B107" s="153"/>
      <c r="D107" s="154" t="s">
        <v>1551</v>
      </c>
      <c r="E107" s="155"/>
      <c r="F107" s="155"/>
      <c r="G107" s="155"/>
      <c r="H107" s="155"/>
      <c r="I107" s="156"/>
      <c r="J107" s="157">
        <f>J211</f>
        <v>0</v>
      </c>
      <c r="L107" s="153"/>
    </row>
    <row r="108" s="9" customFormat="1" ht="19.92" customHeight="1">
      <c r="B108" s="158"/>
      <c r="D108" s="159" t="s">
        <v>2453</v>
      </c>
      <c r="E108" s="160"/>
      <c r="F108" s="160"/>
      <c r="G108" s="160"/>
      <c r="H108" s="160"/>
      <c r="I108" s="161"/>
      <c r="J108" s="162">
        <f>J212</f>
        <v>0</v>
      </c>
      <c r="L108" s="158"/>
    </row>
    <row r="109" s="9" customFormat="1" ht="19.92" customHeight="1">
      <c r="B109" s="158"/>
      <c r="D109" s="159" t="s">
        <v>2454</v>
      </c>
      <c r="E109" s="160"/>
      <c r="F109" s="160"/>
      <c r="G109" s="160"/>
      <c r="H109" s="160"/>
      <c r="I109" s="161"/>
      <c r="J109" s="162">
        <f>J231</f>
        <v>0</v>
      </c>
      <c r="L109" s="158"/>
    </row>
    <row r="110" s="1" customFormat="1" ht="21.84" customHeight="1">
      <c r="B110" s="37"/>
      <c r="I110" s="126"/>
      <c r="L110" s="37"/>
    </row>
    <row r="111" s="1" customFormat="1" ht="6.96" customHeight="1">
      <c r="B111" s="56"/>
      <c r="C111" s="57"/>
      <c r="D111" s="57"/>
      <c r="E111" s="57"/>
      <c r="F111" s="57"/>
      <c r="G111" s="57"/>
      <c r="H111" s="57"/>
      <c r="I111" s="147"/>
      <c r="J111" s="57"/>
      <c r="K111" s="57"/>
      <c r="L111" s="37"/>
    </row>
    <row r="115" s="1" customFormat="1" ht="6.96" customHeight="1">
      <c r="B115" s="58"/>
      <c r="C115" s="59"/>
      <c r="D115" s="59"/>
      <c r="E115" s="59"/>
      <c r="F115" s="59"/>
      <c r="G115" s="59"/>
      <c r="H115" s="59"/>
      <c r="I115" s="148"/>
      <c r="J115" s="59"/>
      <c r="K115" s="59"/>
      <c r="L115" s="37"/>
    </row>
    <row r="116" s="1" customFormat="1" ht="24.96" customHeight="1">
      <c r="B116" s="37"/>
      <c r="C116" s="22" t="s">
        <v>149</v>
      </c>
      <c r="I116" s="126"/>
      <c r="L116" s="37"/>
    </row>
    <row r="117" s="1" customFormat="1" ht="6.96" customHeight="1">
      <c r="B117" s="37"/>
      <c r="I117" s="126"/>
      <c r="L117" s="37"/>
    </row>
    <row r="118" s="1" customFormat="1" ht="12" customHeight="1">
      <c r="B118" s="37"/>
      <c r="C118" s="31" t="s">
        <v>16</v>
      </c>
      <c r="I118" s="126"/>
      <c r="L118" s="37"/>
    </row>
    <row r="119" s="1" customFormat="1" ht="16.5" customHeight="1">
      <c r="B119" s="37"/>
      <c r="E119" s="125" t="str">
        <f>E7</f>
        <v>Novostavba garáží v areálu KSÚSV v Humpolci</v>
      </c>
      <c r="F119" s="31"/>
      <c r="G119" s="31"/>
      <c r="H119" s="31"/>
      <c r="I119" s="126"/>
      <c r="L119" s="37"/>
    </row>
    <row r="120" ht="12" customHeight="1">
      <c r="B120" s="21"/>
      <c r="C120" s="31" t="s">
        <v>138</v>
      </c>
      <c r="L120" s="21"/>
    </row>
    <row r="121" s="1" customFormat="1" ht="16.5" customHeight="1">
      <c r="B121" s="37"/>
      <c r="E121" s="125" t="s">
        <v>2449</v>
      </c>
      <c r="F121" s="1"/>
      <c r="G121" s="1"/>
      <c r="H121" s="1"/>
      <c r="I121" s="126"/>
      <c r="L121" s="37"/>
    </row>
    <row r="122" s="1" customFormat="1" ht="12" customHeight="1">
      <c r="B122" s="37"/>
      <c r="C122" s="31" t="s">
        <v>140</v>
      </c>
      <c r="I122" s="126"/>
      <c r="L122" s="37"/>
    </row>
    <row r="123" s="1" customFormat="1" ht="16.5" customHeight="1">
      <c r="B123" s="37"/>
      <c r="E123" s="63" t="str">
        <f>E11</f>
        <v xml:space="preserve">IO-04 - Areálový NTL rozvod plynu </v>
      </c>
      <c r="F123" s="1"/>
      <c r="G123" s="1"/>
      <c r="H123" s="1"/>
      <c r="I123" s="126"/>
      <c r="L123" s="37"/>
    </row>
    <row r="124" s="1" customFormat="1" ht="6.96" customHeight="1">
      <c r="B124" s="37"/>
      <c r="I124" s="126"/>
      <c r="L124" s="37"/>
    </row>
    <row r="125" s="1" customFormat="1" ht="12" customHeight="1">
      <c r="B125" s="37"/>
      <c r="C125" s="31" t="s">
        <v>22</v>
      </c>
      <c r="F125" s="26" t="str">
        <f>F14</f>
        <v>město Humpolec, areál KSÚS ul. Spojovací</v>
      </c>
      <c r="I125" s="127" t="s">
        <v>24</v>
      </c>
      <c r="J125" s="65" t="str">
        <f>IF(J14="","",J14)</f>
        <v>27. 10. 2015</v>
      </c>
      <c r="L125" s="37"/>
    </row>
    <row r="126" s="1" customFormat="1" ht="6.96" customHeight="1">
      <c r="B126" s="37"/>
      <c r="I126" s="126"/>
      <c r="L126" s="37"/>
    </row>
    <row r="127" s="1" customFormat="1" ht="43.05" customHeight="1">
      <c r="B127" s="37"/>
      <c r="C127" s="31" t="s">
        <v>28</v>
      </c>
      <c r="F127" s="26" t="str">
        <f>E17</f>
        <v>Krajská správa a údržba silnic Vysočiny</v>
      </c>
      <c r="I127" s="127" t="s">
        <v>35</v>
      </c>
      <c r="J127" s="35" t="str">
        <f>E23</f>
        <v>PROJEKT CENTRUM NOVA s.r.o.</v>
      </c>
      <c r="L127" s="37"/>
    </row>
    <row r="128" s="1" customFormat="1" ht="15.15" customHeight="1">
      <c r="B128" s="37"/>
      <c r="C128" s="31" t="s">
        <v>33</v>
      </c>
      <c r="F128" s="26" t="str">
        <f>IF(E20="","",E20)</f>
        <v>Vyplň údaj</v>
      </c>
      <c r="I128" s="127" t="s">
        <v>40</v>
      </c>
      <c r="J128" s="35" t="str">
        <f>E26</f>
        <v xml:space="preserve"> </v>
      </c>
      <c r="L128" s="37"/>
    </row>
    <row r="129" s="1" customFormat="1" ht="10.32" customHeight="1">
      <c r="B129" s="37"/>
      <c r="I129" s="126"/>
      <c r="L129" s="37"/>
    </row>
    <row r="130" s="10" customFormat="1" ht="29.28" customHeight="1">
      <c r="B130" s="163"/>
      <c r="C130" s="164" t="s">
        <v>150</v>
      </c>
      <c r="D130" s="165" t="s">
        <v>69</v>
      </c>
      <c r="E130" s="165" t="s">
        <v>65</v>
      </c>
      <c r="F130" s="165" t="s">
        <v>66</v>
      </c>
      <c r="G130" s="165" t="s">
        <v>151</v>
      </c>
      <c r="H130" s="165" t="s">
        <v>152</v>
      </c>
      <c r="I130" s="166" t="s">
        <v>153</v>
      </c>
      <c r="J130" s="165" t="s">
        <v>144</v>
      </c>
      <c r="K130" s="167" t="s">
        <v>154</v>
      </c>
      <c r="L130" s="163"/>
      <c r="M130" s="82" t="s">
        <v>1</v>
      </c>
      <c r="N130" s="83" t="s">
        <v>48</v>
      </c>
      <c r="O130" s="83" t="s">
        <v>155</v>
      </c>
      <c r="P130" s="83" t="s">
        <v>156</v>
      </c>
      <c r="Q130" s="83" t="s">
        <v>157</v>
      </c>
      <c r="R130" s="83" t="s">
        <v>158</v>
      </c>
      <c r="S130" s="83" t="s">
        <v>159</v>
      </c>
      <c r="T130" s="84" t="s">
        <v>160</v>
      </c>
    </row>
    <row r="131" s="1" customFormat="1" ht="22.8" customHeight="1">
      <c r="B131" s="37"/>
      <c r="C131" s="87" t="s">
        <v>161</v>
      </c>
      <c r="I131" s="126"/>
      <c r="J131" s="168">
        <f>BK131</f>
        <v>0</v>
      </c>
      <c r="L131" s="37"/>
      <c r="M131" s="85"/>
      <c r="N131" s="69"/>
      <c r="O131" s="69"/>
      <c r="P131" s="169">
        <f>P132+P207+P211</f>
        <v>0</v>
      </c>
      <c r="Q131" s="69"/>
      <c r="R131" s="169">
        <f>R132+R207+R211</f>
        <v>29.616579999999999</v>
      </c>
      <c r="S131" s="69"/>
      <c r="T131" s="170">
        <f>T132+T207+T211</f>
        <v>0</v>
      </c>
      <c r="AT131" s="18" t="s">
        <v>83</v>
      </c>
      <c r="AU131" s="18" t="s">
        <v>146</v>
      </c>
      <c r="BK131" s="171">
        <f>BK132+BK207+BK211</f>
        <v>0</v>
      </c>
    </row>
    <row r="132" s="11" customFormat="1" ht="25.92" customHeight="1">
      <c r="B132" s="172"/>
      <c r="D132" s="173" t="s">
        <v>83</v>
      </c>
      <c r="E132" s="174" t="s">
        <v>241</v>
      </c>
      <c r="F132" s="174" t="s">
        <v>242</v>
      </c>
      <c r="I132" s="175"/>
      <c r="J132" s="176">
        <f>BK132</f>
        <v>0</v>
      </c>
      <c r="L132" s="172"/>
      <c r="M132" s="177"/>
      <c r="N132" s="178"/>
      <c r="O132" s="178"/>
      <c r="P132" s="179">
        <f>P133+P189+P196+P203</f>
        <v>0</v>
      </c>
      <c r="Q132" s="178"/>
      <c r="R132" s="179">
        <f>R133+R189+R196+R203</f>
        <v>28.732320000000001</v>
      </c>
      <c r="S132" s="178"/>
      <c r="T132" s="180">
        <f>T133+T189+T196+T203</f>
        <v>0</v>
      </c>
      <c r="AR132" s="173" t="s">
        <v>21</v>
      </c>
      <c r="AT132" s="181" t="s">
        <v>83</v>
      </c>
      <c r="AU132" s="181" t="s">
        <v>84</v>
      </c>
      <c r="AY132" s="173" t="s">
        <v>165</v>
      </c>
      <c r="BK132" s="182">
        <f>BK133+BK189+BK196+BK203</f>
        <v>0</v>
      </c>
    </row>
    <row r="133" s="11" customFormat="1" ht="22.8" customHeight="1">
      <c r="B133" s="172"/>
      <c r="D133" s="173" t="s">
        <v>83</v>
      </c>
      <c r="E133" s="183" t="s">
        <v>21</v>
      </c>
      <c r="F133" s="183" t="s">
        <v>243</v>
      </c>
      <c r="I133" s="175"/>
      <c r="J133" s="184">
        <f>BK133</f>
        <v>0</v>
      </c>
      <c r="L133" s="172"/>
      <c r="M133" s="177"/>
      <c r="N133" s="178"/>
      <c r="O133" s="178"/>
      <c r="P133" s="179">
        <f>P134+SUM(P135:P185)</f>
        <v>0</v>
      </c>
      <c r="Q133" s="178"/>
      <c r="R133" s="179">
        <f>R134+SUM(R135:R185)</f>
        <v>21.888000000000002</v>
      </c>
      <c r="S133" s="178"/>
      <c r="T133" s="180">
        <f>T134+SUM(T135:T185)</f>
        <v>0</v>
      </c>
      <c r="AR133" s="173" t="s">
        <v>21</v>
      </c>
      <c r="AT133" s="181" t="s">
        <v>83</v>
      </c>
      <c r="AU133" s="181" t="s">
        <v>21</v>
      </c>
      <c r="AY133" s="173" t="s">
        <v>165</v>
      </c>
      <c r="BK133" s="182">
        <f>BK134+SUM(BK135:BK185)</f>
        <v>0</v>
      </c>
    </row>
    <row r="134" s="1" customFormat="1" ht="24" customHeight="1">
      <c r="B134" s="185"/>
      <c r="C134" s="186" t="s">
        <v>21</v>
      </c>
      <c r="D134" s="186" t="s">
        <v>168</v>
      </c>
      <c r="E134" s="187" t="s">
        <v>266</v>
      </c>
      <c r="F134" s="188" t="s">
        <v>267</v>
      </c>
      <c r="G134" s="189" t="s">
        <v>268</v>
      </c>
      <c r="H134" s="190">
        <v>21.600000000000001</v>
      </c>
      <c r="I134" s="191"/>
      <c r="J134" s="192">
        <f>ROUND(I134*H134,2)</f>
        <v>0</v>
      </c>
      <c r="K134" s="188" t="s">
        <v>247</v>
      </c>
      <c r="L134" s="37"/>
      <c r="M134" s="193" t="s">
        <v>1</v>
      </c>
      <c r="N134" s="194" t="s">
        <v>49</v>
      </c>
      <c r="O134" s="73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AR134" s="197" t="s">
        <v>164</v>
      </c>
      <c r="AT134" s="197" t="s">
        <v>168</v>
      </c>
      <c r="AU134" s="197" t="s">
        <v>92</v>
      </c>
      <c r="AY134" s="18" t="s">
        <v>165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8" t="s">
        <v>21</v>
      </c>
      <c r="BK134" s="198">
        <f>ROUND(I134*H134,2)</f>
        <v>0</v>
      </c>
      <c r="BL134" s="18" t="s">
        <v>164</v>
      </c>
      <c r="BM134" s="197" t="s">
        <v>2455</v>
      </c>
    </row>
    <row r="135" s="1" customFormat="1">
      <c r="B135" s="37"/>
      <c r="D135" s="199" t="s">
        <v>173</v>
      </c>
      <c r="F135" s="200" t="s">
        <v>270</v>
      </c>
      <c r="I135" s="126"/>
      <c r="L135" s="37"/>
      <c r="M135" s="201"/>
      <c r="N135" s="73"/>
      <c r="O135" s="73"/>
      <c r="P135" s="73"/>
      <c r="Q135" s="73"/>
      <c r="R135" s="73"/>
      <c r="S135" s="73"/>
      <c r="T135" s="74"/>
      <c r="AT135" s="18" t="s">
        <v>173</v>
      </c>
      <c r="AU135" s="18" t="s">
        <v>92</v>
      </c>
    </row>
    <row r="136" s="13" customFormat="1">
      <c r="B136" s="212"/>
      <c r="D136" s="199" t="s">
        <v>249</v>
      </c>
      <c r="E136" s="213" t="s">
        <v>1</v>
      </c>
      <c r="F136" s="214" t="s">
        <v>2456</v>
      </c>
      <c r="H136" s="215">
        <v>43.200000000000003</v>
      </c>
      <c r="I136" s="216"/>
      <c r="L136" s="212"/>
      <c r="M136" s="217"/>
      <c r="N136" s="218"/>
      <c r="O136" s="218"/>
      <c r="P136" s="218"/>
      <c r="Q136" s="218"/>
      <c r="R136" s="218"/>
      <c r="S136" s="218"/>
      <c r="T136" s="219"/>
      <c r="AT136" s="213" t="s">
        <v>249</v>
      </c>
      <c r="AU136" s="213" t="s">
        <v>92</v>
      </c>
      <c r="AV136" s="13" t="s">
        <v>92</v>
      </c>
      <c r="AW136" s="13" t="s">
        <v>39</v>
      </c>
      <c r="AX136" s="13" t="s">
        <v>84</v>
      </c>
      <c r="AY136" s="213" t="s">
        <v>165</v>
      </c>
    </row>
    <row r="137" s="13" customFormat="1">
      <c r="B137" s="212"/>
      <c r="D137" s="199" t="s">
        <v>249</v>
      </c>
      <c r="F137" s="214" t="s">
        <v>2457</v>
      </c>
      <c r="H137" s="215">
        <v>21.600000000000001</v>
      </c>
      <c r="I137" s="216"/>
      <c r="L137" s="212"/>
      <c r="M137" s="217"/>
      <c r="N137" s="218"/>
      <c r="O137" s="218"/>
      <c r="P137" s="218"/>
      <c r="Q137" s="218"/>
      <c r="R137" s="218"/>
      <c r="S137" s="218"/>
      <c r="T137" s="219"/>
      <c r="AT137" s="213" t="s">
        <v>249</v>
      </c>
      <c r="AU137" s="213" t="s">
        <v>92</v>
      </c>
      <c r="AV137" s="13" t="s">
        <v>92</v>
      </c>
      <c r="AW137" s="13" t="s">
        <v>3</v>
      </c>
      <c r="AX137" s="13" t="s">
        <v>21</v>
      </c>
      <c r="AY137" s="213" t="s">
        <v>165</v>
      </c>
    </row>
    <row r="138" s="1" customFormat="1" ht="24" customHeight="1">
      <c r="B138" s="185"/>
      <c r="C138" s="186" t="s">
        <v>92</v>
      </c>
      <c r="D138" s="186" t="s">
        <v>168</v>
      </c>
      <c r="E138" s="187" t="s">
        <v>2047</v>
      </c>
      <c r="F138" s="188" t="s">
        <v>2048</v>
      </c>
      <c r="G138" s="189" t="s">
        <v>268</v>
      </c>
      <c r="H138" s="190">
        <v>10.800000000000001</v>
      </c>
      <c r="I138" s="191"/>
      <c r="J138" s="192">
        <f>ROUND(I138*H138,2)</f>
        <v>0</v>
      </c>
      <c r="K138" s="188" t="s">
        <v>247</v>
      </c>
      <c r="L138" s="37"/>
      <c r="M138" s="193" t="s">
        <v>1</v>
      </c>
      <c r="N138" s="194" t="s">
        <v>49</v>
      </c>
      <c r="O138" s="73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AR138" s="197" t="s">
        <v>164</v>
      </c>
      <c r="AT138" s="197" t="s">
        <v>168</v>
      </c>
      <c r="AU138" s="197" t="s">
        <v>92</v>
      </c>
      <c r="AY138" s="18" t="s">
        <v>165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8" t="s">
        <v>21</v>
      </c>
      <c r="BK138" s="198">
        <f>ROUND(I138*H138,2)</f>
        <v>0</v>
      </c>
      <c r="BL138" s="18" t="s">
        <v>164</v>
      </c>
      <c r="BM138" s="197" t="s">
        <v>2458</v>
      </c>
    </row>
    <row r="139" s="1" customFormat="1">
      <c r="B139" s="37"/>
      <c r="D139" s="199" t="s">
        <v>173</v>
      </c>
      <c r="F139" s="200" t="s">
        <v>2050</v>
      </c>
      <c r="I139" s="126"/>
      <c r="L139" s="37"/>
      <c r="M139" s="201"/>
      <c r="N139" s="73"/>
      <c r="O139" s="73"/>
      <c r="P139" s="73"/>
      <c r="Q139" s="73"/>
      <c r="R139" s="73"/>
      <c r="S139" s="73"/>
      <c r="T139" s="74"/>
      <c r="AT139" s="18" t="s">
        <v>173</v>
      </c>
      <c r="AU139" s="18" t="s">
        <v>92</v>
      </c>
    </row>
    <row r="140" s="13" customFormat="1">
      <c r="B140" s="212"/>
      <c r="D140" s="199" t="s">
        <v>249</v>
      </c>
      <c r="F140" s="214" t="s">
        <v>2459</v>
      </c>
      <c r="H140" s="215">
        <v>10.800000000000001</v>
      </c>
      <c r="I140" s="216"/>
      <c r="L140" s="212"/>
      <c r="M140" s="217"/>
      <c r="N140" s="218"/>
      <c r="O140" s="218"/>
      <c r="P140" s="218"/>
      <c r="Q140" s="218"/>
      <c r="R140" s="218"/>
      <c r="S140" s="218"/>
      <c r="T140" s="219"/>
      <c r="AT140" s="213" t="s">
        <v>249</v>
      </c>
      <c r="AU140" s="213" t="s">
        <v>92</v>
      </c>
      <c r="AV140" s="13" t="s">
        <v>92</v>
      </c>
      <c r="AW140" s="13" t="s">
        <v>3</v>
      </c>
      <c r="AX140" s="13" t="s">
        <v>21</v>
      </c>
      <c r="AY140" s="213" t="s">
        <v>165</v>
      </c>
    </row>
    <row r="141" s="1" customFormat="1" ht="24" customHeight="1">
      <c r="B141" s="185"/>
      <c r="C141" s="186" t="s">
        <v>179</v>
      </c>
      <c r="D141" s="186" t="s">
        <v>168</v>
      </c>
      <c r="E141" s="187" t="s">
        <v>2460</v>
      </c>
      <c r="F141" s="188" t="s">
        <v>2461</v>
      </c>
      <c r="G141" s="189" t="s">
        <v>268</v>
      </c>
      <c r="H141" s="190">
        <v>6.0899999999999999</v>
      </c>
      <c r="I141" s="191"/>
      <c r="J141" s="192">
        <f>ROUND(I141*H141,2)</f>
        <v>0</v>
      </c>
      <c r="K141" s="188" t="s">
        <v>247</v>
      </c>
      <c r="L141" s="37"/>
      <c r="M141" s="193" t="s">
        <v>1</v>
      </c>
      <c r="N141" s="194" t="s">
        <v>49</v>
      </c>
      <c r="O141" s="73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AR141" s="197" t="s">
        <v>164</v>
      </c>
      <c r="AT141" s="197" t="s">
        <v>168</v>
      </c>
      <c r="AU141" s="197" t="s">
        <v>92</v>
      </c>
      <c r="AY141" s="18" t="s">
        <v>165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8" t="s">
        <v>21</v>
      </c>
      <c r="BK141" s="198">
        <f>ROUND(I141*H141,2)</f>
        <v>0</v>
      </c>
      <c r="BL141" s="18" t="s">
        <v>164</v>
      </c>
      <c r="BM141" s="197" t="s">
        <v>2462</v>
      </c>
    </row>
    <row r="142" s="1" customFormat="1">
      <c r="B142" s="37"/>
      <c r="D142" s="199" t="s">
        <v>173</v>
      </c>
      <c r="F142" s="200" t="s">
        <v>2463</v>
      </c>
      <c r="I142" s="126"/>
      <c r="L142" s="37"/>
      <c r="M142" s="201"/>
      <c r="N142" s="73"/>
      <c r="O142" s="73"/>
      <c r="P142" s="73"/>
      <c r="Q142" s="73"/>
      <c r="R142" s="73"/>
      <c r="S142" s="73"/>
      <c r="T142" s="74"/>
      <c r="AT142" s="18" t="s">
        <v>173</v>
      </c>
      <c r="AU142" s="18" t="s">
        <v>92</v>
      </c>
    </row>
    <row r="143" s="13" customFormat="1">
      <c r="B143" s="212"/>
      <c r="D143" s="199" t="s">
        <v>249</v>
      </c>
      <c r="E143" s="213" t="s">
        <v>1</v>
      </c>
      <c r="F143" s="214" t="s">
        <v>2464</v>
      </c>
      <c r="H143" s="215">
        <v>12.18</v>
      </c>
      <c r="I143" s="216"/>
      <c r="L143" s="212"/>
      <c r="M143" s="217"/>
      <c r="N143" s="218"/>
      <c r="O143" s="218"/>
      <c r="P143" s="218"/>
      <c r="Q143" s="218"/>
      <c r="R143" s="218"/>
      <c r="S143" s="218"/>
      <c r="T143" s="219"/>
      <c r="AT143" s="213" t="s">
        <v>249</v>
      </c>
      <c r="AU143" s="213" t="s">
        <v>92</v>
      </c>
      <c r="AV143" s="13" t="s">
        <v>92</v>
      </c>
      <c r="AW143" s="13" t="s">
        <v>39</v>
      </c>
      <c r="AX143" s="13" t="s">
        <v>84</v>
      </c>
      <c r="AY143" s="213" t="s">
        <v>165</v>
      </c>
    </row>
    <row r="144" s="13" customFormat="1">
      <c r="B144" s="212"/>
      <c r="D144" s="199" t="s">
        <v>249</v>
      </c>
      <c r="F144" s="214" t="s">
        <v>2465</v>
      </c>
      <c r="H144" s="215">
        <v>6.0899999999999999</v>
      </c>
      <c r="I144" s="216"/>
      <c r="L144" s="212"/>
      <c r="M144" s="217"/>
      <c r="N144" s="218"/>
      <c r="O144" s="218"/>
      <c r="P144" s="218"/>
      <c r="Q144" s="218"/>
      <c r="R144" s="218"/>
      <c r="S144" s="218"/>
      <c r="T144" s="219"/>
      <c r="AT144" s="213" t="s">
        <v>249</v>
      </c>
      <c r="AU144" s="213" t="s">
        <v>92</v>
      </c>
      <c r="AV144" s="13" t="s">
        <v>92</v>
      </c>
      <c r="AW144" s="13" t="s">
        <v>3</v>
      </c>
      <c r="AX144" s="13" t="s">
        <v>21</v>
      </c>
      <c r="AY144" s="213" t="s">
        <v>165</v>
      </c>
    </row>
    <row r="145" s="1" customFormat="1" ht="24" customHeight="1">
      <c r="B145" s="185"/>
      <c r="C145" s="186" t="s">
        <v>164</v>
      </c>
      <c r="D145" s="186" t="s">
        <v>168</v>
      </c>
      <c r="E145" s="187" t="s">
        <v>2466</v>
      </c>
      <c r="F145" s="188" t="s">
        <v>2058</v>
      </c>
      <c r="G145" s="189" t="s">
        <v>268</v>
      </c>
      <c r="H145" s="190">
        <v>3.0449999999999999</v>
      </c>
      <c r="I145" s="191"/>
      <c r="J145" s="192">
        <f>ROUND(I145*H145,2)</f>
        <v>0</v>
      </c>
      <c r="K145" s="188" t="s">
        <v>247</v>
      </c>
      <c r="L145" s="37"/>
      <c r="M145" s="193" t="s">
        <v>1</v>
      </c>
      <c r="N145" s="194" t="s">
        <v>49</v>
      </c>
      <c r="O145" s="73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AR145" s="197" t="s">
        <v>164</v>
      </c>
      <c r="AT145" s="197" t="s">
        <v>168</v>
      </c>
      <c r="AU145" s="197" t="s">
        <v>92</v>
      </c>
      <c r="AY145" s="18" t="s">
        <v>165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8" t="s">
        <v>21</v>
      </c>
      <c r="BK145" s="198">
        <f>ROUND(I145*H145,2)</f>
        <v>0</v>
      </c>
      <c r="BL145" s="18" t="s">
        <v>164</v>
      </c>
      <c r="BM145" s="197" t="s">
        <v>2467</v>
      </c>
    </row>
    <row r="146" s="1" customFormat="1">
      <c r="B146" s="37"/>
      <c r="D146" s="199" t="s">
        <v>173</v>
      </c>
      <c r="F146" s="200" t="s">
        <v>2060</v>
      </c>
      <c r="I146" s="126"/>
      <c r="L146" s="37"/>
      <c r="M146" s="201"/>
      <c r="N146" s="73"/>
      <c r="O146" s="73"/>
      <c r="P146" s="73"/>
      <c r="Q146" s="73"/>
      <c r="R146" s="73"/>
      <c r="S146" s="73"/>
      <c r="T146" s="74"/>
      <c r="AT146" s="18" t="s">
        <v>173</v>
      </c>
      <c r="AU146" s="18" t="s">
        <v>92</v>
      </c>
    </row>
    <row r="147" s="13" customFormat="1">
      <c r="B147" s="212"/>
      <c r="D147" s="199" t="s">
        <v>249</v>
      </c>
      <c r="F147" s="214" t="s">
        <v>2468</v>
      </c>
      <c r="H147" s="215">
        <v>3.0449999999999999</v>
      </c>
      <c r="I147" s="216"/>
      <c r="L147" s="212"/>
      <c r="M147" s="217"/>
      <c r="N147" s="218"/>
      <c r="O147" s="218"/>
      <c r="P147" s="218"/>
      <c r="Q147" s="218"/>
      <c r="R147" s="218"/>
      <c r="S147" s="218"/>
      <c r="T147" s="219"/>
      <c r="AT147" s="213" t="s">
        <v>249</v>
      </c>
      <c r="AU147" s="213" t="s">
        <v>92</v>
      </c>
      <c r="AV147" s="13" t="s">
        <v>92</v>
      </c>
      <c r="AW147" s="13" t="s">
        <v>3</v>
      </c>
      <c r="AX147" s="13" t="s">
        <v>21</v>
      </c>
      <c r="AY147" s="213" t="s">
        <v>165</v>
      </c>
    </row>
    <row r="148" s="1" customFormat="1" ht="24" customHeight="1">
      <c r="B148" s="185"/>
      <c r="C148" s="186" t="s">
        <v>188</v>
      </c>
      <c r="D148" s="186" t="s">
        <v>168</v>
      </c>
      <c r="E148" s="187" t="s">
        <v>278</v>
      </c>
      <c r="F148" s="188" t="s">
        <v>279</v>
      </c>
      <c r="G148" s="189" t="s">
        <v>268</v>
      </c>
      <c r="H148" s="190">
        <v>21.600000000000001</v>
      </c>
      <c r="I148" s="191"/>
      <c r="J148" s="192">
        <f>ROUND(I148*H148,2)</f>
        <v>0</v>
      </c>
      <c r="K148" s="188" t="s">
        <v>247</v>
      </c>
      <c r="L148" s="37"/>
      <c r="M148" s="193" t="s">
        <v>1</v>
      </c>
      <c r="N148" s="194" t="s">
        <v>49</v>
      </c>
      <c r="O148" s="73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AR148" s="197" t="s">
        <v>164</v>
      </c>
      <c r="AT148" s="197" t="s">
        <v>168</v>
      </c>
      <c r="AU148" s="197" t="s">
        <v>92</v>
      </c>
      <c r="AY148" s="18" t="s">
        <v>165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8" t="s">
        <v>21</v>
      </c>
      <c r="BK148" s="198">
        <f>ROUND(I148*H148,2)</f>
        <v>0</v>
      </c>
      <c r="BL148" s="18" t="s">
        <v>164</v>
      </c>
      <c r="BM148" s="197" t="s">
        <v>2469</v>
      </c>
    </row>
    <row r="149" s="1" customFormat="1">
      <c r="B149" s="37"/>
      <c r="D149" s="199" t="s">
        <v>173</v>
      </c>
      <c r="F149" s="200" t="s">
        <v>281</v>
      </c>
      <c r="I149" s="126"/>
      <c r="L149" s="37"/>
      <c r="M149" s="201"/>
      <c r="N149" s="73"/>
      <c r="O149" s="73"/>
      <c r="P149" s="73"/>
      <c r="Q149" s="73"/>
      <c r="R149" s="73"/>
      <c r="S149" s="73"/>
      <c r="T149" s="74"/>
      <c r="AT149" s="18" t="s">
        <v>173</v>
      </c>
      <c r="AU149" s="18" t="s">
        <v>92</v>
      </c>
    </row>
    <row r="150" s="13" customFormat="1">
      <c r="B150" s="212"/>
      <c r="D150" s="199" t="s">
        <v>249</v>
      </c>
      <c r="F150" s="214" t="s">
        <v>2457</v>
      </c>
      <c r="H150" s="215">
        <v>21.600000000000001</v>
      </c>
      <c r="I150" s="216"/>
      <c r="L150" s="212"/>
      <c r="M150" s="217"/>
      <c r="N150" s="218"/>
      <c r="O150" s="218"/>
      <c r="P150" s="218"/>
      <c r="Q150" s="218"/>
      <c r="R150" s="218"/>
      <c r="S150" s="218"/>
      <c r="T150" s="219"/>
      <c r="AT150" s="213" t="s">
        <v>249</v>
      </c>
      <c r="AU150" s="213" t="s">
        <v>92</v>
      </c>
      <c r="AV150" s="13" t="s">
        <v>92</v>
      </c>
      <c r="AW150" s="13" t="s">
        <v>3</v>
      </c>
      <c r="AX150" s="13" t="s">
        <v>21</v>
      </c>
      <c r="AY150" s="213" t="s">
        <v>165</v>
      </c>
    </row>
    <row r="151" s="1" customFormat="1" ht="24" customHeight="1">
      <c r="B151" s="185"/>
      <c r="C151" s="186" t="s">
        <v>193</v>
      </c>
      <c r="D151" s="186" t="s">
        <v>168</v>
      </c>
      <c r="E151" s="187" t="s">
        <v>2063</v>
      </c>
      <c r="F151" s="188" t="s">
        <v>2064</v>
      </c>
      <c r="G151" s="189" t="s">
        <v>268</v>
      </c>
      <c r="H151" s="190">
        <v>10.800000000000001</v>
      </c>
      <c r="I151" s="191"/>
      <c r="J151" s="192">
        <f>ROUND(I151*H151,2)</f>
        <v>0</v>
      </c>
      <c r="K151" s="188" t="s">
        <v>247</v>
      </c>
      <c r="L151" s="37"/>
      <c r="M151" s="193" t="s">
        <v>1</v>
      </c>
      <c r="N151" s="194" t="s">
        <v>49</v>
      </c>
      <c r="O151" s="73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AR151" s="197" t="s">
        <v>164</v>
      </c>
      <c r="AT151" s="197" t="s">
        <v>168</v>
      </c>
      <c r="AU151" s="197" t="s">
        <v>92</v>
      </c>
      <c r="AY151" s="18" t="s">
        <v>165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8" t="s">
        <v>21</v>
      </c>
      <c r="BK151" s="198">
        <f>ROUND(I151*H151,2)</f>
        <v>0</v>
      </c>
      <c r="BL151" s="18" t="s">
        <v>164</v>
      </c>
      <c r="BM151" s="197" t="s">
        <v>2470</v>
      </c>
    </row>
    <row r="152" s="1" customFormat="1">
      <c r="B152" s="37"/>
      <c r="D152" s="199" t="s">
        <v>173</v>
      </c>
      <c r="F152" s="200" t="s">
        <v>2066</v>
      </c>
      <c r="I152" s="126"/>
      <c r="L152" s="37"/>
      <c r="M152" s="201"/>
      <c r="N152" s="73"/>
      <c r="O152" s="73"/>
      <c r="P152" s="73"/>
      <c r="Q152" s="73"/>
      <c r="R152" s="73"/>
      <c r="S152" s="73"/>
      <c r="T152" s="74"/>
      <c r="AT152" s="18" t="s">
        <v>173</v>
      </c>
      <c r="AU152" s="18" t="s">
        <v>92</v>
      </c>
    </row>
    <row r="153" s="13" customFormat="1">
      <c r="B153" s="212"/>
      <c r="D153" s="199" t="s">
        <v>249</v>
      </c>
      <c r="F153" s="214" t="s">
        <v>2459</v>
      </c>
      <c r="H153" s="215">
        <v>10.800000000000001</v>
      </c>
      <c r="I153" s="216"/>
      <c r="L153" s="212"/>
      <c r="M153" s="217"/>
      <c r="N153" s="218"/>
      <c r="O153" s="218"/>
      <c r="P153" s="218"/>
      <c r="Q153" s="218"/>
      <c r="R153" s="218"/>
      <c r="S153" s="218"/>
      <c r="T153" s="219"/>
      <c r="AT153" s="213" t="s">
        <v>249</v>
      </c>
      <c r="AU153" s="213" t="s">
        <v>92</v>
      </c>
      <c r="AV153" s="13" t="s">
        <v>92</v>
      </c>
      <c r="AW153" s="13" t="s">
        <v>3</v>
      </c>
      <c r="AX153" s="13" t="s">
        <v>21</v>
      </c>
      <c r="AY153" s="213" t="s">
        <v>165</v>
      </c>
    </row>
    <row r="154" s="1" customFormat="1" ht="24" customHeight="1">
      <c r="B154" s="185"/>
      <c r="C154" s="186" t="s">
        <v>198</v>
      </c>
      <c r="D154" s="186" t="s">
        <v>168</v>
      </c>
      <c r="E154" s="187" t="s">
        <v>2471</v>
      </c>
      <c r="F154" s="188" t="s">
        <v>2472</v>
      </c>
      <c r="G154" s="189" t="s">
        <v>268</v>
      </c>
      <c r="H154" s="190">
        <v>6.0899999999999999</v>
      </c>
      <c r="I154" s="191"/>
      <c r="J154" s="192">
        <f>ROUND(I154*H154,2)</f>
        <v>0</v>
      </c>
      <c r="K154" s="188" t="s">
        <v>247</v>
      </c>
      <c r="L154" s="37"/>
      <c r="M154" s="193" t="s">
        <v>1</v>
      </c>
      <c r="N154" s="194" t="s">
        <v>49</v>
      </c>
      <c r="O154" s="73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AR154" s="197" t="s">
        <v>164</v>
      </c>
      <c r="AT154" s="197" t="s">
        <v>168</v>
      </c>
      <c r="AU154" s="197" t="s">
        <v>92</v>
      </c>
      <c r="AY154" s="18" t="s">
        <v>165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8" t="s">
        <v>21</v>
      </c>
      <c r="BK154" s="198">
        <f>ROUND(I154*H154,2)</f>
        <v>0</v>
      </c>
      <c r="BL154" s="18" t="s">
        <v>164</v>
      </c>
      <c r="BM154" s="197" t="s">
        <v>2473</v>
      </c>
    </row>
    <row r="155" s="1" customFormat="1">
      <c r="B155" s="37"/>
      <c r="D155" s="199" t="s">
        <v>173</v>
      </c>
      <c r="F155" s="200" t="s">
        <v>2474</v>
      </c>
      <c r="I155" s="126"/>
      <c r="L155" s="37"/>
      <c r="M155" s="201"/>
      <c r="N155" s="73"/>
      <c r="O155" s="73"/>
      <c r="P155" s="73"/>
      <c r="Q155" s="73"/>
      <c r="R155" s="73"/>
      <c r="S155" s="73"/>
      <c r="T155" s="74"/>
      <c r="AT155" s="18" t="s">
        <v>173</v>
      </c>
      <c r="AU155" s="18" t="s">
        <v>92</v>
      </c>
    </row>
    <row r="156" s="13" customFormat="1">
      <c r="B156" s="212"/>
      <c r="D156" s="199" t="s">
        <v>249</v>
      </c>
      <c r="F156" s="214" t="s">
        <v>2465</v>
      </c>
      <c r="H156" s="215">
        <v>6.0899999999999999</v>
      </c>
      <c r="I156" s="216"/>
      <c r="L156" s="212"/>
      <c r="M156" s="217"/>
      <c r="N156" s="218"/>
      <c r="O156" s="218"/>
      <c r="P156" s="218"/>
      <c r="Q156" s="218"/>
      <c r="R156" s="218"/>
      <c r="S156" s="218"/>
      <c r="T156" s="219"/>
      <c r="AT156" s="213" t="s">
        <v>249</v>
      </c>
      <c r="AU156" s="213" t="s">
        <v>92</v>
      </c>
      <c r="AV156" s="13" t="s">
        <v>92</v>
      </c>
      <c r="AW156" s="13" t="s">
        <v>3</v>
      </c>
      <c r="AX156" s="13" t="s">
        <v>21</v>
      </c>
      <c r="AY156" s="213" t="s">
        <v>165</v>
      </c>
    </row>
    <row r="157" s="1" customFormat="1" ht="24" customHeight="1">
      <c r="B157" s="185"/>
      <c r="C157" s="186" t="s">
        <v>203</v>
      </c>
      <c r="D157" s="186" t="s">
        <v>168</v>
      </c>
      <c r="E157" s="187" t="s">
        <v>2475</v>
      </c>
      <c r="F157" s="188" t="s">
        <v>2073</v>
      </c>
      <c r="G157" s="189" t="s">
        <v>268</v>
      </c>
      <c r="H157" s="190">
        <v>3.0449999999999999</v>
      </c>
      <c r="I157" s="191"/>
      <c r="J157" s="192">
        <f>ROUND(I157*H157,2)</f>
        <v>0</v>
      </c>
      <c r="K157" s="188" t="s">
        <v>247</v>
      </c>
      <c r="L157" s="37"/>
      <c r="M157" s="193" t="s">
        <v>1</v>
      </c>
      <c r="N157" s="194" t="s">
        <v>49</v>
      </c>
      <c r="O157" s="73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AR157" s="197" t="s">
        <v>164</v>
      </c>
      <c r="AT157" s="197" t="s">
        <v>168</v>
      </c>
      <c r="AU157" s="197" t="s">
        <v>92</v>
      </c>
      <c r="AY157" s="18" t="s">
        <v>165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8" t="s">
        <v>21</v>
      </c>
      <c r="BK157" s="198">
        <f>ROUND(I157*H157,2)</f>
        <v>0</v>
      </c>
      <c r="BL157" s="18" t="s">
        <v>164</v>
      </c>
      <c r="BM157" s="197" t="s">
        <v>2476</v>
      </c>
    </row>
    <row r="158" s="1" customFormat="1">
      <c r="B158" s="37"/>
      <c r="D158" s="199" t="s">
        <v>173</v>
      </c>
      <c r="F158" s="200" t="s">
        <v>2075</v>
      </c>
      <c r="I158" s="126"/>
      <c r="L158" s="37"/>
      <c r="M158" s="201"/>
      <c r="N158" s="73"/>
      <c r="O158" s="73"/>
      <c r="P158" s="73"/>
      <c r="Q158" s="73"/>
      <c r="R158" s="73"/>
      <c r="S158" s="73"/>
      <c r="T158" s="74"/>
      <c r="AT158" s="18" t="s">
        <v>173</v>
      </c>
      <c r="AU158" s="18" t="s">
        <v>92</v>
      </c>
    </row>
    <row r="159" s="13" customFormat="1">
      <c r="B159" s="212"/>
      <c r="D159" s="199" t="s">
        <v>249</v>
      </c>
      <c r="F159" s="214" t="s">
        <v>2468</v>
      </c>
      <c r="H159" s="215">
        <v>3.0449999999999999</v>
      </c>
      <c r="I159" s="216"/>
      <c r="L159" s="212"/>
      <c r="M159" s="217"/>
      <c r="N159" s="218"/>
      <c r="O159" s="218"/>
      <c r="P159" s="218"/>
      <c r="Q159" s="218"/>
      <c r="R159" s="218"/>
      <c r="S159" s="218"/>
      <c r="T159" s="219"/>
      <c r="AT159" s="213" t="s">
        <v>249</v>
      </c>
      <c r="AU159" s="213" t="s">
        <v>92</v>
      </c>
      <c r="AV159" s="13" t="s">
        <v>92</v>
      </c>
      <c r="AW159" s="13" t="s">
        <v>3</v>
      </c>
      <c r="AX159" s="13" t="s">
        <v>21</v>
      </c>
      <c r="AY159" s="213" t="s">
        <v>165</v>
      </c>
    </row>
    <row r="160" s="1" customFormat="1" ht="24" customHeight="1">
      <c r="B160" s="185"/>
      <c r="C160" s="186" t="s">
        <v>208</v>
      </c>
      <c r="D160" s="186" t="s">
        <v>168</v>
      </c>
      <c r="E160" s="187" t="s">
        <v>282</v>
      </c>
      <c r="F160" s="188" t="s">
        <v>283</v>
      </c>
      <c r="G160" s="189" t="s">
        <v>268</v>
      </c>
      <c r="H160" s="190">
        <v>43.200000000000003</v>
      </c>
      <c r="I160" s="191"/>
      <c r="J160" s="192">
        <f>ROUND(I160*H160,2)</f>
        <v>0</v>
      </c>
      <c r="K160" s="188" t="s">
        <v>247</v>
      </c>
      <c r="L160" s="37"/>
      <c r="M160" s="193" t="s">
        <v>1</v>
      </c>
      <c r="N160" s="194" t="s">
        <v>49</v>
      </c>
      <c r="O160" s="73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AR160" s="197" t="s">
        <v>164</v>
      </c>
      <c r="AT160" s="197" t="s">
        <v>168</v>
      </c>
      <c r="AU160" s="197" t="s">
        <v>92</v>
      </c>
      <c r="AY160" s="18" t="s">
        <v>165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8" t="s">
        <v>21</v>
      </c>
      <c r="BK160" s="198">
        <f>ROUND(I160*H160,2)</f>
        <v>0</v>
      </c>
      <c r="BL160" s="18" t="s">
        <v>164</v>
      </c>
      <c r="BM160" s="197" t="s">
        <v>2477</v>
      </c>
    </row>
    <row r="161" s="1" customFormat="1">
      <c r="B161" s="37"/>
      <c r="D161" s="199" t="s">
        <v>173</v>
      </c>
      <c r="F161" s="200" t="s">
        <v>285</v>
      </c>
      <c r="I161" s="126"/>
      <c r="L161" s="37"/>
      <c r="M161" s="201"/>
      <c r="N161" s="73"/>
      <c r="O161" s="73"/>
      <c r="P161" s="73"/>
      <c r="Q161" s="73"/>
      <c r="R161" s="73"/>
      <c r="S161" s="73"/>
      <c r="T161" s="74"/>
      <c r="AT161" s="18" t="s">
        <v>173</v>
      </c>
      <c r="AU161" s="18" t="s">
        <v>92</v>
      </c>
    </row>
    <row r="162" s="13" customFormat="1">
      <c r="B162" s="212"/>
      <c r="D162" s="199" t="s">
        <v>249</v>
      </c>
      <c r="E162" s="213" t="s">
        <v>1</v>
      </c>
      <c r="F162" s="214" t="s">
        <v>2478</v>
      </c>
      <c r="H162" s="215">
        <v>43.200000000000003</v>
      </c>
      <c r="I162" s="216"/>
      <c r="L162" s="212"/>
      <c r="M162" s="217"/>
      <c r="N162" s="218"/>
      <c r="O162" s="218"/>
      <c r="P162" s="218"/>
      <c r="Q162" s="218"/>
      <c r="R162" s="218"/>
      <c r="S162" s="218"/>
      <c r="T162" s="219"/>
      <c r="AT162" s="213" t="s">
        <v>249</v>
      </c>
      <c r="AU162" s="213" t="s">
        <v>92</v>
      </c>
      <c r="AV162" s="13" t="s">
        <v>92</v>
      </c>
      <c r="AW162" s="13" t="s">
        <v>39</v>
      </c>
      <c r="AX162" s="13" t="s">
        <v>84</v>
      </c>
      <c r="AY162" s="213" t="s">
        <v>165</v>
      </c>
    </row>
    <row r="163" s="1" customFormat="1" ht="24" customHeight="1">
      <c r="B163" s="185"/>
      <c r="C163" s="186" t="s">
        <v>26</v>
      </c>
      <c r="D163" s="186" t="s">
        <v>168</v>
      </c>
      <c r="E163" s="187" t="s">
        <v>2102</v>
      </c>
      <c r="F163" s="188" t="s">
        <v>2103</v>
      </c>
      <c r="G163" s="189" t="s">
        <v>268</v>
      </c>
      <c r="H163" s="190">
        <v>12.18</v>
      </c>
      <c r="I163" s="191"/>
      <c r="J163" s="192">
        <f>ROUND(I163*H163,2)</f>
        <v>0</v>
      </c>
      <c r="K163" s="188" t="s">
        <v>247</v>
      </c>
      <c r="L163" s="37"/>
      <c r="M163" s="193" t="s">
        <v>1</v>
      </c>
      <c r="N163" s="194" t="s">
        <v>49</v>
      </c>
      <c r="O163" s="73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AR163" s="197" t="s">
        <v>164</v>
      </c>
      <c r="AT163" s="197" t="s">
        <v>168</v>
      </c>
      <c r="AU163" s="197" t="s">
        <v>92</v>
      </c>
      <c r="AY163" s="18" t="s">
        <v>165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8" t="s">
        <v>21</v>
      </c>
      <c r="BK163" s="198">
        <f>ROUND(I163*H163,2)</f>
        <v>0</v>
      </c>
      <c r="BL163" s="18" t="s">
        <v>164</v>
      </c>
      <c r="BM163" s="197" t="s">
        <v>2479</v>
      </c>
    </row>
    <row r="164" s="1" customFormat="1">
      <c r="B164" s="37"/>
      <c r="D164" s="199" t="s">
        <v>173</v>
      </c>
      <c r="F164" s="200" t="s">
        <v>2105</v>
      </c>
      <c r="I164" s="126"/>
      <c r="L164" s="37"/>
      <c r="M164" s="201"/>
      <c r="N164" s="73"/>
      <c r="O164" s="73"/>
      <c r="P164" s="73"/>
      <c r="Q164" s="73"/>
      <c r="R164" s="73"/>
      <c r="S164" s="73"/>
      <c r="T164" s="74"/>
      <c r="AT164" s="18" t="s">
        <v>173</v>
      </c>
      <c r="AU164" s="18" t="s">
        <v>92</v>
      </c>
    </row>
    <row r="165" s="13" customFormat="1">
      <c r="B165" s="212"/>
      <c r="D165" s="199" t="s">
        <v>249</v>
      </c>
      <c r="E165" s="213" t="s">
        <v>1</v>
      </c>
      <c r="F165" s="214" t="s">
        <v>2480</v>
      </c>
      <c r="H165" s="215">
        <v>12.18</v>
      </c>
      <c r="I165" s="216"/>
      <c r="L165" s="212"/>
      <c r="M165" s="217"/>
      <c r="N165" s="218"/>
      <c r="O165" s="218"/>
      <c r="P165" s="218"/>
      <c r="Q165" s="218"/>
      <c r="R165" s="218"/>
      <c r="S165" s="218"/>
      <c r="T165" s="219"/>
      <c r="AT165" s="213" t="s">
        <v>249</v>
      </c>
      <c r="AU165" s="213" t="s">
        <v>92</v>
      </c>
      <c r="AV165" s="13" t="s">
        <v>92</v>
      </c>
      <c r="AW165" s="13" t="s">
        <v>39</v>
      </c>
      <c r="AX165" s="13" t="s">
        <v>84</v>
      </c>
      <c r="AY165" s="213" t="s">
        <v>165</v>
      </c>
    </row>
    <row r="166" s="1" customFormat="1" ht="24" customHeight="1">
      <c r="B166" s="185"/>
      <c r="C166" s="186" t="s">
        <v>298</v>
      </c>
      <c r="D166" s="186" t="s">
        <v>168</v>
      </c>
      <c r="E166" s="187" t="s">
        <v>2111</v>
      </c>
      <c r="F166" s="188" t="s">
        <v>2112</v>
      </c>
      <c r="G166" s="189" t="s">
        <v>268</v>
      </c>
      <c r="H166" s="190">
        <v>13.44</v>
      </c>
      <c r="I166" s="191"/>
      <c r="J166" s="192">
        <f>ROUND(I166*H166,2)</f>
        <v>0</v>
      </c>
      <c r="K166" s="188" t="s">
        <v>247</v>
      </c>
      <c r="L166" s="37"/>
      <c r="M166" s="193" t="s">
        <v>1</v>
      </c>
      <c r="N166" s="194" t="s">
        <v>49</v>
      </c>
      <c r="O166" s="73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AR166" s="197" t="s">
        <v>164</v>
      </c>
      <c r="AT166" s="197" t="s">
        <v>168</v>
      </c>
      <c r="AU166" s="197" t="s">
        <v>92</v>
      </c>
      <c r="AY166" s="18" t="s">
        <v>165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8" t="s">
        <v>21</v>
      </c>
      <c r="BK166" s="198">
        <f>ROUND(I166*H166,2)</f>
        <v>0</v>
      </c>
      <c r="BL166" s="18" t="s">
        <v>164</v>
      </c>
      <c r="BM166" s="197" t="s">
        <v>2481</v>
      </c>
    </row>
    <row r="167" s="1" customFormat="1">
      <c r="B167" s="37"/>
      <c r="D167" s="199" t="s">
        <v>173</v>
      </c>
      <c r="F167" s="200" t="s">
        <v>2114</v>
      </c>
      <c r="I167" s="126"/>
      <c r="L167" s="37"/>
      <c r="M167" s="201"/>
      <c r="N167" s="73"/>
      <c r="O167" s="73"/>
      <c r="P167" s="73"/>
      <c r="Q167" s="73"/>
      <c r="R167" s="73"/>
      <c r="S167" s="73"/>
      <c r="T167" s="74"/>
      <c r="AT167" s="18" t="s">
        <v>173</v>
      </c>
      <c r="AU167" s="18" t="s">
        <v>92</v>
      </c>
    </row>
    <row r="168" s="13" customFormat="1">
      <c r="B168" s="212"/>
      <c r="D168" s="199" t="s">
        <v>249</v>
      </c>
      <c r="E168" s="213" t="s">
        <v>1</v>
      </c>
      <c r="F168" s="214" t="s">
        <v>2482</v>
      </c>
      <c r="H168" s="215">
        <v>13.44</v>
      </c>
      <c r="I168" s="216"/>
      <c r="L168" s="212"/>
      <c r="M168" s="217"/>
      <c r="N168" s="218"/>
      <c r="O168" s="218"/>
      <c r="P168" s="218"/>
      <c r="Q168" s="218"/>
      <c r="R168" s="218"/>
      <c r="S168" s="218"/>
      <c r="T168" s="219"/>
      <c r="AT168" s="213" t="s">
        <v>249</v>
      </c>
      <c r="AU168" s="213" t="s">
        <v>92</v>
      </c>
      <c r="AV168" s="13" t="s">
        <v>92</v>
      </c>
      <c r="AW168" s="13" t="s">
        <v>39</v>
      </c>
      <c r="AX168" s="13" t="s">
        <v>84</v>
      </c>
      <c r="AY168" s="213" t="s">
        <v>165</v>
      </c>
    </row>
    <row r="169" s="1" customFormat="1" ht="16.5" customHeight="1">
      <c r="B169" s="185"/>
      <c r="C169" s="186" t="s">
        <v>302</v>
      </c>
      <c r="D169" s="186" t="s">
        <v>168</v>
      </c>
      <c r="E169" s="187" t="s">
        <v>2124</v>
      </c>
      <c r="F169" s="188" t="s">
        <v>2125</v>
      </c>
      <c r="G169" s="189" t="s">
        <v>268</v>
      </c>
      <c r="H169" s="190">
        <v>13.44</v>
      </c>
      <c r="I169" s="191"/>
      <c r="J169" s="192">
        <f>ROUND(I169*H169,2)</f>
        <v>0</v>
      </c>
      <c r="K169" s="188" t="s">
        <v>247</v>
      </c>
      <c r="L169" s="37"/>
      <c r="M169" s="193" t="s">
        <v>1</v>
      </c>
      <c r="N169" s="194" t="s">
        <v>49</v>
      </c>
      <c r="O169" s="73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AR169" s="197" t="s">
        <v>164</v>
      </c>
      <c r="AT169" s="197" t="s">
        <v>168</v>
      </c>
      <c r="AU169" s="197" t="s">
        <v>92</v>
      </c>
      <c r="AY169" s="18" t="s">
        <v>165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8" t="s">
        <v>21</v>
      </c>
      <c r="BK169" s="198">
        <f>ROUND(I169*H169,2)</f>
        <v>0</v>
      </c>
      <c r="BL169" s="18" t="s">
        <v>164</v>
      </c>
      <c r="BM169" s="197" t="s">
        <v>2483</v>
      </c>
    </row>
    <row r="170" s="1" customFormat="1">
      <c r="B170" s="37"/>
      <c r="D170" s="199" t="s">
        <v>173</v>
      </c>
      <c r="F170" s="200" t="s">
        <v>2127</v>
      </c>
      <c r="I170" s="126"/>
      <c r="L170" s="37"/>
      <c r="M170" s="201"/>
      <c r="N170" s="73"/>
      <c r="O170" s="73"/>
      <c r="P170" s="73"/>
      <c r="Q170" s="73"/>
      <c r="R170" s="73"/>
      <c r="S170" s="73"/>
      <c r="T170" s="74"/>
      <c r="AT170" s="18" t="s">
        <v>173</v>
      </c>
      <c r="AU170" s="18" t="s">
        <v>92</v>
      </c>
    </row>
    <row r="171" s="1" customFormat="1" ht="16.5" customHeight="1">
      <c r="B171" s="185"/>
      <c r="C171" s="186" t="s">
        <v>309</v>
      </c>
      <c r="D171" s="186" t="s">
        <v>168</v>
      </c>
      <c r="E171" s="187" t="s">
        <v>299</v>
      </c>
      <c r="F171" s="188" t="s">
        <v>300</v>
      </c>
      <c r="G171" s="189" t="s">
        <v>268</v>
      </c>
      <c r="H171" s="190">
        <v>13.44</v>
      </c>
      <c r="I171" s="191"/>
      <c r="J171" s="192">
        <f>ROUND(I171*H171,2)</f>
        <v>0</v>
      </c>
      <c r="K171" s="188" t="s">
        <v>247</v>
      </c>
      <c r="L171" s="37"/>
      <c r="M171" s="193" t="s">
        <v>1</v>
      </c>
      <c r="N171" s="194" t="s">
        <v>49</v>
      </c>
      <c r="O171" s="73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AR171" s="197" t="s">
        <v>164</v>
      </c>
      <c r="AT171" s="197" t="s">
        <v>168</v>
      </c>
      <c r="AU171" s="197" t="s">
        <v>92</v>
      </c>
      <c r="AY171" s="18" t="s">
        <v>165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8" t="s">
        <v>21</v>
      </c>
      <c r="BK171" s="198">
        <f>ROUND(I171*H171,2)</f>
        <v>0</v>
      </c>
      <c r="BL171" s="18" t="s">
        <v>164</v>
      </c>
      <c r="BM171" s="197" t="s">
        <v>2484</v>
      </c>
    </row>
    <row r="172" s="1" customFormat="1">
      <c r="B172" s="37"/>
      <c r="D172" s="199" t="s">
        <v>173</v>
      </c>
      <c r="F172" s="200" t="s">
        <v>300</v>
      </c>
      <c r="I172" s="126"/>
      <c r="L172" s="37"/>
      <c r="M172" s="201"/>
      <c r="N172" s="73"/>
      <c r="O172" s="73"/>
      <c r="P172" s="73"/>
      <c r="Q172" s="73"/>
      <c r="R172" s="73"/>
      <c r="S172" s="73"/>
      <c r="T172" s="74"/>
      <c r="AT172" s="18" t="s">
        <v>173</v>
      </c>
      <c r="AU172" s="18" t="s">
        <v>92</v>
      </c>
    </row>
    <row r="173" s="1" customFormat="1" ht="24" customHeight="1">
      <c r="B173" s="185"/>
      <c r="C173" s="186" t="s">
        <v>320</v>
      </c>
      <c r="D173" s="186" t="s">
        <v>168</v>
      </c>
      <c r="E173" s="187" t="s">
        <v>303</v>
      </c>
      <c r="F173" s="188" t="s">
        <v>304</v>
      </c>
      <c r="G173" s="189" t="s">
        <v>305</v>
      </c>
      <c r="H173" s="190">
        <v>25.536000000000001</v>
      </c>
      <c r="I173" s="191"/>
      <c r="J173" s="192">
        <f>ROUND(I173*H173,2)</f>
        <v>0</v>
      </c>
      <c r="K173" s="188" t="s">
        <v>247</v>
      </c>
      <c r="L173" s="37"/>
      <c r="M173" s="193" t="s">
        <v>1</v>
      </c>
      <c r="N173" s="194" t="s">
        <v>49</v>
      </c>
      <c r="O173" s="73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AR173" s="197" t="s">
        <v>164</v>
      </c>
      <c r="AT173" s="197" t="s">
        <v>168</v>
      </c>
      <c r="AU173" s="197" t="s">
        <v>92</v>
      </c>
      <c r="AY173" s="18" t="s">
        <v>165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8" t="s">
        <v>21</v>
      </c>
      <c r="BK173" s="198">
        <f>ROUND(I173*H173,2)</f>
        <v>0</v>
      </c>
      <c r="BL173" s="18" t="s">
        <v>164</v>
      </c>
      <c r="BM173" s="197" t="s">
        <v>2485</v>
      </c>
    </row>
    <row r="174" s="1" customFormat="1">
      <c r="B174" s="37"/>
      <c r="D174" s="199" t="s">
        <v>173</v>
      </c>
      <c r="F174" s="200" t="s">
        <v>2486</v>
      </c>
      <c r="I174" s="126"/>
      <c r="L174" s="37"/>
      <c r="M174" s="201"/>
      <c r="N174" s="73"/>
      <c r="O174" s="73"/>
      <c r="P174" s="73"/>
      <c r="Q174" s="73"/>
      <c r="R174" s="73"/>
      <c r="S174" s="73"/>
      <c r="T174" s="74"/>
      <c r="AT174" s="18" t="s">
        <v>173</v>
      </c>
      <c r="AU174" s="18" t="s">
        <v>92</v>
      </c>
    </row>
    <row r="175" s="13" customFormat="1">
      <c r="B175" s="212"/>
      <c r="D175" s="199" t="s">
        <v>249</v>
      </c>
      <c r="F175" s="214" t="s">
        <v>2487</v>
      </c>
      <c r="H175" s="215">
        <v>25.536000000000001</v>
      </c>
      <c r="I175" s="216"/>
      <c r="L175" s="212"/>
      <c r="M175" s="217"/>
      <c r="N175" s="218"/>
      <c r="O175" s="218"/>
      <c r="P175" s="218"/>
      <c r="Q175" s="218"/>
      <c r="R175" s="218"/>
      <c r="S175" s="218"/>
      <c r="T175" s="219"/>
      <c r="AT175" s="213" t="s">
        <v>249</v>
      </c>
      <c r="AU175" s="213" t="s">
        <v>92</v>
      </c>
      <c r="AV175" s="13" t="s">
        <v>92</v>
      </c>
      <c r="AW175" s="13" t="s">
        <v>3</v>
      </c>
      <c r="AX175" s="13" t="s">
        <v>21</v>
      </c>
      <c r="AY175" s="213" t="s">
        <v>165</v>
      </c>
    </row>
    <row r="176" s="1" customFormat="1" ht="24" customHeight="1">
      <c r="B176" s="185"/>
      <c r="C176" s="186" t="s">
        <v>8</v>
      </c>
      <c r="D176" s="186" t="s">
        <v>168</v>
      </c>
      <c r="E176" s="187" t="s">
        <v>2133</v>
      </c>
      <c r="F176" s="188" t="s">
        <v>2134</v>
      </c>
      <c r="G176" s="189" t="s">
        <v>268</v>
      </c>
      <c r="H176" s="190">
        <v>25.16</v>
      </c>
      <c r="I176" s="191"/>
      <c r="J176" s="192">
        <f>ROUND(I176*H176,2)</f>
        <v>0</v>
      </c>
      <c r="K176" s="188" t="s">
        <v>247</v>
      </c>
      <c r="L176" s="37"/>
      <c r="M176" s="193" t="s">
        <v>1</v>
      </c>
      <c r="N176" s="194" t="s">
        <v>49</v>
      </c>
      <c r="O176" s="73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AR176" s="197" t="s">
        <v>164</v>
      </c>
      <c r="AT176" s="197" t="s">
        <v>168</v>
      </c>
      <c r="AU176" s="197" t="s">
        <v>92</v>
      </c>
      <c r="AY176" s="18" t="s">
        <v>165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8" t="s">
        <v>21</v>
      </c>
      <c r="BK176" s="198">
        <f>ROUND(I176*H176,2)</f>
        <v>0</v>
      </c>
      <c r="BL176" s="18" t="s">
        <v>164</v>
      </c>
      <c r="BM176" s="197" t="s">
        <v>2488</v>
      </c>
    </row>
    <row r="177" s="1" customFormat="1">
      <c r="B177" s="37"/>
      <c r="D177" s="199" t="s">
        <v>173</v>
      </c>
      <c r="F177" s="200" t="s">
        <v>2136</v>
      </c>
      <c r="I177" s="126"/>
      <c r="L177" s="37"/>
      <c r="M177" s="201"/>
      <c r="N177" s="73"/>
      <c r="O177" s="73"/>
      <c r="P177" s="73"/>
      <c r="Q177" s="73"/>
      <c r="R177" s="73"/>
      <c r="S177" s="73"/>
      <c r="T177" s="74"/>
      <c r="AT177" s="18" t="s">
        <v>173</v>
      </c>
      <c r="AU177" s="18" t="s">
        <v>92</v>
      </c>
    </row>
    <row r="178" s="13" customFormat="1">
      <c r="B178" s="212"/>
      <c r="D178" s="199" t="s">
        <v>249</v>
      </c>
      <c r="E178" s="213" t="s">
        <v>1</v>
      </c>
      <c r="F178" s="214" t="s">
        <v>2489</v>
      </c>
      <c r="H178" s="215">
        <v>25.16</v>
      </c>
      <c r="I178" s="216"/>
      <c r="L178" s="212"/>
      <c r="M178" s="217"/>
      <c r="N178" s="218"/>
      <c r="O178" s="218"/>
      <c r="P178" s="218"/>
      <c r="Q178" s="218"/>
      <c r="R178" s="218"/>
      <c r="S178" s="218"/>
      <c r="T178" s="219"/>
      <c r="AT178" s="213" t="s">
        <v>249</v>
      </c>
      <c r="AU178" s="213" t="s">
        <v>92</v>
      </c>
      <c r="AV178" s="13" t="s">
        <v>92</v>
      </c>
      <c r="AW178" s="13" t="s">
        <v>39</v>
      </c>
      <c r="AX178" s="13" t="s">
        <v>84</v>
      </c>
      <c r="AY178" s="213" t="s">
        <v>165</v>
      </c>
    </row>
    <row r="179" s="1" customFormat="1" ht="24" customHeight="1">
      <c r="B179" s="185"/>
      <c r="C179" s="186" t="s">
        <v>331</v>
      </c>
      <c r="D179" s="186" t="s">
        <v>168</v>
      </c>
      <c r="E179" s="187" t="s">
        <v>310</v>
      </c>
      <c r="F179" s="188" t="s">
        <v>2490</v>
      </c>
      <c r="G179" s="189" t="s">
        <v>268</v>
      </c>
      <c r="H179" s="190">
        <v>11.52</v>
      </c>
      <c r="I179" s="191"/>
      <c r="J179" s="192">
        <f>ROUND(I179*H179,2)</f>
        <v>0</v>
      </c>
      <c r="K179" s="188" t="s">
        <v>247</v>
      </c>
      <c r="L179" s="37"/>
      <c r="M179" s="193" t="s">
        <v>1</v>
      </c>
      <c r="N179" s="194" t="s">
        <v>49</v>
      </c>
      <c r="O179" s="73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AR179" s="197" t="s">
        <v>164</v>
      </c>
      <c r="AT179" s="197" t="s">
        <v>168</v>
      </c>
      <c r="AU179" s="197" t="s">
        <v>92</v>
      </c>
      <c r="AY179" s="18" t="s">
        <v>165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8" t="s">
        <v>21</v>
      </c>
      <c r="BK179" s="198">
        <f>ROUND(I179*H179,2)</f>
        <v>0</v>
      </c>
      <c r="BL179" s="18" t="s">
        <v>164</v>
      </c>
      <c r="BM179" s="197" t="s">
        <v>2491</v>
      </c>
    </row>
    <row r="180" s="1" customFormat="1">
      <c r="B180" s="37"/>
      <c r="D180" s="199" t="s">
        <v>173</v>
      </c>
      <c r="F180" s="200" t="s">
        <v>2492</v>
      </c>
      <c r="I180" s="126"/>
      <c r="L180" s="37"/>
      <c r="M180" s="201"/>
      <c r="N180" s="73"/>
      <c r="O180" s="73"/>
      <c r="P180" s="73"/>
      <c r="Q180" s="73"/>
      <c r="R180" s="73"/>
      <c r="S180" s="73"/>
      <c r="T180" s="74"/>
      <c r="AT180" s="18" t="s">
        <v>173</v>
      </c>
      <c r="AU180" s="18" t="s">
        <v>92</v>
      </c>
    </row>
    <row r="181" s="13" customFormat="1">
      <c r="B181" s="212"/>
      <c r="D181" s="199" t="s">
        <v>249</v>
      </c>
      <c r="E181" s="213" t="s">
        <v>1</v>
      </c>
      <c r="F181" s="214" t="s">
        <v>2493</v>
      </c>
      <c r="H181" s="215">
        <v>11.52</v>
      </c>
      <c r="I181" s="216"/>
      <c r="L181" s="212"/>
      <c r="M181" s="217"/>
      <c r="N181" s="218"/>
      <c r="O181" s="218"/>
      <c r="P181" s="218"/>
      <c r="Q181" s="218"/>
      <c r="R181" s="218"/>
      <c r="S181" s="218"/>
      <c r="T181" s="219"/>
      <c r="AT181" s="213" t="s">
        <v>249</v>
      </c>
      <c r="AU181" s="213" t="s">
        <v>92</v>
      </c>
      <c r="AV181" s="13" t="s">
        <v>92</v>
      </c>
      <c r="AW181" s="13" t="s">
        <v>39</v>
      </c>
      <c r="AX181" s="13" t="s">
        <v>84</v>
      </c>
      <c r="AY181" s="213" t="s">
        <v>165</v>
      </c>
    </row>
    <row r="182" s="1" customFormat="1" ht="16.5" customHeight="1">
      <c r="B182" s="185"/>
      <c r="C182" s="228" t="s">
        <v>338</v>
      </c>
      <c r="D182" s="228" t="s">
        <v>386</v>
      </c>
      <c r="E182" s="229" t="s">
        <v>2494</v>
      </c>
      <c r="F182" s="230" t="s">
        <v>2495</v>
      </c>
      <c r="G182" s="231" t="s">
        <v>305</v>
      </c>
      <c r="H182" s="232">
        <v>21.888000000000002</v>
      </c>
      <c r="I182" s="233"/>
      <c r="J182" s="234">
        <f>ROUND(I182*H182,2)</f>
        <v>0</v>
      </c>
      <c r="K182" s="230" t="s">
        <v>247</v>
      </c>
      <c r="L182" s="235"/>
      <c r="M182" s="236" t="s">
        <v>1</v>
      </c>
      <c r="N182" s="237" t="s">
        <v>49</v>
      </c>
      <c r="O182" s="73"/>
      <c r="P182" s="195">
        <f>O182*H182</f>
        <v>0</v>
      </c>
      <c r="Q182" s="195">
        <v>1</v>
      </c>
      <c r="R182" s="195">
        <f>Q182*H182</f>
        <v>21.888000000000002</v>
      </c>
      <c r="S182" s="195">
        <v>0</v>
      </c>
      <c r="T182" s="196">
        <f>S182*H182</f>
        <v>0</v>
      </c>
      <c r="AR182" s="197" t="s">
        <v>203</v>
      </c>
      <c r="AT182" s="197" t="s">
        <v>386</v>
      </c>
      <c r="AU182" s="197" t="s">
        <v>92</v>
      </c>
      <c r="AY182" s="18" t="s">
        <v>165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8" t="s">
        <v>21</v>
      </c>
      <c r="BK182" s="198">
        <f>ROUND(I182*H182,2)</f>
        <v>0</v>
      </c>
      <c r="BL182" s="18" t="s">
        <v>164</v>
      </c>
      <c r="BM182" s="197" t="s">
        <v>2496</v>
      </c>
    </row>
    <row r="183" s="1" customFormat="1">
      <c r="B183" s="37"/>
      <c r="D183" s="199" t="s">
        <v>173</v>
      </c>
      <c r="F183" s="200" t="s">
        <v>2497</v>
      </c>
      <c r="I183" s="126"/>
      <c r="L183" s="37"/>
      <c r="M183" s="201"/>
      <c r="N183" s="73"/>
      <c r="O183" s="73"/>
      <c r="P183" s="73"/>
      <c r="Q183" s="73"/>
      <c r="R183" s="73"/>
      <c r="S183" s="73"/>
      <c r="T183" s="74"/>
      <c r="AT183" s="18" t="s">
        <v>173</v>
      </c>
      <c r="AU183" s="18" t="s">
        <v>92</v>
      </c>
    </row>
    <row r="184" s="13" customFormat="1">
      <c r="B184" s="212"/>
      <c r="D184" s="199" t="s">
        <v>249</v>
      </c>
      <c r="F184" s="214" t="s">
        <v>2498</v>
      </c>
      <c r="H184" s="215">
        <v>21.888000000000002</v>
      </c>
      <c r="I184" s="216"/>
      <c r="L184" s="212"/>
      <c r="M184" s="217"/>
      <c r="N184" s="218"/>
      <c r="O184" s="218"/>
      <c r="P184" s="218"/>
      <c r="Q184" s="218"/>
      <c r="R184" s="218"/>
      <c r="S184" s="218"/>
      <c r="T184" s="219"/>
      <c r="AT184" s="213" t="s">
        <v>249</v>
      </c>
      <c r="AU184" s="213" t="s">
        <v>92</v>
      </c>
      <c r="AV184" s="13" t="s">
        <v>92</v>
      </c>
      <c r="AW184" s="13" t="s">
        <v>3</v>
      </c>
      <c r="AX184" s="13" t="s">
        <v>21</v>
      </c>
      <c r="AY184" s="213" t="s">
        <v>165</v>
      </c>
    </row>
    <row r="185" s="11" customFormat="1" ht="20.88" customHeight="1">
      <c r="B185" s="172"/>
      <c r="D185" s="173" t="s">
        <v>83</v>
      </c>
      <c r="E185" s="183" t="s">
        <v>302</v>
      </c>
      <c r="F185" s="183" t="s">
        <v>2499</v>
      </c>
      <c r="I185" s="175"/>
      <c r="J185" s="184">
        <f>BK185</f>
        <v>0</v>
      </c>
      <c r="L185" s="172"/>
      <c r="M185" s="177"/>
      <c r="N185" s="178"/>
      <c r="O185" s="178"/>
      <c r="P185" s="179">
        <f>SUM(P186:P188)</f>
        <v>0</v>
      </c>
      <c r="Q185" s="178"/>
      <c r="R185" s="179">
        <f>SUM(R186:R188)</f>
        <v>0</v>
      </c>
      <c r="S185" s="178"/>
      <c r="T185" s="180">
        <f>SUM(T186:T188)</f>
        <v>0</v>
      </c>
      <c r="AR185" s="173" t="s">
        <v>21</v>
      </c>
      <c r="AT185" s="181" t="s">
        <v>83</v>
      </c>
      <c r="AU185" s="181" t="s">
        <v>92</v>
      </c>
      <c r="AY185" s="173" t="s">
        <v>165</v>
      </c>
      <c r="BK185" s="182">
        <f>SUM(BK186:BK188)</f>
        <v>0</v>
      </c>
    </row>
    <row r="186" s="1" customFormat="1" ht="24" customHeight="1">
      <c r="B186" s="185"/>
      <c r="C186" s="186" t="s">
        <v>344</v>
      </c>
      <c r="D186" s="186" t="s">
        <v>168</v>
      </c>
      <c r="E186" s="187" t="s">
        <v>2500</v>
      </c>
      <c r="F186" s="188" t="s">
        <v>2033</v>
      </c>
      <c r="G186" s="189" t="s">
        <v>268</v>
      </c>
      <c r="H186" s="190">
        <v>12.18</v>
      </c>
      <c r="I186" s="191"/>
      <c r="J186" s="192">
        <f>ROUND(I186*H186,2)</f>
        <v>0</v>
      </c>
      <c r="K186" s="188" t="s">
        <v>247</v>
      </c>
      <c r="L186" s="37"/>
      <c r="M186" s="193" t="s">
        <v>1</v>
      </c>
      <c r="N186" s="194" t="s">
        <v>49</v>
      </c>
      <c r="O186" s="73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AR186" s="197" t="s">
        <v>164</v>
      </c>
      <c r="AT186" s="197" t="s">
        <v>168</v>
      </c>
      <c r="AU186" s="197" t="s">
        <v>179</v>
      </c>
      <c r="AY186" s="18" t="s">
        <v>165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8" t="s">
        <v>21</v>
      </c>
      <c r="BK186" s="198">
        <f>ROUND(I186*H186,2)</f>
        <v>0</v>
      </c>
      <c r="BL186" s="18" t="s">
        <v>164</v>
      </c>
      <c r="BM186" s="197" t="s">
        <v>2501</v>
      </c>
    </row>
    <row r="187" s="1" customFormat="1">
      <c r="B187" s="37"/>
      <c r="D187" s="199" t="s">
        <v>173</v>
      </c>
      <c r="F187" s="200" t="s">
        <v>2502</v>
      </c>
      <c r="I187" s="126"/>
      <c r="L187" s="37"/>
      <c r="M187" s="201"/>
      <c r="N187" s="73"/>
      <c r="O187" s="73"/>
      <c r="P187" s="73"/>
      <c r="Q187" s="73"/>
      <c r="R187" s="73"/>
      <c r="S187" s="73"/>
      <c r="T187" s="74"/>
      <c r="AT187" s="18" t="s">
        <v>173</v>
      </c>
      <c r="AU187" s="18" t="s">
        <v>179</v>
      </c>
    </row>
    <row r="188" s="13" customFormat="1">
      <c r="B188" s="212"/>
      <c r="D188" s="199" t="s">
        <v>249</v>
      </c>
      <c r="E188" s="213" t="s">
        <v>1</v>
      </c>
      <c r="F188" s="214" t="s">
        <v>2464</v>
      </c>
      <c r="H188" s="215">
        <v>12.18</v>
      </c>
      <c r="I188" s="216"/>
      <c r="L188" s="212"/>
      <c r="M188" s="217"/>
      <c r="N188" s="218"/>
      <c r="O188" s="218"/>
      <c r="P188" s="218"/>
      <c r="Q188" s="218"/>
      <c r="R188" s="218"/>
      <c r="S188" s="218"/>
      <c r="T188" s="219"/>
      <c r="AT188" s="213" t="s">
        <v>249</v>
      </c>
      <c r="AU188" s="213" t="s">
        <v>179</v>
      </c>
      <c r="AV188" s="13" t="s">
        <v>92</v>
      </c>
      <c r="AW188" s="13" t="s">
        <v>39</v>
      </c>
      <c r="AX188" s="13" t="s">
        <v>84</v>
      </c>
      <c r="AY188" s="213" t="s">
        <v>165</v>
      </c>
    </row>
    <row r="189" s="11" customFormat="1" ht="22.8" customHeight="1">
      <c r="B189" s="172"/>
      <c r="D189" s="173" t="s">
        <v>83</v>
      </c>
      <c r="E189" s="183" t="s">
        <v>164</v>
      </c>
      <c r="F189" s="183" t="s">
        <v>622</v>
      </c>
      <c r="I189" s="175"/>
      <c r="J189" s="184">
        <f>BK189</f>
        <v>0</v>
      </c>
      <c r="L189" s="172"/>
      <c r="M189" s="177"/>
      <c r="N189" s="178"/>
      <c r="O189" s="178"/>
      <c r="P189" s="179">
        <f>SUM(P190:P195)</f>
        <v>0</v>
      </c>
      <c r="Q189" s="178"/>
      <c r="R189" s="179">
        <f>SUM(R190:R195)</f>
        <v>6.8399999999999999</v>
      </c>
      <c r="S189" s="178"/>
      <c r="T189" s="180">
        <f>SUM(T190:T195)</f>
        <v>0</v>
      </c>
      <c r="AR189" s="173" t="s">
        <v>21</v>
      </c>
      <c r="AT189" s="181" t="s">
        <v>83</v>
      </c>
      <c r="AU189" s="181" t="s">
        <v>21</v>
      </c>
      <c r="AY189" s="173" t="s">
        <v>165</v>
      </c>
      <c r="BK189" s="182">
        <f>SUM(BK190:BK195)</f>
        <v>0</v>
      </c>
    </row>
    <row r="190" s="1" customFormat="1" ht="24" customHeight="1">
      <c r="B190" s="185"/>
      <c r="C190" s="186" t="s">
        <v>350</v>
      </c>
      <c r="D190" s="186" t="s">
        <v>168</v>
      </c>
      <c r="E190" s="187" t="s">
        <v>2163</v>
      </c>
      <c r="F190" s="188" t="s">
        <v>2164</v>
      </c>
      <c r="G190" s="189" t="s">
        <v>268</v>
      </c>
      <c r="H190" s="190">
        <v>3.6000000000000001</v>
      </c>
      <c r="I190" s="191"/>
      <c r="J190" s="192">
        <f>ROUND(I190*H190,2)</f>
        <v>0</v>
      </c>
      <c r="K190" s="188" t="s">
        <v>247</v>
      </c>
      <c r="L190" s="37"/>
      <c r="M190" s="193" t="s">
        <v>1</v>
      </c>
      <c r="N190" s="194" t="s">
        <v>49</v>
      </c>
      <c r="O190" s="73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AR190" s="197" t="s">
        <v>164</v>
      </c>
      <c r="AT190" s="197" t="s">
        <v>168</v>
      </c>
      <c r="AU190" s="197" t="s">
        <v>92</v>
      </c>
      <c r="AY190" s="18" t="s">
        <v>165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8" t="s">
        <v>21</v>
      </c>
      <c r="BK190" s="198">
        <f>ROUND(I190*H190,2)</f>
        <v>0</v>
      </c>
      <c r="BL190" s="18" t="s">
        <v>164</v>
      </c>
      <c r="BM190" s="197" t="s">
        <v>2503</v>
      </c>
    </row>
    <row r="191" s="1" customFormat="1">
      <c r="B191" s="37"/>
      <c r="D191" s="199" t="s">
        <v>173</v>
      </c>
      <c r="F191" s="200" t="s">
        <v>2166</v>
      </c>
      <c r="I191" s="126"/>
      <c r="L191" s="37"/>
      <c r="M191" s="201"/>
      <c r="N191" s="73"/>
      <c r="O191" s="73"/>
      <c r="P191" s="73"/>
      <c r="Q191" s="73"/>
      <c r="R191" s="73"/>
      <c r="S191" s="73"/>
      <c r="T191" s="74"/>
      <c r="AT191" s="18" t="s">
        <v>173</v>
      </c>
      <c r="AU191" s="18" t="s">
        <v>92</v>
      </c>
    </row>
    <row r="192" s="13" customFormat="1">
      <c r="B192" s="212"/>
      <c r="D192" s="199" t="s">
        <v>249</v>
      </c>
      <c r="E192" s="213" t="s">
        <v>1</v>
      </c>
      <c r="F192" s="214" t="s">
        <v>2504</v>
      </c>
      <c r="H192" s="215">
        <v>3.6000000000000001</v>
      </c>
      <c r="I192" s="216"/>
      <c r="L192" s="212"/>
      <c r="M192" s="217"/>
      <c r="N192" s="218"/>
      <c r="O192" s="218"/>
      <c r="P192" s="218"/>
      <c r="Q192" s="218"/>
      <c r="R192" s="218"/>
      <c r="S192" s="218"/>
      <c r="T192" s="219"/>
      <c r="AT192" s="213" t="s">
        <v>249</v>
      </c>
      <c r="AU192" s="213" t="s">
        <v>92</v>
      </c>
      <c r="AV192" s="13" t="s">
        <v>92</v>
      </c>
      <c r="AW192" s="13" t="s">
        <v>39</v>
      </c>
      <c r="AX192" s="13" t="s">
        <v>84</v>
      </c>
      <c r="AY192" s="213" t="s">
        <v>165</v>
      </c>
    </row>
    <row r="193" s="1" customFormat="1" ht="16.5" customHeight="1">
      <c r="B193" s="185"/>
      <c r="C193" s="228" t="s">
        <v>356</v>
      </c>
      <c r="D193" s="228" t="s">
        <v>386</v>
      </c>
      <c r="E193" s="229" t="s">
        <v>2494</v>
      </c>
      <c r="F193" s="230" t="s">
        <v>2495</v>
      </c>
      <c r="G193" s="231" t="s">
        <v>305</v>
      </c>
      <c r="H193" s="232">
        <v>6.8399999999999999</v>
      </c>
      <c r="I193" s="233"/>
      <c r="J193" s="234">
        <f>ROUND(I193*H193,2)</f>
        <v>0</v>
      </c>
      <c r="K193" s="230" t="s">
        <v>247</v>
      </c>
      <c r="L193" s="235"/>
      <c r="M193" s="236" t="s">
        <v>1</v>
      </c>
      <c r="N193" s="237" t="s">
        <v>49</v>
      </c>
      <c r="O193" s="73"/>
      <c r="P193" s="195">
        <f>O193*H193</f>
        <v>0</v>
      </c>
      <c r="Q193" s="195">
        <v>1</v>
      </c>
      <c r="R193" s="195">
        <f>Q193*H193</f>
        <v>6.8399999999999999</v>
      </c>
      <c r="S193" s="195">
        <v>0</v>
      </c>
      <c r="T193" s="196">
        <f>S193*H193</f>
        <v>0</v>
      </c>
      <c r="AR193" s="197" t="s">
        <v>203</v>
      </c>
      <c r="AT193" s="197" t="s">
        <v>386</v>
      </c>
      <c r="AU193" s="197" t="s">
        <v>92</v>
      </c>
      <c r="AY193" s="18" t="s">
        <v>165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8" t="s">
        <v>21</v>
      </c>
      <c r="BK193" s="198">
        <f>ROUND(I193*H193,2)</f>
        <v>0</v>
      </c>
      <c r="BL193" s="18" t="s">
        <v>164</v>
      </c>
      <c r="BM193" s="197" t="s">
        <v>2505</v>
      </c>
    </row>
    <row r="194" s="1" customFormat="1">
      <c r="B194" s="37"/>
      <c r="D194" s="199" t="s">
        <v>173</v>
      </c>
      <c r="F194" s="200" t="s">
        <v>2497</v>
      </c>
      <c r="I194" s="126"/>
      <c r="L194" s="37"/>
      <c r="M194" s="201"/>
      <c r="N194" s="73"/>
      <c r="O194" s="73"/>
      <c r="P194" s="73"/>
      <c r="Q194" s="73"/>
      <c r="R194" s="73"/>
      <c r="S194" s="73"/>
      <c r="T194" s="74"/>
      <c r="AT194" s="18" t="s">
        <v>173</v>
      </c>
      <c r="AU194" s="18" t="s">
        <v>92</v>
      </c>
    </row>
    <row r="195" s="13" customFormat="1">
      <c r="B195" s="212"/>
      <c r="D195" s="199" t="s">
        <v>249</v>
      </c>
      <c r="F195" s="214" t="s">
        <v>2506</v>
      </c>
      <c r="H195" s="215">
        <v>6.8399999999999999</v>
      </c>
      <c r="I195" s="216"/>
      <c r="L195" s="212"/>
      <c r="M195" s="217"/>
      <c r="N195" s="218"/>
      <c r="O195" s="218"/>
      <c r="P195" s="218"/>
      <c r="Q195" s="218"/>
      <c r="R195" s="218"/>
      <c r="S195" s="218"/>
      <c r="T195" s="219"/>
      <c r="AT195" s="213" t="s">
        <v>249</v>
      </c>
      <c r="AU195" s="213" t="s">
        <v>92</v>
      </c>
      <c r="AV195" s="13" t="s">
        <v>92</v>
      </c>
      <c r="AW195" s="13" t="s">
        <v>3</v>
      </c>
      <c r="AX195" s="13" t="s">
        <v>21</v>
      </c>
      <c r="AY195" s="213" t="s">
        <v>165</v>
      </c>
    </row>
    <row r="196" s="11" customFormat="1" ht="22.8" customHeight="1">
      <c r="B196" s="172"/>
      <c r="D196" s="173" t="s">
        <v>83</v>
      </c>
      <c r="E196" s="183" t="s">
        <v>203</v>
      </c>
      <c r="F196" s="183" t="s">
        <v>2210</v>
      </c>
      <c r="I196" s="175"/>
      <c r="J196" s="184">
        <f>BK196</f>
        <v>0</v>
      </c>
      <c r="L196" s="172"/>
      <c r="M196" s="177"/>
      <c r="N196" s="178"/>
      <c r="O196" s="178"/>
      <c r="P196" s="179">
        <f>SUM(P197:P202)</f>
        <v>0</v>
      </c>
      <c r="Q196" s="178"/>
      <c r="R196" s="179">
        <f>SUM(R197:R202)</f>
        <v>0.0043200000000000001</v>
      </c>
      <c r="S196" s="178"/>
      <c r="T196" s="180">
        <f>SUM(T197:T202)</f>
        <v>0</v>
      </c>
      <c r="AR196" s="173" t="s">
        <v>21</v>
      </c>
      <c r="AT196" s="181" t="s">
        <v>83</v>
      </c>
      <c r="AU196" s="181" t="s">
        <v>21</v>
      </c>
      <c r="AY196" s="173" t="s">
        <v>165</v>
      </c>
      <c r="BK196" s="182">
        <f>SUM(BK197:BK202)</f>
        <v>0</v>
      </c>
    </row>
    <row r="197" s="1" customFormat="1" ht="16.5" customHeight="1">
      <c r="B197" s="185"/>
      <c r="C197" s="186" t="s">
        <v>7</v>
      </c>
      <c r="D197" s="186" t="s">
        <v>168</v>
      </c>
      <c r="E197" s="187" t="s">
        <v>2507</v>
      </c>
      <c r="F197" s="188" t="s">
        <v>2508</v>
      </c>
      <c r="G197" s="189" t="s">
        <v>171</v>
      </c>
      <c r="H197" s="190">
        <v>1</v>
      </c>
      <c r="I197" s="191"/>
      <c r="J197" s="192">
        <f>ROUND(I197*H197,2)</f>
        <v>0</v>
      </c>
      <c r="K197" s="188" t="s">
        <v>1</v>
      </c>
      <c r="L197" s="37"/>
      <c r="M197" s="193" t="s">
        <v>1</v>
      </c>
      <c r="N197" s="194" t="s">
        <v>49</v>
      </c>
      <c r="O197" s="73"/>
      <c r="P197" s="195">
        <f>O197*H197</f>
        <v>0</v>
      </c>
      <c r="Q197" s="195">
        <v>0</v>
      </c>
      <c r="R197" s="195">
        <f>Q197*H197</f>
        <v>0</v>
      </c>
      <c r="S197" s="195">
        <v>0</v>
      </c>
      <c r="T197" s="196">
        <f>S197*H197</f>
        <v>0</v>
      </c>
      <c r="AR197" s="197" t="s">
        <v>164</v>
      </c>
      <c r="AT197" s="197" t="s">
        <v>168</v>
      </c>
      <c r="AU197" s="197" t="s">
        <v>92</v>
      </c>
      <c r="AY197" s="18" t="s">
        <v>165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8" t="s">
        <v>21</v>
      </c>
      <c r="BK197" s="198">
        <f>ROUND(I197*H197,2)</f>
        <v>0</v>
      </c>
      <c r="BL197" s="18" t="s">
        <v>164</v>
      </c>
      <c r="BM197" s="197" t="s">
        <v>2509</v>
      </c>
    </row>
    <row r="198" s="1" customFormat="1">
      <c r="B198" s="37"/>
      <c r="D198" s="199" t="s">
        <v>173</v>
      </c>
      <c r="F198" s="200" t="s">
        <v>2508</v>
      </c>
      <c r="I198" s="126"/>
      <c r="L198" s="37"/>
      <c r="M198" s="201"/>
      <c r="N198" s="73"/>
      <c r="O198" s="73"/>
      <c r="P198" s="73"/>
      <c r="Q198" s="73"/>
      <c r="R198" s="73"/>
      <c r="S198" s="73"/>
      <c r="T198" s="74"/>
      <c r="AT198" s="18" t="s">
        <v>173</v>
      </c>
      <c r="AU198" s="18" t="s">
        <v>92</v>
      </c>
    </row>
    <row r="199" s="1" customFormat="1" ht="16.5" customHeight="1">
      <c r="B199" s="185"/>
      <c r="C199" s="186" t="s">
        <v>367</v>
      </c>
      <c r="D199" s="186" t="s">
        <v>168</v>
      </c>
      <c r="E199" s="187" t="s">
        <v>2211</v>
      </c>
      <c r="F199" s="188" t="s">
        <v>2212</v>
      </c>
      <c r="G199" s="189" t="s">
        <v>171</v>
      </c>
      <c r="H199" s="190">
        <v>1</v>
      </c>
      <c r="I199" s="191"/>
      <c r="J199" s="192">
        <f>ROUND(I199*H199,2)</f>
        <v>0</v>
      </c>
      <c r="K199" s="188" t="s">
        <v>1</v>
      </c>
      <c r="L199" s="37"/>
      <c r="M199" s="193" t="s">
        <v>1</v>
      </c>
      <c r="N199" s="194" t="s">
        <v>49</v>
      </c>
      <c r="O199" s="73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AR199" s="197" t="s">
        <v>164</v>
      </c>
      <c r="AT199" s="197" t="s">
        <v>168</v>
      </c>
      <c r="AU199" s="197" t="s">
        <v>92</v>
      </c>
      <c r="AY199" s="18" t="s">
        <v>165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8" t="s">
        <v>21</v>
      </c>
      <c r="BK199" s="198">
        <f>ROUND(I199*H199,2)</f>
        <v>0</v>
      </c>
      <c r="BL199" s="18" t="s">
        <v>164</v>
      </c>
      <c r="BM199" s="197" t="s">
        <v>2510</v>
      </c>
    </row>
    <row r="200" s="1" customFormat="1">
      <c r="B200" s="37"/>
      <c r="D200" s="199" t="s">
        <v>173</v>
      </c>
      <c r="F200" s="200" t="s">
        <v>2212</v>
      </c>
      <c r="I200" s="126"/>
      <c r="L200" s="37"/>
      <c r="M200" s="201"/>
      <c r="N200" s="73"/>
      <c r="O200" s="73"/>
      <c r="P200" s="73"/>
      <c r="Q200" s="73"/>
      <c r="R200" s="73"/>
      <c r="S200" s="73"/>
      <c r="T200" s="74"/>
      <c r="AT200" s="18" t="s">
        <v>173</v>
      </c>
      <c r="AU200" s="18" t="s">
        <v>92</v>
      </c>
    </row>
    <row r="201" s="1" customFormat="1" ht="16.5" customHeight="1">
      <c r="B201" s="185"/>
      <c r="C201" s="186" t="s">
        <v>373</v>
      </c>
      <c r="D201" s="186" t="s">
        <v>168</v>
      </c>
      <c r="E201" s="187" t="s">
        <v>2511</v>
      </c>
      <c r="F201" s="188" t="s">
        <v>2512</v>
      </c>
      <c r="G201" s="189" t="s">
        <v>334</v>
      </c>
      <c r="H201" s="190">
        <v>48</v>
      </c>
      <c r="I201" s="191"/>
      <c r="J201" s="192">
        <f>ROUND(I201*H201,2)</f>
        <v>0</v>
      </c>
      <c r="K201" s="188" t="s">
        <v>247</v>
      </c>
      <c r="L201" s="37"/>
      <c r="M201" s="193" t="s">
        <v>1</v>
      </c>
      <c r="N201" s="194" t="s">
        <v>49</v>
      </c>
      <c r="O201" s="73"/>
      <c r="P201" s="195">
        <f>O201*H201</f>
        <v>0</v>
      </c>
      <c r="Q201" s="195">
        <v>9.0000000000000006E-05</v>
      </c>
      <c r="R201" s="195">
        <f>Q201*H201</f>
        <v>0.0043200000000000001</v>
      </c>
      <c r="S201" s="195">
        <v>0</v>
      </c>
      <c r="T201" s="196">
        <f>S201*H201</f>
        <v>0</v>
      </c>
      <c r="AR201" s="197" t="s">
        <v>164</v>
      </c>
      <c r="AT201" s="197" t="s">
        <v>168</v>
      </c>
      <c r="AU201" s="197" t="s">
        <v>92</v>
      </c>
      <c r="AY201" s="18" t="s">
        <v>165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8" t="s">
        <v>21</v>
      </c>
      <c r="BK201" s="198">
        <f>ROUND(I201*H201,2)</f>
        <v>0</v>
      </c>
      <c r="BL201" s="18" t="s">
        <v>164</v>
      </c>
      <c r="BM201" s="197" t="s">
        <v>2513</v>
      </c>
    </row>
    <row r="202" s="1" customFormat="1">
      <c r="B202" s="37"/>
      <c r="D202" s="199" t="s">
        <v>173</v>
      </c>
      <c r="F202" s="200" t="s">
        <v>2514</v>
      </c>
      <c r="I202" s="126"/>
      <c r="L202" s="37"/>
      <c r="M202" s="201"/>
      <c r="N202" s="73"/>
      <c r="O202" s="73"/>
      <c r="P202" s="73"/>
      <c r="Q202" s="73"/>
      <c r="R202" s="73"/>
      <c r="S202" s="73"/>
      <c r="T202" s="74"/>
      <c r="AT202" s="18" t="s">
        <v>173</v>
      </c>
      <c r="AU202" s="18" t="s">
        <v>92</v>
      </c>
    </row>
    <row r="203" s="11" customFormat="1" ht="22.8" customHeight="1">
      <c r="B203" s="172"/>
      <c r="D203" s="173" t="s">
        <v>83</v>
      </c>
      <c r="E203" s="183" t="s">
        <v>1061</v>
      </c>
      <c r="F203" s="183" t="s">
        <v>1062</v>
      </c>
      <c r="I203" s="175"/>
      <c r="J203" s="184">
        <f>BK203</f>
        <v>0</v>
      </c>
      <c r="L203" s="172"/>
      <c r="M203" s="177"/>
      <c r="N203" s="178"/>
      <c r="O203" s="178"/>
      <c r="P203" s="179">
        <f>SUM(P204:P206)</f>
        <v>0</v>
      </c>
      <c r="Q203" s="178"/>
      <c r="R203" s="179">
        <f>SUM(R204:R206)</f>
        <v>0</v>
      </c>
      <c r="S203" s="178"/>
      <c r="T203" s="180">
        <f>SUM(T204:T206)</f>
        <v>0</v>
      </c>
      <c r="AR203" s="173" t="s">
        <v>21</v>
      </c>
      <c r="AT203" s="181" t="s">
        <v>83</v>
      </c>
      <c r="AU203" s="181" t="s">
        <v>21</v>
      </c>
      <c r="AY203" s="173" t="s">
        <v>165</v>
      </c>
      <c r="BK203" s="182">
        <f>SUM(BK204:BK206)</f>
        <v>0</v>
      </c>
    </row>
    <row r="204" s="1" customFormat="1" ht="24" customHeight="1">
      <c r="B204" s="185"/>
      <c r="C204" s="186" t="s">
        <v>379</v>
      </c>
      <c r="D204" s="186" t="s">
        <v>168</v>
      </c>
      <c r="E204" s="187" t="s">
        <v>2515</v>
      </c>
      <c r="F204" s="188" t="s">
        <v>2516</v>
      </c>
      <c r="G204" s="189" t="s">
        <v>305</v>
      </c>
      <c r="H204" s="190">
        <v>0.88600000000000001</v>
      </c>
      <c r="I204" s="191"/>
      <c r="J204" s="192">
        <f>ROUND(I204*H204,2)</f>
        <v>0</v>
      </c>
      <c r="K204" s="188" t="s">
        <v>247</v>
      </c>
      <c r="L204" s="37"/>
      <c r="M204" s="193" t="s">
        <v>1</v>
      </c>
      <c r="N204" s="194" t="s">
        <v>49</v>
      </c>
      <c r="O204" s="73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AR204" s="197" t="s">
        <v>164</v>
      </c>
      <c r="AT204" s="197" t="s">
        <v>168</v>
      </c>
      <c r="AU204" s="197" t="s">
        <v>92</v>
      </c>
      <c r="AY204" s="18" t="s">
        <v>165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8" t="s">
        <v>21</v>
      </c>
      <c r="BK204" s="198">
        <f>ROUND(I204*H204,2)</f>
        <v>0</v>
      </c>
      <c r="BL204" s="18" t="s">
        <v>164</v>
      </c>
      <c r="BM204" s="197" t="s">
        <v>2517</v>
      </c>
    </row>
    <row r="205" s="1" customFormat="1">
      <c r="B205" s="37"/>
      <c r="D205" s="199" t="s">
        <v>173</v>
      </c>
      <c r="F205" s="200" t="s">
        <v>2518</v>
      </c>
      <c r="I205" s="126"/>
      <c r="L205" s="37"/>
      <c r="M205" s="201"/>
      <c r="N205" s="73"/>
      <c r="O205" s="73"/>
      <c r="P205" s="73"/>
      <c r="Q205" s="73"/>
      <c r="R205" s="73"/>
      <c r="S205" s="73"/>
      <c r="T205" s="74"/>
      <c r="AT205" s="18" t="s">
        <v>173</v>
      </c>
      <c r="AU205" s="18" t="s">
        <v>92</v>
      </c>
    </row>
    <row r="206" s="13" customFormat="1">
      <c r="B206" s="212"/>
      <c r="D206" s="199" t="s">
        <v>249</v>
      </c>
      <c r="E206" s="213" t="s">
        <v>1</v>
      </c>
      <c r="F206" s="214" t="s">
        <v>2519</v>
      </c>
      <c r="H206" s="215">
        <v>0.88600000000000001</v>
      </c>
      <c r="I206" s="216"/>
      <c r="L206" s="212"/>
      <c r="M206" s="217"/>
      <c r="N206" s="218"/>
      <c r="O206" s="218"/>
      <c r="P206" s="218"/>
      <c r="Q206" s="218"/>
      <c r="R206" s="218"/>
      <c r="S206" s="218"/>
      <c r="T206" s="219"/>
      <c r="AT206" s="213" t="s">
        <v>249</v>
      </c>
      <c r="AU206" s="213" t="s">
        <v>92</v>
      </c>
      <c r="AV206" s="13" t="s">
        <v>92</v>
      </c>
      <c r="AW206" s="13" t="s">
        <v>39</v>
      </c>
      <c r="AX206" s="13" t="s">
        <v>21</v>
      </c>
      <c r="AY206" s="213" t="s">
        <v>165</v>
      </c>
    </row>
    <row r="207" s="11" customFormat="1" ht="25.92" customHeight="1">
      <c r="B207" s="172"/>
      <c r="D207" s="173" t="s">
        <v>83</v>
      </c>
      <c r="E207" s="174" t="s">
        <v>1068</v>
      </c>
      <c r="F207" s="174" t="s">
        <v>1069</v>
      </c>
      <c r="I207" s="175"/>
      <c r="J207" s="176">
        <f>BK207</f>
        <v>0</v>
      </c>
      <c r="L207" s="172"/>
      <c r="M207" s="177"/>
      <c r="N207" s="178"/>
      <c r="O207" s="178"/>
      <c r="P207" s="179">
        <f>P208</f>
        <v>0</v>
      </c>
      <c r="Q207" s="178"/>
      <c r="R207" s="179">
        <f>R208</f>
        <v>0.0020799999999999998</v>
      </c>
      <c r="S207" s="178"/>
      <c r="T207" s="180">
        <f>T208</f>
        <v>0</v>
      </c>
      <c r="AR207" s="173" t="s">
        <v>92</v>
      </c>
      <c r="AT207" s="181" t="s">
        <v>83</v>
      </c>
      <c r="AU207" s="181" t="s">
        <v>84</v>
      </c>
      <c r="AY207" s="173" t="s">
        <v>165</v>
      </c>
      <c r="BK207" s="182">
        <f>BK208</f>
        <v>0</v>
      </c>
    </row>
    <row r="208" s="11" customFormat="1" ht="22.8" customHeight="1">
      <c r="B208" s="172"/>
      <c r="D208" s="173" t="s">
        <v>83</v>
      </c>
      <c r="E208" s="183" t="s">
        <v>1461</v>
      </c>
      <c r="F208" s="183" t="s">
        <v>1462</v>
      </c>
      <c r="I208" s="175"/>
      <c r="J208" s="184">
        <f>BK208</f>
        <v>0</v>
      </c>
      <c r="L208" s="172"/>
      <c r="M208" s="177"/>
      <c r="N208" s="178"/>
      <c r="O208" s="178"/>
      <c r="P208" s="179">
        <f>SUM(P209:P210)</f>
        <v>0</v>
      </c>
      <c r="Q208" s="178"/>
      <c r="R208" s="179">
        <f>SUM(R209:R210)</f>
        <v>0.0020799999999999998</v>
      </c>
      <c r="S208" s="178"/>
      <c r="T208" s="180">
        <f>SUM(T209:T210)</f>
        <v>0</v>
      </c>
      <c r="AR208" s="173" t="s">
        <v>92</v>
      </c>
      <c r="AT208" s="181" t="s">
        <v>83</v>
      </c>
      <c r="AU208" s="181" t="s">
        <v>21</v>
      </c>
      <c r="AY208" s="173" t="s">
        <v>165</v>
      </c>
      <c r="BK208" s="182">
        <f>SUM(BK209:BK210)</f>
        <v>0</v>
      </c>
    </row>
    <row r="209" s="1" customFormat="1" ht="24" customHeight="1">
      <c r="B209" s="185"/>
      <c r="C209" s="186" t="s">
        <v>385</v>
      </c>
      <c r="D209" s="186" t="s">
        <v>168</v>
      </c>
      <c r="E209" s="187" t="s">
        <v>2520</v>
      </c>
      <c r="F209" s="188" t="s">
        <v>2521</v>
      </c>
      <c r="G209" s="189" t="s">
        <v>328</v>
      </c>
      <c r="H209" s="190">
        <v>1</v>
      </c>
      <c r="I209" s="191"/>
      <c r="J209" s="192">
        <f>ROUND(I209*H209,2)</f>
        <v>0</v>
      </c>
      <c r="K209" s="188" t="s">
        <v>247</v>
      </c>
      <c r="L209" s="37"/>
      <c r="M209" s="193" t="s">
        <v>1</v>
      </c>
      <c r="N209" s="194" t="s">
        <v>49</v>
      </c>
      <c r="O209" s="73"/>
      <c r="P209" s="195">
        <f>O209*H209</f>
        <v>0</v>
      </c>
      <c r="Q209" s="195">
        <v>0.0020799999999999998</v>
      </c>
      <c r="R209" s="195">
        <f>Q209*H209</f>
        <v>0.0020799999999999998</v>
      </c>
      <c r="S209" s="195">
        <v>0</v>
      </c>
      <c r="T209" s="196">
        <f>S209*H209</f>
        <v>0</v>
      </c>
      <c r="AR209" s="197" t="s">
        <v>331</v>
      </c>
      <c r="AT209" s="197" t="s">
        <v>168</v>
      </c>
      <c r="AU209" s="197" t="s">
        <v>92</v>
      </c>
      <c r="AY209" s="18" t="s">
        <v>165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8" t="s">
        <v>21</v>
      </c>
      <c r="BK209" s="198">
        <f>ROUND(I209*H209,2)</f>
        <v>0</v>
      </c>
      <c r="BL209" s="18" t="s">
        <v>331</v>
      </c>
      <c r="BM209" s="197" t="s">
        <v>2522</v>
      </c>
    </row>
    <row r="210" s="1" customFormat="1">
      <c r="B210" s="37"/>
      <c r="D210" s="199" t="s">
        <v>173</v>
      </c>
      <c r="F210" s="200" t="s">
        <v>2523</v>
      </c>
      <c r="I210" s="126"/>
      <c r="L210" s="37"/>
      <c r="M210" s="201"/>
      <c r="N210" s="73"/>
      <c r="O210" s="73"/>
      <c r="P210" s="73"/>
      <c r="Q210" s="73"/>
      <c r="R210" s="73"/>
      <c r="S210" s="73"/>
      <c r="T210" s="74"/>
      <c r="AT210" s="18" t="s">
        <v>173</v>
      </c>
      <c r="AU210" s="18" t="s">
        <v>92</v>
      </c>
    </row>
    <row r="211" s="11" customFormat="1" ht="25.92" customHeight="1">
      <c r="B211" s="172"/>
      <c r="D211" s="173" t="s">
        <v>83</v>
      </c>
      <c r="E211" s="174" t="s">
        <v>386</v>
      </c>
      <c r="F211" s="174" t="s">
        <v>1853</v>
      </c>
      <c r="I211" s="175"/>
      <c r="J211" s="176">
        <f>BK211</f>
        <v>0</v>
      </c>
      <c r="L211" s="172"/>
      <c r="M211" s="177"/>
      <c r="N211" s="178"/>
      <c r="O211" s="178"/>
      <c r="P211" s="179">
        <f>P212+P231</f>
        <v>0</v>
      </c>
      <c r="Q211" s="178"/>
      <c r="R211" s="179">
        <f>R212+R231</f>
        <v>0.88217999999999985</v>
      </c>
      <c r="S211" s="178"/>
      <c r="T211" s="180">
        <f>T212+T231</f>
        <v>0</v>
      </c>
      <c r="AR211" s="173" t="s">
        <v>179</v>
      </c>
      <c r="AT211" s="181" t="s">
        <v>83</v>
      </c>
      <c r="AU211" s="181" t="s">
        <v>84</v>
      </c>
      <c r="AY211" s="173" t="s">
        <v>165</v>
      </c>
      <c r="BK211" s="182">
        <f>BK212+BK231</f>
        <v>0</v>
      </c>
    </row>
    <row r="212" s="11" customFormat="1" ht="22.8" customHeight="1">
      <c r="B212" s="172"/>
      <c r="D212" s="173" t="s">
        <v>83</v>
      </c>
      <c r="E212" s="183" t="s">
        <v>2524</v>
      </c>
      <c r="F212" s="183" t="s">
        <v>2525</v>
      </c>
      <c r="I212" s="175"/>
      <c r="J212" s="184">
        <f>BK212</f>
        <v>0</v>
      </c>
      <c r="L212" s="172"/>
      <c r="M212" s="177"/>
      <c r="N212" s="178"/>
      <c r="O212" s="178"/>
      <c r="P212" s="179">
        <f>SUM(P213:P230)</f>
        <v>0</v>
      </c>
      <c r="Q212" s="178"/>
      <c r="R212" s="179">
        <f>SUM(R213:R230)</f>
        <v>0.88217999999999985</v>
      </c>
      <c r="S212" s="178"/>
      <c r="T212" s="180">
        <f>SUM(T213:T230)</f>
        <v>0</v>
      </c>
      <c r="AR212" s="173" t="s">
        <v>179</v>
      </c>
      <c r="AT212" s="181" t="s">
        <v>83</v>
      </c>
      <c r="AU212" s="181" t="s">
        <v>21</v>
      </c>
      <c r="AY212" s="173" t="s">
        <v>165</v>
      </c>
      <c r="BK212" s="182">
        <f>SUM(BK213:BK230)</f>
        <v>0</v>
      </c>
    </row>
    <row r="213" s="1" customFormat="1" ht="16.5" customHeight="1">
      <c r="B213" s="185"/>
      <c r="C213" s="186" t="s">
        <v>392</v>
      </c>
      <c r="D213" s="186" t="s">
        <v>168</v>
      </c>
      <c r="E213" s="187" t="s">
        <v>2526</v>
      </c>
      <c r="F213" s="188" t="s">
        <v>2527</v>
      </c>
      <c r="G213" s="189" t="s">
        <v>334</v>
      </c>
      <c r="H213" s="190">
        <v>47</v>
      </c>
      <c r="I213" s="191"/>
      <c r="J213" s="192">
        <f>ROUND(I213*H213,2)</f>
        <v>0</v>
      </c>
      <c r="K213" s="188" t="s">
        <v>247</v>
      </c>
      <c r="L213" s="37"/>
      <c r="M213" s="193" t="s">
        <v>1</v>
      </c>
      <c r="N213" s="194" t="s">
        <v>49</v>
      </c>
      <c r="O213" s="73"/>
      <c r="P213" s="195">
        <f>O213*H213</f>
        <v>0</v>
      </c>
      <c r="Q213" s="195">
        <v>6.9999999999999994E-05</v>
      </c>
      <c r="R213" s="195">
        <f>Q213*H213</f>
        <v>0.0032899999999999995</v>
      </c>
      <c r="S213" s="195">
        <v>0</v>
      </c>
      <c r="T213" s="196">
        <f>S213*H213</f>
        <v>0</v>
      </c>
      <c r="AR213" s="197" t="s">
        <v>646</v>
      </c>
      <c r="AT213" s="197" t="s">
        <v>168</v>
      </c>
      <c r="AU213" s="197" t="s">
        <v>92</v>
      </c>
      <c r="AY213" s="18" t="s">
        <v>165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8" t="s">
        <v>21</v>
      </c>
      <c r="BK213" s="198">
        <f>ROUND(I213*H213,2)</f>
        <v>0</v>
      </c>
      <c r="BL213" s="18" t="s">
        <v>646</v>
      </c>
      <c r="BM213" s="197" t="s">
        <v>2528</v>
      </c>
    </row>
    <row r="214" s="1" customFormat="1">
      <c r="B214" s="37"/>
      <c r="D214" s="199" t="s">
        <v>173</v>
      </c>
      <c r="F214" s="200" t="s">
        <v>2529</v>
      </c>
      <c r="I214" s="126"/>
      <c r="L214" s="37"/>
      <c r="M214" s="201"/>
      <c r="N214" s="73"/>
      <c r="O214" s="73"/>
      <c r="P214" s="73"/>
      <c r="Q214" s="73"/>
      <c r="R214" s="73"/>
      <c r="S214" s="73"/>
      <c r="T214" s="74"/>
      <c r="AT214" s="18" t="s">
        <v>173</v>
      </c>
      <c r="AU214" s="18" t="s">
        <v>92</v>
      </c>
    </row>
    <row r="215" s="1" customFormat="1" ht="16.5" customHeight="1">
      <c r="B215" s="185"/>
      <c r="C215" s="228" t="s">
        <v>398</v>
      </c>
      <c r="D215" s="228" t="s">
        <v>386</v>
      </c>
      <c r="E215" s="229" t="s">
        <v>2530</v>
      </c>
      <c r="F215" s="230" t="s">
        <v>2531</v>
      </c>
      <c r="G215" s="231" t="s">
        <v>334</v>
      </c>
      <c r="H215" s="232">
        <v>47</v>
      </c>
      <c r="I215" s="233"/>
      <c r="J215" s="234">
        <f>ROUND(I215*H215,2)</f>
        <v>0</v>
      </c>
      <c r="K215" s="230" t="s">
        <v>1</v>
      </c>
      <c r="L215" s="235"/>
      <c r="M215" s="236" t="s">
        <v>1</v>
      </c>
      <c r="N215" s="237" t="s">
        <v>49</v>
      </c>
      <c r="O215" s="73"/>
      <c r="P215" s="195">
        <f>O215*H215</f>
        <v>0</v>
      </c>
      <c r="Q215" s="195">
        <v>0.0061999999999999998</v>
      </c>
      <c r="R215" s="195">
        <f>Q215*H215</f>
        <v>0.29139999999999999</v>
      </c>
      <c r="S215" s="195">
        <v>0</v>
      </c>
      <c r="T215" s="196">
        <f>S215*H215</f>
        <v>0</v>
      </c>
      <c r="AR215" s="197" t="s">
        <v>1021</v>
      </c>
      <c r="AT215" s="197" t="s">
        <v>386</v>
      </c>
      <c r="AU215" s="197" t="s">
        <v>92</v>
      </c>
      <c r="AY215" s="18" t="s">
        <v>165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18" t="s">
        <v>21</v>
      </c>
      <c r="BK215" s="198">
        <f>ROUND(I215*H215,2)</f>
        <v>0</v>
      </c>
      <c r="BL215" s="18" t="s">
        <v>1021</v>
      </c>
      <c r="BM215" s="197" t="s">
        <v>2532</v>
      </c>
    </row>
    <row r="216" s="1" customFormat="1">
      <c r="B216" s="37"/>
      <c r="D216" s="199" t="s">
        <v>173</v>
      </c>
      <c r="F216" s="200" t="s">
        <v>2531</v>
      </c>
      <c r="I216" s="126"/>
      <c r="L216" s="37"/>
      <c r="M216" s="201"/>
      <c r="N216" s="73"/>
      <c r="O216" s="73"/>
      <c r="P216" s="73"/>
      <c r="Q216" s="73"/>
      <c r="R216" s="73"/>
      <c r="S216" s="73"/>
      <c r="T216" s="74"/>
      <c r="AT216" s="18" t="s">
        <v>173</v>
      </c>
      <c r="AU216" s="18" t="s">
        <v>92</v>
      </c>
    </row>
    <row r="217" s="1" customFormat="1" ht="24" customHeight="1">
      <c r="B217" s="185"/>
      <c r="C217" s="186" t="s">
        <v>401</v>
      </c>
      <c r="D217" s="186" t="s">
        <v>168</v>
      </c>
      <c r="E217" s="187" t="s">
        <v>2533</v>
      </c>
      <c r="F217" s="188" t="s">
        <v>2534</v>
      </c>
      <c r="G217" s="189" t="s">
        <v>328</v>
      </c>
      <c r="H217" s="190">
        <v>1</v>
      </c>
      <c r="I217" s="191"/>
      <c r="J217" s="192">
        <f>ROUND(I217*H217,2)</f>
        <v>0</v>
      </c>
      <c r="K217" s="188" t="s">
        <v>247</v>
      </c>
      <c r="L217" s="37"/>
      <c r="M217" s="193" t="s">
        <v>1</v>
      </c>
      <c r="N217" s="194" t="s">
        <v>49</v>
      </c>
      <c r="O217" s="73"/>
      <c r="P217" s="195">
        <f>O217*H217</f>
        <v>0</v>
      </c>
      <c r="Q217" s="195">
        <v>2.0000000000000002E-05</v>
      </c>
      <c r="R217" s="195">
        <f>Q217*H217</f>
        <v>2.0000000000000002E-05</v>
      </c>
      <c r="S217" s="195">
        <v>0</v>
      </c>
      <c r="T217" s="196">
        <f>S217*H217</f>
        <v>0</v>
      </c>
      <c r="AR217" s="197" t="s">
        <v>646</v>
      </c>
      <c r="AT217" s="197" t="s">
        <v>168</v>
      </c>
      <c r="AU217" s="197" t="s">
        <v>92</v>
      </c>
      <c r="AY217" s="18" t="s">
        <v>165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8" t="s">
        <v>21</v>
      </c>
      <c r="BK217" s="198">
        <f>ROUND(I217*H217,2)</f>
        <v>0</v>
      </c>
      <c r="BL217" s="18" t="s">
        <v>646</v>
      </c>
      <c r="BM217" s="197" t="s">
        <v>2535</v>
      </c>
    </row>
    <row r="218" s="1" customFormat="1">
      <c r="B218" s="37"/>
      <c r="D218" s="199" t="s">
        <v>173</v>
      </c>
      <c r="F218" s="200" t="s">
        <v>2536</v>
      </c>
      <c r="I218" s="126"/>
      <c r="L218" s="37"/>
      <c r="M218" s="201"/>
      <c r="N218" s="73"/>
      <c r="O218" s="73"/>
      <c r="P218" s="73"/>
      <c r="Q218" s="73"/>
      <c r="R218" s="73"/>
      <c r="S218" s="73"/>
      <c r="T218" s="74"/>
      <c r="AT218" s="18" t="s">
        <v>173</v>
      </c>
      <c r="AU218" s="18" t="s">
        <v>92</v>
      </c>
    </row>
    <row r="219" s="1" customFormat="1" ht="16.5" customHeight="1">
      <c r="B219" s="185"/>
      <c r="C219" s="186" t="s">
        <v>410</v>
      </c>
      <c r="D219" s="186" t="s">
        <v>168</v>
      </c>
      <c r="E219" s="187" t="s">
        <v>2537</v>
      </c>
      <c r="F219" s="188" t="s">
        <v>2538</v>
      </c>
      <c r="G219" s="189" t="s">
        <v>334</v>
      </c>
      <c r="H219" s="190">
        <v>42</v>
      </c>
      <c r="I219" s="191"/>
      <c r="J219" s="192">
        <f>ROUND(I219*H219,2)</f>
        <v>0</v>
      </c>
      <c r="K219" s="188" t="s">
        <v>247</v>
      </c>
      <c r="L219" s="37"/>
      <c r="M219" s="193" t="s">
        <v>1</v>
      </c>
      <c r="N219" s="194" t="s">
        <v>49</v>
      </c>
      <c r="O219" s="73"/>
      <c r="P219" s="195">
        <f>O219*H219</f>
        <v>0</v>
      </c>
      <c r="Q219" s="195">
        <v>0.00029999999999999997</v>
      </c>
      <c r="R219" s="195">
        <f>Q219*H219</f>
        <v>0.012599999999999998</v>
      </c>
      <c r="S219" s="195">
        <v>0</v>
      </c>
      <c r="T219" s="196">
        <f>S219*H219</f>
        <v>0</v>
      </c>
      <c r="AR219" s="197" t="s">
        <v>646</v>
      </c>
      <c r="AT219" s="197" t="s">
        <v>168</v>
      </c>
      <c r="AU219" s="197" t="s">
        <v>92</v>
      </c>
      <c r="AY219" s="18" t="s">
        <v>165</v>
      </c>
      <c r="BE219" s="198">
        <f>IF(N219="základní",J219,0)</f>
        <v>0</v>
      </c>
      <c r="BF219" s="198">
        <f>IF(N219="snížená",J219,0)</f>
        <v>0</v>
      </c>
      <c r="BG219" s="198">
        <f>IF(N219="zákl. přenesená",J219,0)</f>
        <v>0</v>
      </c>
      <c r="BH219" s="198">
        <f>IF(N219="sníž. přenesená",J219,0)</f>
        <v>0</v>
      </c>
      <c r="BI219" s="198">
        <f>IF(N219="nulová",J219,0)</f>
        <v>0</v>
      </c>
      <c r="BJ219" s="18" t="s">
        <v>21</v>
      </c>
      <c r="BK219" s="198">
        <f>ROUND(I219*H219,2)</f>
        <v>0</v>
      </c>
      <c r="BL219" s="18" t="s">
        <v>646</v>
      </c>
      <c r="BM219" s="197" t="s">
        <v>2539</v>
      </c>
    </row>
    <row r="220" s="1" customFormat="1">
      <c r="B220" s="37"/>
      <c r="D220" s="199" t="s">
        <v>173</v>
      </c>
      <c r="F220" s="200" t="s">
        <v>2540</v>
      </c>
      <c r="I220" s="126"/>
      <c r="L220" s="37"/>
      <c r="M220" s="201"/>
      <c r="N220" s="73"/>
      <c r="O220" s="73"/>
      <c r="P220" s="73"/>
      <c r="Q220" s="73"/>
      <c r="R220" s="73"/>
      <c r="S220" s="73"/>
      <c r="T220" s="74"/>
      <c r="AT220" s="18" t="s">
        <v>173</v>
      </c>
      <c r="AU220" s="18" t="s">
        <v>92</v>
      </c>
    </row>
    <row r="221" s="1" customFormat="1" ht="16.5" customHeight="1">
      <c r="B221" s="185"/>
      <c r="C221" s="228" t="s">
        <v>419</v>
      </c>
      <c r="D221" s="228" t="s">
        <v>386</v>
      </c>
      <c r="E221" s="229" t="s">
        <v>2541</v>
      </c>
      <c r="F221" s="230" t="s">
        <v>2542</v>
      </c>
      <c r="G221" s="231" t="s">
        <v>334</v>
      </c>
      <c r="H221" s="232">
        <v>42</v>
      </c>
      <c r="I221" s="233"/>
      <c r="J221" s="234">
        <f>ROUND(I221*H221,2)</f>
        <v>0</v>
      </c>
      <c r="K221" s="230" t="s">
        <v>1</v>
      </c>
      <c r="L221" s="235"/>
      <c r="M221" s="236" t="s">
        <v>1</v>
      </c>
      <c r="N221" s="237" t="s">
        <v>49</v>
      </c>
      <c r="O221" s="73"/>
      <c r="P221" s="195">
        <f>O221*H221</f>
        <v>0</v>
      </c>
      <c r="Q221" s="195">
        <v>0.0135</v>
      </c>
      <c r="R221" s="195">
        <f>Q221*H221</f>
        <v>0.56699999999999995</v>
      </c>
      <c r="S221" s="195">
        <v>0</v>
      </c>
      <c r="T221" s="196">
        <f>S221*H221</f>
        <v>0</v>
      </c>
      <c r="AR221" s="197" t="s">
        <v>1021</v>
      </c>
      <c r="AT221" s="197" t="s">
        <v>386</v>
      </c>
      <c r="AU221" s="197" t="s">
        <v>92</v>
      </c>
      <c r="AY221" s="18" t="s">
        <v>165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8" t="s">
        <v>21</v>
      </c>
      <c r="BK221" s="198">
        <f>ROUND(I221*H221,2)</f>
        <v>0</v>
      </c>
      <c r="BL221" s="18" t="s">
        <v>1021</v>
      </c>
      <c r="BM221" s="197" t="s">
        <v>2543</v>
      </c>
    </row>
    <row r="222" s="1" customFormat="1">
      <c r="B222" s="37"/>
      <c r="D222" s="199" t="s">
        <v>173</v>
      </c>
      <c r="F222" s="200" t="s">
        <v>2542</v>
      </c>
      <c r="I222" s="126"/>
      <c r="L222" s="37"/>
      <c r="M222" s="201"/>
      <c r="N222" s="73"/>
      <c r="O222" s="73"/>
      <c r="P222" s="73"/>
      <c r="Q222" s="73"/>
      <c r="R222" s="73"/>
      <c r="S222" s="73"/>
      <c r="T222" s="74"/>
      <c r="AT222" s="18" t="s">
        <v>173</v>
      </c>
      <c r="AU222" s="18" t="s">
        <v>92</v>
      </c>
    </row>
    <row r="223" s="1" customFormat="1" ht="16.5" customHeight="1">
      <c r="B223" s="185"/>
      <c r="C223" s="186" t="s">
        <v>425</v>
      </c>
      <c r="D223" s="186" t="s">
        <v>168</v>
      </c>
      <c r="E223" s="187" t="s">
        <v>2544</v>
      </c>
      <c r="F223" s="188" t="s">
        <v>2545</v>
      </c>
      <c r="G223" s="189" t="s">
        <v>246</v>
      </c>
      <c r="H223" s="190">
        <v>3</v>
      </c>
      <c r="I223" s="191"/>
      <c r="J223" s="192">
        <f>ROUND(I223*H223,2)</f>
        <v>0</v>
      </c>
      <c r="K223" s="188" t="s">
        <v>247</v>
      </c>
      <c r="L223" s="37"/>
      <c r="M223" s="193" t="s">
        <v>1</v>
      </c>
      <c r="N223" s="194" t="s">
        <v>49</v>
      </c>
      <c r="O223" s="73"/>
      <c r="P223" s="195">
        <f>O223*H223</f>
        <v>0</v>
      </c>
      <c r="Q223" s="195">
        <v>0.00079000000000000001</v>
      </c>
      <c r="R223" s="195">
        <f>Q223*H223</f>
        <v>0.0023700000000000001</v>
      </c>
      <c r="S223" s="195">
        <v>0</v>
      </c>
      <c r="T223" s="196">
        <f>S223*H223</f>
        <v>0</v>
      </c>
      <c r="AR223" s="197" t="s">
        <v>646</v>
      </c>
      <c r="AT223" s="197" t="s">
        <v>168</v>
      </c>
      <c r="AU223" s="197" t="s">
        <v>92</v>
      </c>
      <c r="AY223" s="18" t="s">
        <v>165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8" t="s">
        <v>21</v>
      </c>
      <c r="BK223" s="198">
        <f>ROUND(I223*H223,2)</f>
        <v>0</v>
      </c>
      <c r="BL223" s="18" t="s">
        <v>646</v>
      </c>
      <c r="BM223" s="197" t="s">
        <v>2546</v>
      </c>
    </row>
    <row r="224" s="1" customFormat="1">
      <c r="B224" s="37"/>
      <c r="D224" s="199" t="s">
        <v>173</v>
      </c>
      <c r="F224" s="200" t="s">
        <v>2547</v>
      </c>
      <c r="I224" s="126"/>
      <c r="L224" s="37"/>
      <c r="M224" s="201"/>
      <c r="N224" s="73"/>
      <c r="O224" s="73"/>
      <c r="P224" s="73"/>
      <c r="Q224" s="73"/>
      <c r="R224" s="73"/>
      <c r="S224" s="73"/>
      <c r="T224" s="74"/>
      <c r="AT224" s="18" t="s">
        <v>173</v>
      </c>
      <c r="AU224" s="18" t="s">
        <v>92</v>
      </c>
    </row>
    <row r="225" s="1" customFormat="1" ht="16.5" customHeight="1">
      <c r="B225" s="185"/>
      <c r="C225" s="186" t="s">
        <v>431</v>
      </c>
      <c r="D225" s="186" t="s">
        <v>168</v>
      </c>
      <c r="E225" s="187" t="s">
        <v>2548</v>
      </c>
      <c r="F225" s="188" t="s">
        <v>2549</v>
      </c>
      <c r="G225" s="189" t="s">
        <v>334</v>
      </c>
      <c r="H225" s="190">
        <v>47</v>
      </c>
      <c r="I225" s="191"/>
      <c r="J225" s="192">
        <f>ROUND(I225*H225,2)</f>
        <v>0</v>
      </c>
      <c r="K225" s="188" t="s">
        <v>247</v>
      </c>
      <c r="L225" s="37"/>
      <c r="M225" s="193" t="s">
        <v>1</v>
      </c>
      <c r="N225" s="194" t="s">
        <v>49</v>
      </c>
      <c r="O225" s="73"/>
      <c r="P225" s="195">
        <f>O225*H225</f>
        <v>0</v>
      </c>
      <c r="Q225" s="195">
        <v>0</v>
      </c>
      <c r="R225" s="195">
        <f>Q225*H225</f>
        <v>0</v>
      </c>
      <c r="S225" s="195">
        <v>0</v>
      </c>
      <c r="T225" s="196">
        <f>S225*H225</f>
        <v>0</v>
      </c>
      <c r="AR225" s="197" t="s">
        <v>646</v>
      </c>
      <c r="AT225" s="197" t="s">
        <v>168</v>
      </c>
      <c r="AU225" s="197" t="s">
        <v>92</v>
      </c>
      <c r="AY225" s="18" t="s">
        <v>165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18" t="s">
        <v>21</v>
      </c>
      <c r="BK225" s="198">
        <f>ROUND(I225*H225,2)</f>
        <v>0</v>
      </c>
      <c r="BL225" s="18" t="s">
        <v>646</v>
      </c>
      <c r="BM225" s="197" t="s">
        <v>2550</v>
      </c>
    </row>
    <row r="226" s="1" customFormat="1">
      <c r="B226" s="37"/>
      <c r="D226" s="199" t="s">
        <v>173</v>
      </c>
      <c r="F226" s="200" t="s">
        <v>2551</v>
      </c>
      <c r="I226" s="126"/>
      <c r="L226" s="37"/>
      <c r="M226" s="201"/>
      <c r="N226" s="73"/>
      <c r="O226" s="73"/>
      <c r="P226" s="73"/>
      <c r="Q226" s="73"/>
      <c r="R226" s="73"/>
      <c r="S226" s="73"/>
      <c r="T226" s="74"/>
      <c r="AT226" s="18" t="s">
        <v>173</v>
      </c>
      <c r="AU226" s="18" t="s">
        <v>92</v>
      </c>
    </row>
    <row r="227" s="1" customFormat="1" ht="16.5" customHeight="1">
      <c r="B227" s="185"/>
      <c r="C227" s="186" t="s">
        <v>436</v>
      </c>
      <c r="D227" s="186" t="s">
        <v>168</v>
      </c>
      <c r="E227" s="187" t="s">
        <v>2552</v>
      </c>
      <c r="F227" s="188" t="s">
        <v>2553</v>
      </c>
      <c r="G227" s="189" t="s">
        <v>334</v>
      </c>
      <c r="H227" s="190">
        <v>47</v>
      </c>
      <c r="I227" s="191"/>
      <c r="J227" s="192">
        <f>ROUND(I227*H227,2)</f>
        <v>0</v>
      </c>
      <c r="K227" s="188" t="s">
        <v>247</v>
      </c>
      <c r="L227" s="37"/>
      <c r="M227" s="193" t="s">
        <v>1</v>
      </c>
      <c r="N227" s="194" t="s">
        <v>49</v>
      </c>
      <c r="O227" s="73"/>
      <c r="P227" s="195">
        <f>O227*H227</f>
        <v>0</v>
      </c>
      <c r="Q227" s="195">
        <v>0</v>
      </c>
      <c r="R227" s="195">
        <f>Q227*H227</f>
        <v>0</v>
      </c>
      <c r="S227" s="195">
        <v>0</v>
      </c>
      <c r="T227" s="196">
        <f>S227*H227</f>
        <v>0</v>
      </c>
      <c r="AR227" s="197" t="s">
        <v>646</v>
      </c>
      <c r="AT227" s="197" t="s">
        <v>168</v>
      </c>
      <c r="AU227" s="197" t="s">
        <v>92</v>
      </c>
      <c r="AY227" s="18" t="s">
        <v>165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18" t="s">
        <v>21</v>
      </c>
      <c r="BK227" s="198">
        <f>ROUND(I227*H227,2)</f>
        <v>0</v>
      </c>
      <c r="BL227" s="18" t="s">
        <v>646</v>
      </c>
      <c r="BM227" s="197" t="s">
        <v>2554</v>
      </c>
    </row>
    <row r="228" s="1" customFormat="1">
      <c r="B228" s="37"/>
      <c r="D228" s="199" t="s">
        <v>173</v>
      </c>
      <c r="F228" s="200" t="s">
        <v>2555</v>
      </c>
      <c r="I228" s="126"/>
      <c r="L228" s="37"/>
      <c r="M228" s="201"/>
      <c r="N228" s="73"/>
      <c r="O228" s="73"/>
      <c r="P228" s="73"/>
      <c r="Q228" s="73"/>
      <c r="R228" s="73"/>
      <c r="S228" s="73"/>
      <c r="T228" s="74"/>
      <c r="AT228" s="18" t="s">
        <v>173</v>
      </c>
      <c r="AU228" s="18" t="s">
        <v>92</v>
      </c>
    </row>
    <row r="229" s="1" customFormat="1" ht="24" customHeight="1">
      <c r="B229" s="185"/>
      <c r="C229" s="228" t="s">
        <v>443</v>
      </c>
      <c r="D229" s="228" t="s">
        <v>386</v>
      </c>
      <c r="E229" s="229" t="s">
        <v>2556</v>
      </c>
      <c r="F229" s="230" t="s">
        <v>2557</v>
      </c>
      <c r="G229" s="231" t="s">
        <v>171</v>
      </c>
      <c r="H229" s="232">
        <v>1</v>
      </c>
      <c r="I229" s="233"/>
      <c r="J229" s="234">
        <f>ROUND(I229*H229,2)</f>
        <v>0</v>
      </c>
      <c r="K229" s="230" t="s">
        <v>1</v>
      </c>
      <c r="L229" s="235"/>
      <c r="M229" s="236" t="s">
        <v>1</v>
      </c>
      <c r="N229" s="237" t="s">
        <v>49</v>
      </c>
      <c r="O229" s="73"/>
      <c r="P229" s="195">
        <f>O229*H229</f>
        <v>0</v>
      </c>
      <c r="Q229" s="195">
        <v>0.0054999999999999997</v>
      </c>
      <c r="R229" s="195">
        <f>Q229*H229</f>
        <v>0.0054999999999999997</v>
      </c>
      <c r="S229" s="195">
        <v>0</v>
      </c>
      <c r="T229" s="196">
        <f>S229*H229</f>
        <v>0</v>
      </c>
      <c r="AR229" s="197" t="s">
        <v>1021</v>
      </c>
      <c r="AT229" s="197" t="s">
        <v>386</v>
      </c>
      <c r="AU229" s="197" t="s">
        <v>92</v>
      </c>
      <c r="AY229" s="18" t="s">
        <v>165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8" t="s">
        <v>21</v>
      </c>
      <c r="BK229" s="198">
        <f>ROUND(I229*H229,2)</f>
        <v>0</v>
      </c>
      <c r="BL229" s="18" t="s">
        <v>1021</v>
      </c>
      <c r="BM229" s="197" t="s">
        <v>2558</v>
      </c>
    </row>
    <row r="230" s="1" customFormat="1">
      <c r="B230" s="37"/>
      <c r="D230" s="199" t="s">
        <v>173</v>
      </c>
      <c r="F230" s="200" t="s">
        <v>2559</v>
      </c>
      <c r="I230" s="126"/>
      <c r="L230" s="37"/>
      <c r="M230" s="201"/>
      <c r="N230" s="73"/>
      <c r="O230" s="73"/>
      <c r="P230" s="73"/>
      <c r="Q230" s="73"/>
      <c r="R230" s="73"/>
      <c r="S230" s="73"/>
      <c r="T230" s="74"/>
      <c r="AT230" s="18" t="s">
        <v>173</v>
      </c>
      <c r="AU230" s="18" t="s">
        <v>92</v>
      </c>
    </row>
    <row r="231" s="11" customFormat="1" ht="22.8" customHeight="1">
      <c r="B231" s="172"/>
      <c r="D231" s="173" t="s">
        <v>83</v>
      </c>
      <c r="E231" s="183" t="s">
        <v>2560</v>
      </c>
      <c r="F231" s="183" t="s">
        <v>2561</v>
      </c>
      <c r="I231" s="175"/>
      <c r="J231" s="184">
        <f>BK231</f>
        <v>0</v>
      </c>
      <c r="L231" s="172"/>
      <c r="M231" s="177"/>
      <c r="N231" s="178"/>
      <c r="O231" s="178"/>
      <c r="P231" s="179">
        <f>SUM(P232:P233)</f>
        <v>0</v>
      </c>
      <c r="Q231" s="178"/>
      <c r="R231" s="179">
        <f>SUM(R232:R233)</f>
        <v>0</v>
      </c>
      <c r="S231" s="178"/>
      <c r="T231" s="180">
        <f>SUM(T232:T233)</f>
        <v>0</v>
      </c>
      <c r="AR231" s="173" t="s">
        <v>179</v>
      </c>
      <c r="AT231" s="181" t="s">
        <v>83</v>
      </c>
      <c r="AU231" s="181" t="s">
        <v>21</v>
      </c>
      <c r="AY231" s="173" t="s">
        <v>165</v>
      </c>
      <c r="BK231" s="182">
        <f>SUM(BK232:BK233)</f>
        <v>0</v>
      </c>
    </row>
    <row r="232" s="1" customFormat="1" ht="24" customHeight="1">
      <c r="B232" s="185"/>
      <c r="C232" s="186" t="s">
        <v>450</v>
      </c>
      <c r="D232" s="186" t="s">
        <v>168</v>
      </c>
      <c r="E232" s="187" t="s">
        <v>2562</v>
      </c>
      <c r="F232" s="188" t="s">
        <v>2563</v>
      </c>
      <c r="G232" s="189" t="s">
        <v>1468</v>
      </c>
      <c r="H232" s="190">
        <v>1</v>
      </c>
      <c r="I232" s="191"/>
      <c r="J232" s="192">
        <f>ROUND(I232*H232,2)</f>
        <v>0</v>
      </c>
      <c r="K232" s="188" t="s">
        <v>247</v>
      </c>
      <c r="L232" s="37"/>
      <c r="M232" s="193" t="s">
        <v>1</v>
      </c>
      <c r="N232" s="194" t="s">
        <v>49</v>
      </c>
      <c r="O232" s="73"/>
      <c r="P232" s="195">
        <f>O232*H232</f>
        <v>0</v>
      </c>
      <c r="Q232" s="195">
        <v>0</v>
      </c>
      <c r="R232" s="195">
        <f>Q232*H232</f>
        <v>0</v>
      </c>
      <c r="S232" s="195">
        <v>0</v>
      </c>
      <c r="T232" s="196">
        <f>S232*H232</f>
        <v>0</v>
      </c>
      <c r="AR232" s="197" t="s">
        <v>646</v>
      </c>
      <c r="AT232" s="197" t="s">
        <v>168</v>
      </c>
      <c r="AU232" s="197" t="s">
        <v>92</v>
      </c>
      <c r="AY232" s="18" t="s">
        <v>165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8" t="s">
        <v>21</v>
      </c>
      <c r="BK232" s="198">
        <f>ROUND(I232*H232,2)</f>
        <v>0</v>
      </c>
      <c r="BL232" s="18" t="s">
        <v>646</v>
      </c>
      <c r="BM232" s="197" t="s">
        <v>2564</v>
      </c>
    </row>
    <row r="233" s="1" customFormat="1">
      <c r="B233" s="37"/>
      <c r="D233" s="199" t="s">
        <v>173</v>
      </c>
      <c r="F233" s="200" t="s">
        <v>2565</v>
      </c>
      <c r="I233" s="126"/>
      <c r="L233" s="37"/>
      <c r="M233" s="202"/>
      <c r="N233" s="203"/>
      <c r="O233" s="203"/>
      <c r="P233" s="203"/>
      <c r="Q233" s="203"/>
      <c r="R233" s="203"/>
      <c r="S233" s="203"/>
      <c r="T233" s="204"/>
      <c r="AT233" s="18" t="s">
        <v>173</v>
      </c>
      <c r="AU233" s="18" t="s">
        <v>92</v>
      </c>
    </row>
    <row r="234" s="1" customFormat="1" ht="6.96" customHeight="1">
      <c r="B234" s="56"/>
      <c r="C234" s="57"/>
      <c r="D234" s="57"/>
      <c r="E234" s="57"/>
      <c r="F234" s="57"/>
      <c r="G234" s="57"/>
      <c r="H234" s="57"/>
      <c r="I234" s="147"/>
      <c r="J234" s="57"/>
      <c r="K234" s="57"/>
      <c r="L234" s="37"/>
    </row>
  </sheetData>
  <autoFilter ref="C130:K2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2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7" t="s">
        <v>5</v>
      </c>
      <c r="AT2" s="18" t="s">
        <v>95</v>
      </c>
    </row>
    <row r="3" ht="6.96" customHeight="1">
      <c r="B3" s="19"/>
      <c r="C3" s="20"/>
      <c r="D3" s="20"/>
      <c r="E3" s="20"/>
      <c r="F3" s="20"/>
      <c r="G3" s="20"/>
      <c r="H3" s="20"/>
      <c r="I3" s="123"/>
      <c r="J3" s="20"/>
      <c r="K3" s="20"/>
      <c r="L3" s="21"/>
      <c r="AT3" s="18" t="s">
        <v>92</v>
      </c>
    </row>
    <row r="4" ht="24.96" customHeight="1">
      <c r="B4" s="21"/>
      <c r="D4" s="22" t="s">
        <v>137</v>
      </c>
      <c r="L4" s="21"/>
      <c r="M4" s="124" t="s">
        <v>10</v>
      </c>
      <c r="AT4" s="18" t="s">
        <v>3</v>
      </c>
    </row>
    <row r="5" ht="6.96" customHeight="1">
      <c r="B5" s="21"/>
      <c r="L5" s="21"/>
    </row>
    <row r="6" ht="12" customHeight="1">
      <c r="B6" s="21"/>
      <c r="D6" s="31" t="s">
        <v>16</v>
      </c>
      <c r="L6" s="21"/>
    </row>
    <row r="7" ht="16.5" customHeight="1">
      <c r="B7" s="21"/>
      <c r="E7" s="125" t="str">
        <f>'Rekapitulace stavby'!K6</f>
        <v>Novostavba garáží v areálu KSÚSV v Humpolci</v>
      </c>
      <c r="F7" s="31"/>
      <c r="G7" s="31"/>
      <c r="H7" s="31"/>
      <c r="L7" s="21"/>
    </row>
    <row r="8" ht="12" customHeight="1">
      <c r="B8" s="21"/>
      <c r="D8" s="31" t="s">
        <v>138</v>
      </c>
      <c r="L8" s="21"/>
    </row>
    <row r="9" s="1" customFormat="1" ht="16.5" customHeight="1">
      <c r="B9" s="37"/>
      <c r="E9" s="125" t="s">
        <v>139</v>
      </c>
      <c r="F9" s="1"/>
      <c r="G9" s="1"/>
      <c r="H9" s="1"/>
      <c r="I9" s="126"/>
      <c r="L9" s="37"/>
    </row>
    <row r="10" s="1" customFormat="1" ht="12" customHeight="1">
      <c r="B10" s="37"/>
      <c r="D10" s="31" t="s">
        <v>140</v>
      </c>
      <c r="I10" s="126"/>
      <c r="L10" s="37"/>
    </row>
    <row r="11" s="1" customFormat="1" ht="36.96" customHeight="1">
      <c r="B11" s="37"/>
      <c r="E11" s="63" t="s">
        <v>139</v>
      </c>
      <c r="F11" s="1"/>
      <c r="G11" s="1"/>
      <c r="H11" s="1"/>
      <c r="I11" s="126"/>
      <c r="L11" s="37"/>
    </row>
    <row r="12" s="1" customFormat="1">
      <c r="B12" s="37"/>
      <c r="I12" s="126"/>
      <c r="L12" s="37"/>
    </row>
    <row r="13" s="1" customFormat="1" ht="12" customHeight="1">
      <c r="B13" s="37"/>
      <c r="D13" s="31" t="s">
        <v>19</v>
      </c>
      <c r="F13" s="26" t="s">
        <v>1</v>
      </c>
      <c r="I13" s="127" t="s">
        <v>20</v>
      </c>
      <c r="J13" s="26" t="s">
        <v>1</v>
      </c>
      <c r="L13" s="37"/>
    </row>
    <row r="14" s="1" customFormat="1" ht="12" customHeight="1">
      <c r="B14" s="37"/>
      <c r="D14" s="31" t="s">
        <v>22</v>
      </c>
      <c r="F14" s="26" t="s">
        <v>23</v>
      </c>
      <c r="I14" s="127" t="s">
        <v>24</v>
      </c>
      <c r="J14" s="65" t="str">
        <f>'Rekapitulace stavby'!AN8</f>
        <v>27. 10. 2015</v>
      </c>
      <c r="L14" s="37"/>
    </row>
    <row r="15" s="1" customFormat="1" ht="10.8" customHeight="1">
      <c r="B15" s="37"/>
      <c r="I15" s="126"/>
      <c r="L15" s="37"/>
    </row>
    <row r="16" s="1" customFormat="1" ht="12" customHeight="1">
      <c r="B16" s="37"/>
      <c r="D16" s="31" t="s">
        <v>28</v>
      </c>
      <c r="I16" s="127" t="s">
        <v>29</v>
      </c>
      <c r="J16" s="26" t="s">
        <v>30</v>
      </c>
      <c r="L16" s="37"/>
    </row>
    <row r="17" s="1" customFormat="1" ht="18" customHeight="1">
      <c r="B17" s="37"/>
      <c r="E17" s="26" t="s">
        <v>31</v>
      </c>
      <c r="I17" s="127" t="s">
        <v>32</v>
      </c>
      <c r="J17" s="26" t="s">
        <v>1</v>
      </c>
      <c r="L17" s="37"/>
    </row>
    <row r="18" s="1" customFormat="1" ht="6.96" customHeight="1">
      <c r="B18" s="37"/>
      <c r="I18" s="126"/>
      <c r="L18" s="37"/>
    </row>
    <row r="19" s="1" customFormat="1" ht="12" customHeight="1">
      <c r="B19" s="37"/>
      <c r="D19" s="31" t="s">
        <v>33</v>
      </c>
      <c r="I19" s="127" t="s">
        <v>29</v>
      </c>
      <c r="J19" s="32" t="str">
        <f>'Rekapitulace stavby'!AN13</f>
        <v>Vyplň údaj</v>
      </c>
      <c r="L19" s="37"/>
    </row>
    <row r="20" s="1" customFormat="1" ht="18" customHeight="1">
      <c r="B20" s="37"/>
      <c r="E20" s="32" t="str">
        <f>'Rekapitulace stavby'!E14</f>
        <v>Vyplň údaj</v>
      </c>
      <c r="F20" s="26"/>
      <c r="G20" s="26"/>
      <c r="H20" s="26"/>
      <c r="I20" s="127" t="s">
        <v>32</v>
      </c>
      <c r="J20" s="32" t="str">
        <f>'Rekapitulace stavby'!AN14</f>
        <v>Vyplň údaj</v>
      </c>
      <c r="L20" s="37"/>
    </row>
    <row r="21" s="1" customFormat="1" ht="6.96" customHeight="1">
      <c r="B21" s="37"/>
      <c r="I21" s="126"/>
      <c r="L21" s="37"/>
    </row>
    <row r="22" s="1" customFormat="1" ht="12" customHeight="1">
      <c r="B22" s="37"/>
      <c r="D22" s="31" t="s">
        <v>35</v>
      </c>
      <c r="I22" s="127" t="s">
        <v>29</v>
      </c>
      <c r="J22" s="26" t="s">
        <v>36</v>
      </c>
      <c r="L22" s="37"/>
    </row>
    <row r="23" s="1" customFormat="1" ht="18" customHeight="1">
      <c r="B23" s="37"/>
      <c r="E23" s="26" t="s">
        <v>37</v>
      </c>
      <c r="I23" s="127" t="s">
        <v>32</v>
      </c>
      <c r="J23" s="26" t="s">
        <v>38</v>
      </c>
      <c r="L23" s="37"/>
    </row>
    <row r="24" s="1" customFormat="1" ht="6.96" customHeight="1">
      <c r="B24" s="37"/>
      <c r="I24" s="126"/>
      <c r="L24" s="37"/>
    </row>
    <row r="25" s="1" customFormat="1" ht="12" customHeight="1">
      <c r="B25" s="37"/>
      <c r="D25" s="31" t="s">
        <v>40</v>
      </c>
      <c r="I25" s="127" t="s">
        <v>29</v>
      </c>
      <c r="J25" s="26" t="str">
        <f>IF('Rekapitulace stavby'!AN19="","",'Rekapitulace stavby'!AN19)</f>
        <v/>
      </c>
      <c r="L25" s="37"/>
    </row>
    <row r="26" s="1" customFormat="1" ht="18" customHeight="1">
      <c r="B26" s="37"/>
      <c r="E26" s="26" t="str">
        <f>IF('Rekapitulace stavby'!E20="","",'Rekapitulace stavby'!E20)</f>
        <v xml:space="preserve"> </v>
      </c>
      <c r="I26" s="127" t="s">
        <v>32</v>
      </c>
      <c r="J26" s="26" t="str">
        <f>IF('Rekapitulace stavby'!AN20="","",'Rekapitulace stavby'!AN20)</f>
        <v/>
      </c>
      <c r="L26" s="37"/>
    </row>
    <row r="27" s="1" customFormat="1" ht="6.96" customHeight="1">
      <c r="B27" s="37"/>
      <c r="I27" s="126"/>
      <c r="L27" s="37"/>
    </row>
    <row r="28" s="1" customFormat="1" ht="12" customHeight="1">
      <c r="B28" s="37"/>
      <c r="D28" s="31" t="s">
        <v>42</v>
      </c>
      <c r="I28" s="126"/>
      <c r="L28" s="37"/>
    </row>
    <row r="29" s="7" customFormat="1" ht="280.5" customHeight="1">
      <c r="B29" s="128"/>
      <c r="E29" s="35" t="s">
        <v>141</v>
      </c>
      <c r="F29" s="35"/>
      <c r="G29" s="35"/>
      <c r="H29" s="35"/>
      <c r="I29" s="129"/>
      <c r="L29" s="128"/>
    </row>
    <row r="30" s="1" customFormat="1" ht="6.96" customHeight="1">
      <c r="B30" s="37"/>
      <c r="I30" s="126"/>
      <c r="L30" s="37"/>
    </row>
    <row r="31" s="1" customFormat="1" ht="6.96" customHeight="1">
      <c r="B31" s="37"/>
      <c r="D31" s="69"/>
      <c r="E31" s="69"/>
      <c r="F31" s="69"/>
      <c r="G31" s="69"/>
      <c r="H31" s="69"/>
      <c r="I31" s="130"/>
      <c r="J31" s="69"/>
      <c r="K31" s="69"/>
      <c r="L31" s="37"/>
    </row>
    <row r="32" s="1" customFormat="1" ht="25.44" customHeight="1">
      <c r="B32" s="37"/>
      <c r="D32" s="131" t="s">
        <v>44</v>
      </c>
      <c r="I32" s="126"/>
      <c r="J32" s="90">
        <f>ROUND(J122, 2)</f>
        <v>0</v>
      </c>
      <c r="L32" s="37"/>
    </row>
    <row r="33" s="1" customFormat="1" ht="6.96" customHeight="1">
      <c r="B33" s="37"/>
      <c r="D33" s="69"/>
      <c r="E33" s="69"/>
      <c r="F33" s="69"/>
      <c r="G33" s="69"/>
      <c r="H33" s="69"/>
      <c r="I33" s="130"/>
      <c r="J33" s="69"/>
      <c r="K33" s="69"/>
      <c r="L33" s="37"/>
    </row>
    <row r="34" s="1" customFormat="1" ht="14.4" customHeight="1">
      <c r="B34" s="37"/>
      <c r="F34" s="41" t="s">
        <v>46</v>
      </c>
      <c r="I34" s="132" t="s">
        <v>45</v>
      </c>
      <c r="J34" s="41" t="s">
        <v>47</v>
      </c>
      <c r="L34" s="37"/>
    </row>
    <row r="35" s="1" customFormat="1" ht="14.4" customHeight="1">
      <c r="B35" s="37"/>
      <c r="D35" s="133" t="s">
        <v>48</v>
      </c>
      <c r="E35" s="31" t="s">
        <v>49</v>
      </c>
      <c r="F35" s="134">
        <f>ROUND((SUM(BE122:BE142)),  2)</f>
        <v>0</v>
      </c>
      <c r="I35" s="135">
        <v>0.20999999999999999</v>
      </c>
      <c r="J35" s="134">
        <f>ROUND(((SUM(BE122:BE142))*I35),  2)</f>
        <v>0</v>
      </c>
      <c r="L35" s="37"/>
    </row>
    <row r="36" s="1" customFormat="1" ht="14.4" customHeight="1">
      <c r="B36" s="37"/>
      <c r="E36" s="31" t="s">
        <v>50</v>
      </c>
      <c r="F36" s="134">
        <f>ROUND((SUM(BF122:BF142)),  2)</f>
        <v>0</v>
      </c>
      <c r="I36" s="135">
        <v>0.14999999999999999</v>
      </c>
      <c r="J36" s="134">
        <f>ROUND(((SUM(BF122:BF142))*I36),  2)</f>
        <v>0</v>
      </c>
      <c r="L36" s="37"/>
    </row>
    <row r="37" hidden="1" s="1" customFormat="1" ht="14.4" customHeight="1">
      <c r="B37" s="37"/>
      <c r="E37" s="31" t="s">
        <v>51</v>
      </c>
      <c r="F37" s="134">
        <f>ROUND((SUM(BG122:BG142)),  2)</f>
        <v>0</v>
      </c>
      <c r="I37" s="135">
        <v>0.20999999999999999</v>
      </c>
      <c r="J37" s="134">
        <f>0</f>
        <v>0</v>
      </c>
      <c r="L37" s="37"/>
    </row>
    <row r="38" hidden="1" s="1" customFormat="1" ht="14.4" customHeight="1">
      <c r="B38" s="37"/>
      <c r="E38" s="31" t="s">
        <v>52</v>
      </c>
      <c r="F38" s="134">
        <f>ROUND((SUM(BH122:BH142)),  2)</f>
        <v>0</v>
      </c>
      <c r="I38" s="135">
        <v>0.14999999999999999</v>
      </c>
      <c r="J38" s="134">
        <f>0</f>
        <v>0</v>
      </c>
      <c r="L38" s="37"/>
    </row>
    <row r="39" hidden="1" s="1" customFormat="1" ht="14.4" customHeight="1">
      <c r="B39" s="37"/>
      <c r="E39" s="31" t="s">
        <v>53</v>
      </c>
      <c r="F39" s="134">
        <f>ROUND((SUM(BI122:BI142)),  2)</f>
        <v>0</v>
      </c>
      <c r="I39" s="135">
        <v>0</v>
      </c>
      <c r="J39" s="134">
        <f>0</f>
        <v>0</v>
      </c>
      <c r="L39" s="37"/>
    </row>
    <row r="40" s="1" customFormat="1" ht="6.96" customHeight="1">
      <c r="B40" s="37"/>
      <c r="I40" s="126"/>
      <c r="L40" s="37"/>
    </row>
    <row r="41" s="1" customFormat="1" ht="25.44" customHeight="1">
      <c r="B41" s="37"/>
      <c r="C41" s="136"/>
      <c r="D41" s="137" t="s">
        <v>54</v>
      </c>
      <c r="E41" s="77"/>
      <c r="F41" s="77"/>
      <c r="G41" s="138" t="s">
        <v>55</v>
      </c>
      <c r="H41" s="139" t="s">
        <v>56</v>
      </c>
      <c r="I41" s="140"/>
      <c r="J41" s="141">
        <f>SUM(J32:J39)</f>
        <v>0</v>
      </c>
      <c r="K41" s="142"/>
      <c r="L41" s="37"/>
    </row>
    <row r="42" s="1" customFormat="1" ht="14.4" customHeight="1">
      <c r="B42" s="37"/>
      <c r="I42" s="126"/>
      <c r="L42" s="37"/>
    </row>
    <row r="43" ht="14.4" customHeight="1">
      <c r="B43" s="21"/>
      <c r="L43" s="21"/>
    </row>
    <row r="44" ht="14.4" customHeight="1">
      <c r="B44" s="21"/>
      <c r="L44" s="21"/>
    </row>
    <row r="45" ht="14.4" customHeight="1">
      <c r="B45" s="21"/>
      <c r="L45" s="21"/>
    </row>
    <row r="46" ht="14.4" customHeight="1">
      <c r="B46" s="21"/>
      <c r="L46" s="21"/>
    </row>
    <row r="47" ht="14.4" customHeight="1">
      <c r="B47" s="21"/>
      <c r="L47" s="21"/>
    </row>
    <row r="48" ht="14.4" customHeight="1">
      <c r="B48" s="21"/>
      <c r="L48" s="21"/>
    </row>
    <row r="49" ht="14.4" customHeight="1">
      <c r="B49" s="21"/>
      <c r="L49" s="21"/>
    </row>
    <row r="50" s="1" customFormat="1" ht="14.4" customHeight="1">
      <c r="B50" s="37"/>
      <c r="D50" s="53" t="s">
        <v>57</v>
      </c>
      <c r="E50" s="54"/>
      <c r="F50" s="54"/>
      <c r="G50" s="53" t="s">
        <v>58</v>
      </c>
      <c r="H50" s="54"/>
      <c r="I50" s="143"/>
      <c r="J50" s="54"/>
      <c r="K50" s="54"/>
      <c r="L50" s="3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1" customFormat="1">
      <c r="B61" s="37"/>
      <c r="D61" s="55" t="s">
        <v>59</v>
      </c>
      <c r="E61" s="39"/>
      <c r="F61" s="144" t="s">
        <v>60</v>
      </c>
      <c r="G61" s="55" t="s">
        <v>59</v>
      </c>
      <c r="H61" s="39"/>
      <c r="I61" s="145"/>
      <c r="J61" s="146" t="s">
        <v>60</v>
      </c>
      <c r="K61" s="39"/>
      <c r="L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1" customFormat="1">
      <c r="B65" s="37"/>
      <c r="D65" s="53" t="s">
        <v>61</v>
      </c>
      <c r="E65" s="54"/>
      <c r="F65" s="54"/>
      <c r="G65" s="53" t="s">
        <v>62</v>
      </c>
      <c r="H65" s="54"/>
      <c r="I65" s="143"/>
      <c r="J65" s="54"/>
      <c r="K65" s="54"/>
      <c r="L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1" customFormat="1">
      <c r="B76" s="37"/>
      <c r="D76" s="55" t="s">
        <v>59</v>
      </c>
      <c r="E76" s="39"/>
      <c r="F76" s="144" t="s">
        <v>60</v>
      </c>
      <c r="G76" s="55" t="s">
        <v>59</v>
      </c>
      <c r="H76" s="39"/>
      <c r="I76" s="145"/>
      <c r="J76" s="146" t="s">
        <v>60</v>
      </c>
      <c r="K76" s="39"/>
      <c r="L76" s="37"/>
    </row>
    <row r="77" s="1" customFormat="1" ht="14.4" customHeight="1">
      <c r="B77" s="56"/>
      <c r="C77" s="57"/>
      <c r="D77" s="57"/>
      <c r="E77" s="57"/>
      <c r="F77" s="57"/>
      <c r="G77" s="57"/>
      <c r="H77" s="57"/>
      <c r="I77" s="147"/>
      <c r="J77" s="57"/>
      <c r="K77" s="57"/>
      <c r="L77" s="37"/>
    </row>
    <row r="81" s="1" customFormat="1" ht="6.96" customHeight="1">
      <c r="B81" s="58"/>
      <c r="C81" s="59"/>
      <c r="D81" s="59"/>
      <c r="E81" s="59"/>
      <c r="F81" s="59"/>
      <c r="G81" s="59"/>
      <c r="H81" s="59"/>
      <c r="I81" s="148"/>
      <c r="J81" s="59"/>
      <c r="K81" s="59"/>
      <c r="L81" s="37"/>
    </row>
    <row r="82" s="1" customFormat="1" ht="24.96" customHeight="1">
      <c r="B82" s="37"/>
      <c r="C82" s="22" t="s">
        <v>142</v>
      </c>
      <c r="I82" s="126"/>
      <c r="L82" s="37"/>
    </row>
    <row r="83" s="1" customFormat="1" ht="6.96" customHeight="1">
      <c r="B83" s="37"/>
      <c r="I83" s="126"/>
      <c r="L83" s="37"/>
    </row>
    <row r="84" s="1" customFormat="1" ht="12" customHeight="1">
      <c r="B84" s="37"/>
      <c r="C84" s="31" t="s">
        <v>16</v>
      </c>
      <c r="I84" s="126"/>
      <c r="L84" s="37"/>
    </row>
    <row r="85" s="1" customFormat="1" ht="16.5" customHeight="1">
      <c r="B85" s="37"/>
      <c r="E85" s="125" t="str">
        <f>E7</f>
        <v>Novostavba garáží v areálu KSÚSV v Humpolci</v>
      </c>
      <c r="F85" s="31"/>
      <c r="G85" s="31"/>
      <c r="H85" s="31"/>
      <c r="I85" s="126"/>
      <c r="L85" s="37"/>
    </row>
    <row r="86" ht="12" customHeight="1">
      <c r="B86" s="21"/>
      <c r="C86" s="31" t="s">
        <v>138</v>
      </c>
      <c r="L86" s="21"/>
    </row>
    <row r="87" s="1" customFormat="1" ht="16.5" customHeight="1">
      <c r="B87" s="37"/>
      <c r="E87" s="125" t="s">
        <v>139</v>
      </c>
      <c r="F87" s="1"/>
      <c r="G87" s="1"/>
      <c r="H87" s="1"/>
      <c r="I87" s="126"/>
      <c r="L87" s="37"/>
    </row>
    <row r="88" s="1" customFormat="1" ht="12" customHeight="1">
      <c r="B88" s="37"/>
      <c r="C88" s="31" t="s">
        <v>140</v>
      </c>
      <c r="I88" s="126"/>
      <c r="L88" s="37"/>
    </row>
    <row r="89" s="1" customFormat="1" ht="16.5" customHeight="1">
      <c r="B89" s="37"/>
      <c r="E89" s="63" t="str">
        <f>E11</f>
        <v>VRN - Vedlejší a ostatní rozpočtové náklady</v>
      </c>
      <c r="F89" s="1"/>
      <c r="G89" s="1"/>
      <c r="H89" s="1"/>
      <c r="I89" s="126"/>
      <c r="L89" s="37"/>
    </row>
    <row r="90" s="1" customFormat="1" ht="6.96" customHeight="1">
      <c r="B90" s="37"/>
      <c r="I90" s="126"/>
      <c r="L90" s="37"/>
    </row>
    <row r="91" s="1" customFormat="1" ht="12" customHeight="1">
      <c r="B91" s="37"/>
      <c r="C91" s="31" t="s">
        <v>22</v>
      </c>
      <c r="F91" s="26" t="str">
        <f>F14</f>
        <v>město Humpolec, areál KSÚS ul. Spojovací</v>
      </c>
      <c r="I91" s="127" t="s">
        <v>24</v>
      </c>
      <c r="J91" s="65" t="str">
        <f>IF(J14="","",J14)</f>
        <v>27. 10. 2015</v>
      </c>
      <c r="L91" s="37"/>
    </row>
    <row r="92" s="1" customFormat="1" ht="6.96" customHeight="1">
      <c r="B92" s="37"/>
      <c r="I92" s="126"/>
      <c r="L92" s="37"/>
    </row>
    <row r="93" s="1" customFormat="1" ht="43.05" customHeight="1">
      <c r="B93" s="37"/>
      <c r="C93" s="31" t="s">
        <v>28</v>
      </c>
      <c r="F93" s="26" t="str">
        <f>E17</f>
        <v>Krajská správa a údržba silnic Vysočiny</v>
      </c>
      <c r="I93" s="127" t="s">
        <v>35</v>
      </c>
      <c r="J93" s="35" t="str">
        <f>E23</f>
        <v>PROJEKT CENTRUM NOVA s.r.o.</v>
      </c>
      <c r="L93" s="37"/>
    </row>
    <row r="94" s="1" customFormat="1" ht="15.15" customHeight="1">
      <c r="B94" s="37"/>
      <c r="C94" s="31" t="s">
        <v>33</v>
      </c>
      <c r="F94" s="26" t="str">
        <f>IF(E20="","",E20)</f>
        <v>Vyplň údaj</v>
      </c>
      <c r="I94" s="127" t="s">
        <v>40</v>
      </c>
      <c r="J94" s="35" t="str">
        <f>E26</f>
        <v xml:space="preserve"> </v>
      </c>
      <c r="L94" s="37"/>
    </row>
    <row r="95" s="1" customFormat="1" ht="10.32" customHeight="1">
      <c r="B95" s="37"/>
      <c r="I95" s="126"/>
      <c r="L95" s="37"/>
    </row>
    <row r="96" s="1" customFormat="1" ht="29.28" customHeight="1">
      <c r="B96" s="37"/>
      <c r="C96" s="149" t="s">
        <v>143</v>
      </c>
      <c r="D96" s="136"/>
      <c r="E96" s="136"/>
      <c r="F96" s="136"/>
      <c r="G96" s="136"/>
      <c r="H96" s="136"/>
      <c r="I96" s="150"/>
      <c r="J96" s="151" t="s">
        <v>144</v>
      </c>
      <c r="K96" s="136"/>
      <c r="L96" s="37"/>
    </row>
    <row r="97" s="1" customFormat="1" ht="10.32" customHeight="1">
      <c r="B97" s="37"/>
      <c r="I97" s="126"/>
      <c r="L97" s="37"/>
    </row>
    <row r="98" s="1" customFormat="1" ht="22.8" customHeight="1">
      <c r="B98" s="37"/>
      <c r="C98" s="152" t="s">
        <v>145</v>
      </c>
      <c r="I98" s="126"/>
      <c r="J98" s="90">
        <f>J122</f>
        <v>0</v>
      </c>
      <c r="L98" s="37"/>
      <c r="AU98" s="18" t="s">
        <v>146</v>
      </c>
    </row>
    <row r="99" s="8" customFormat="1" ht="24.96" customHeight="1">
      <c r="B99" s="153"/>
      <c r="D99" s="154" t="s">
        <v>147</v>
      </c>
      <c r="E99" s="155"/>
      <c r="F99" s="155"/>
      <c r="G99" s="155"/>
      <c r="H99" s="155"/>
      <c r="I99" s="156"/>
      <c r="J99" s="157">
        <f>J123</f>
        <v>0</v>
      </c>
      <c r="L99" s="153"/>
    </row>
    <row r="100" s="9" customFormat="1" ht="19.92" customHeight="1">
      <c r="B100" s="158"/>
      <c r="D100" s="159" t="s">
        <v>148</v>
      </c>
      <c r="E100" s="160"/>
      <c r="F100" s="160"/>
      <c r="G100" s="160"/>
      <c r="H100" s="160"/>
      <c r="I100" s="161"/>
      <c r="J100" s="162">
        <f>J124</f>
        <v>0</v>
      </c>
      <c r="L100" s="158"/>
    </row>
    <row r="101" s="1" customFormat="1" ht="21.84" customHeight="1">
      <c r="B101" s="37"/>
      <c r="I101" s="126"/>
      <c r="L101" s="37"/>
    </row>
    <row r="102" s="1" customFormat="1" ht="6.96" customHeight="1">
      <c r="B102" s="56"/>
      <c r="C102" s="57"/>
      <c r="D102" s="57"/>
      <c r="E102" s="57"/>
      <c r="F102" s="57"/>
      <c r="G102" s="57"/>
      <c r="H102" s="57"/>
      <c r="I102" s="147"/>
      <c r="J102" s="57"/>
      <c r="K102" s="57"/>
      <c r="L102" s="37"/>
    </row>
    <row r="106" s="1" customFormat="1" ht="6.96" customHeight="1">
      <c r="B106" s="58"/>
      <c r="C106" s="59"/>
      <c r="D106" s="59"/>
      <c r="E106" s="59"/>
      <c r="F106" s="59"/>
      <c r="G106" s="59"/>
      <c r="H106" s="59"/>
      <c r="I106" s="148"/>
      <c r="J106" s="59"/>
      <c r="K106" s="59"/>
      <c r="L106" s="37"/>
    </row>
    <row r="107" s="1" customFormat="1" ht="24.96" customHeight="1">
      <c r="B107" s="37"/>
      <c r="C107" s="22" t="s">
        <v>149</v>
      </c>
      <c r="I107" s="126"/>
      <c r="L107" s="37"/>
    </row>
    <row r="108" s="1" customFormat="1" ht="6.96" customHeight="1">
      <c r="B108" s="37"/>
      <c r="I108" s="126"/>
      <c r="L108" s="37"/>
    </row>
    <row r="109" s="1" customFormat="1" ht="12" customHeight="1">
      <c r="B109" s="37"/>
      <c r="C109" s="31" t="s">
        <v>16</v>
      </c>
      <c r="I109" s="126"/>
      <c r="L109" s="37"/>
    </row>
    <row r="110" s="1" customFormat="1" ht="16.5" customHeight="1">
      <c r="B110" s="37"/>
      <c r="E110" s="125" t="str">
        <f>E7</f>
        <v>Novostavba garáží v areálu KSÚSV v Humpolci</v>
      </c>
      <c r="F110" s="31"/>
      <c r="G110" s="31"/>
      <c r="H110" s="31"/>
      <c r="I110" s="126"/>
      <c r="L110" s="37"/>
    </row>
    <row r="111" ht="12" customHeight="1">
      <c r="B111" s="21"/>
      <c r="C111" s="31" t="s">
        <v>138</v>
      </c>
      <c r="L111" s="21"/>
    </row>
    <row r="112" s="1" customFormat="1" ht="16.5" customHeight="1">
      <c r="B112" s="37"/>
      <c r="E112" s="125" t="s">
        <v>139</v>
      </c>
      <c r="F112" s="1"/>
      <c r="G112" s="1"/>
      <c r="H112" s="1"/>
      <c r="I112" s="126"/>
      <c r="L112" s="37"/>
    </row>
    <row r="113" s="1" customFormat="1" ht="12" customHeight="1">
      <c r="B113" s="37"/>
      <c r="C113" s="31" t="s">
        <v>140</v>
      </c>
      <c r="I113" s="126"/>
      <c r="L113" s="37"/>
    </row>
    <row r="114" s="1" customFormat="1" ht="16.5" customHeight="1">
      <c r="B114" s="37"/>
      <c r="E114" s="63" t="str">
        <f>E11</f>
        <v>VRN - Vedlejší a ostatní rozpočtové náklady</v>
      </c>
      <c r="F114" s="1"/>
      <c r="G114" s="1"/>
      <c r="H114" s="1"/>
      <c r="I114" s="126"/>
      <c r="L114" s="37"/>
    </row>
    <row r="115" s="1" customFormat="1" ht="6.96" customHeight="1">
      <c r="B115" s="37"/>
      <c r="I115" s="126"/>
      <c r="L115" s="37"/>
    </row>
    <row r="116" s="1" customFormat="1" ht="12" customHeight="1">
      <c r="B116" s="37"/>
      <c r="C116" s="31" t="s">
        <v>22</v>
      </c>
      <c r="F116" s="26" t="str">
        <f>F14</f>
        <v>město Humpolec, areál KSÚS ul. Spojovací</v>
      </c>
      <c r="I116" s="127" t="s">
        <v>24</v>
      </c>
      <c r="J116" s="65" t="str">
        <f>IF(J14="","",J14)</f>
        <v>27. 10. 2015</v>
      </c>
      <c r="L116" s="37"/>
    </row>
    <row r="117" s="1" customFormat="1" ht="6.96" customHeight="1">
      <c r="B117" s="37"/>
      <c r="I117" s="126"/>
      <c r="L117" s="37"/>
    </row>
    <row r="118" s="1" customFormat="1" ht="43.05" customHeight="1">
      <c r="B118" s="37"/>
      <c r="C118" s="31" t="s">
        <v>28</v>
      </c>
      <c r="F118" s="26" t="str">
        <f>E17</f>
        <v>Krajská správa a údržba silnic Vysočiny</v>
      </c>
      <c r="I118" s="127" t="s">
        <v>35</v>
      </c>
      <c r="J118" s="35" t="str">
        <f>E23</f>
        <v>PROJEKT CENTRUM NOVA s.r.o.</v>
      </c>
      <c r="L118" s="37"/>
    </row>
    <row r="119" s="1" customFormat="1" ht="15.15" customHeight="1">
      <c r="B119" s="37"/>
      <c r="C119" s="31" t="s">
        <v>33</v>
      </c>
      <c r="F119" s="26" t="str">
        <f>IF(E20="","",E20)</f>
        <v>Vyplň údaj</v>
      </c>
      <c r="I119" s="127" t="s">
        <v>40</v>
      </c>
      <c r="J119" s="35" t="str">
        <f>E26</f>
        <v xml:space="preserve"> </v>
      </c>
      <c r="L119" s="37"/>
    </row>
    <row r="120" s="1" customFormat="1" ht="10.32" customHeight="1">
      <c r="B120" s="37"/>
      <c r="I120" s="126"/>
      <c r="L120" s="37"/>
    </row>
    <row r="121" s="10" customFormat="1" ht="29.28" customHeight="1">
      <c r="B121" s="163"/>
      <c r="C121" s="164" t="s">
        <v>150</v>
      </c>
      <c r="D121" s="165" t="s">
        <v>69</v>
      </c>
      <c r="E121" s="165" t="s">
        <v>65</v>
      </c>
      <c r="F121" s="165" t="s">
        <v>66</v>
      </c>
      <c r="G121" s="165" t="s">
        <v>151</v>
      </c>
      <c r="H121" s="165" t="s">
        <v>152</v>
      </c>
      <c r="I121" s="166" t="s">
        <v>153</v>
      </c>
      <c r="J121" s="165" t="s">
        <v>144</v>
      </c>
      <c r="K121" s="167" t="s">
        <v>154</v>
      </c>
      <c r="L121" s="163"/>
      <c r="M121" s="82" t="s">
        <v>1</v>
      </c>
      <c r="N121" s="83" t="s">
        <v>48</v>
      </c>
      <c r="O121" s="83" t="s">
        <v>155</v>
      </c>
      <c r="P121" s="83" t="s">
        <v>156</v>
      </c>
      <c r="Q121" s="83" t="s">
        <v>157</v>
      </c>
      <c r="R121" s="83" t="s">
        <v>158</v>
      </c>
      <c r="S121" s="83" t="s">
        <v>159</v>
      </c>
      <c r="T121" s="84" t="s">
        <v>160</v>
      </c>
    </row>
    <row r="122" s="1" customFormat="1" ht="22.8" customHeight="1">
      <c r="B122" s="37"/>
      <c r="C122" s="87" t="s">
        <v>161</v>
      </c>
      <c r="I122" s="126"/>
      <c r="J122" s="168">
        <f>BK122</f>
        <v>0</v>
      </c>
      <c r="L122" s="37"/>
      <c r="M122" s="85"/>
      <c r="N122" s="69"/>
      <c r="O122" s="69"/>
      <c r="P122" s="169">
        <f>P123</f>
        <v>0</v>
      </c>
      <c r="Q122" s="69"/>
      <c r="R122" s="169">
        <f>R123</f>
        <v>0</v>
      </c>
      <c r="S122" s="69"/>
      <c r="T122" s="170">
        <f>T123</f>
        <v>0</v>
      </c>
      <c r="AT122" s="18" t="s">
        <v>83</v>
      </c>
      <c r="AU122" s="18" t="s">
        <v>146</v>
      </c>
      <c r="BK122" s="171">
        <f>BK123</f>
        <v>0</v>
      </c>
    </row>
    <row r="123" s="11" customFormat="1" ht="25.92" customHeight="1">
      <c r="B123" s="172"/>
      <c r="D123" s="173" t="s">
        <v>83</v>
      </c>
      <c r="E123" s="174" t="s">
        <v>162</v>
      </c>
      <c r="F123" s="174" t="s">
        <v>163</v>
      </c>
      <c r="I123" s="175"/>
      <c r="J123" s="176">
        <f>BK123</f>
        <v>0</v>
      </c>
      <c r="L123" s="172"/>
      <c r="M123" s="177"/>
      <c r="N123" s="178"/>
      <c r="O123" s="178"/>
      <c r="P123" s="179">
        <f>P124</f>
        <v>0</v>
      </c>
      <c r="Q123" s="178"/>
      <c r="R123" s="179">
        <f>R124</f>
        <v>0</v>
      </c>
      <c r="S123" s="178"/>
      <c r="T123" s="180">
        <f>T124</f>
        <v>0</v>
      </c>
      <c r="AR123" s="173" t="s">
        <v>164</v>
      </c>
      <c r="AT123" s="181" t="s">
        <v>83</v>
      </c>
      <c r="AU123" s="181" t="s">
        <v>84</v>
      </c>
      <c r="AY123" s="173" t="s">
        <v>165</v>
      </c>
      <c r="BK123" s="182">
        <f>BK124</f>
        <v>0</v>
      </c>
    </row>
    <row r="124" s="11" customFormat="1" ht="22.8" customHeight="1">
      <c r="B124" s="172"/>
      <c r="D124" s="173" t="s">
        <v>83</v>
      </c>
      <c r="E124" s="183" t="s">
        <v>166</v>
      </c>
      <c r="F124" s="183" t="s">
        <v>167</v>
      </c>
      <c r="I124" s="175"/>
      <c r="J124" s="184">
        <f>BK124</f>
        <v>0</v>
      </c>
      <c r="L124" s="172"/>
      <c r="M124" s="177"/>
      <c r="N124" s="178"/>
      <c r="O124" s="178"/>
      <c r="P124" s="179">
        <f>SUM(P125:P142)</f>
        <v>0</v>
      </c>
      <c r="Q124" s="178"/>
      <c r="R124" s="179">
        <f>SUM(R125:R142)</f>
        <v>0</v>
      </c>
      <c r="S124" s="178"/>
      <c r="T124" s="180">
        <f>SUM(T125:T142)</f>
        <v>0</v>
      </c>
      <c r="AR124" s="173" t="s">
        <v>164</v>
      </c>
      <c r="AT124" s="181" t="s">
        <v>83</v>
      </c>
      <c r="AU124" s="181" t="s">
        <v>21</v>
      </c>
      <c r="AY124" s="173" t="s">
        <v>165</v>
      </c>
      <c r="BK124" s="182">
        <f>SUM(BK125:BK142)</f>
        <v>0</v>
      </c>
    </row>
    <row r="125" s="1" customFormat="1" ht="16.5" customHeight="1">
      <c r="B125" s="185"/>
      <c r="C125" s="186" t="s">
        <v>21</v>
      </c>
      <c r="D125" s="186" t="s">
        <v>168</v>
      </c>
      <c r="E125" s="187" t="s">
        <v>169</v>
      </c>
      <c r="F125" s="188" t="s">
        <v>170</v>
      </c>
      <c r="G125" s="189" t="s">
        <v>171</v>
      </c>
      <c r="H125" s="190">
        <v>1</v>
      </c>
      <c r="I125" s="191"/>
      <c r="J125" s="192">
        <f>ROUND(I125*H125,2)</f>
        <v>0</v>
      </c>
      <c r="K125" s="188" t="s">
        <v>1</v>
      </c>
      <c r="L125" s="37"/>
      <c r="M125" s="193" t="s">
        <v>1</v>
      </c>
      <c r="N125" s="194" t="s">
        <v>49</v>
      </c>
      <c r="O125" s="73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AR125" s="197" t="s">
        <v>164</v>
      </c>
      <c r="AT125" s="197" t="s">
        <v>168</v>
      </c>
      <c r="AU125" s="197" t="s">
        <v>92</v>
      </c>
      <c r="AY125" s="18" t="s">
        <v>165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8" t="s">
        <v>21</v>
      </c>
      <c r="BK125" s="198">
        <f>ROUND(I125*H125,2)</f>
        <v>0</v>
      </c>
      <c r="BL125" s="18" t="s">
        <v>164</v>
      </c>
      <c r="BM125" s="197" t="s">
        <v>172</v>
      </c>
    </row>
    <row r="126" s="1" customFormat="1">
      <c r="B126" s="37"/>
      <c r="D126" s="199" t="s">
        <v>173</v>
      </c>
      <c r="F126" s="200" t="s">
        <v>174</v>
      </c>
      <c r="I126" s="126"/>
      <c r="L126" s="37"/>
      <c r="M126" s="201"/>
      <c r="N126" s="73"/>
      <c r="O126" s="73"/>
      <c r="P126" s="73"/>
      <c r="Q126" s="73"/>
      <c r="R126" s="73"/>
      <c r="S126" s="73"/>
      <c r="T126" s="74"/>
      <c r="AT126" s="18" t="s">
        <v>173</v>
      </c>
      <c r="AU126" s="18" t="s">
        <v>92</v>
      </c>
    </row>
    <row r="127" s="1" customFormat="1" ht="24" customHeight="1">
      <c r="B127" s="185"/>
      <c r="C127" s="186" t="s">
        <v>92</v>
      </c>
      <c r="D127" s="186" t="s">
        <v>168</v>
      </c>
      <c r="E127" s="187" t="s">
        <v>175</v>
      </c>
      <c r="F127" s="188" t="s">
        <v>176</v>
      </c>
      <c r="G127" s="189" t="s">
        <v>171</v>
      </c>
      <c r="H127" s="190">
        <v>1</v>
      </c>
      <c r="I127" s="191"/>
      <c r="J127" s="192">
        <f>ROUND(I127*H127,2)</f>
        <v>0</v>
      </c>
      <c r="K127" s="188" t="s">
        <v>1</v>
      </c>
      <c r="L127" s="37"/>
      <c r="M127" s="193" t="s">
        <v>1</v>
      </c>
      <c r="N127" s="194" t="s">
        <v>49</v>
      </c>
      <c r="O127" s="73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AR127" s="197" t="s">
        <v>164</v>
      </c>
      <c r="AT127" s="197" t="s">
        <v>168</v>
      </c>
      <c r="AU127" s="197" t="s">
        <v>92</v>
      </c>
      <c r="AY127" s="18" t="s">
        <v>165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8" t="s">
        <v>21</v>
      </c>
      <c r="BK127" s="198">
        <f>ROUND(I127*H127,2)</f>
        <v>0</v>
      </c>
      <c r="BL127" s="18" t="s">
        <v>164</v>
      </c>
      <c r="BM127" s="197" t="s">
        <v>177</v>
      </c>
    </row>
    <row r="128" s="1" customFormat="1">
      <c r="B128" s="37"/>
      <c r="D128" s="199" t="s">
        <v>173</v>
      </c>
      <c r="F128" s="200" t="s">
        <v>178</v>
      </c>
      <c r="I128" s="126"/>
      <c r="L128" s="37"/>
      <c r="M128" s="201"/>
      <c r="N128" s="73"/>
      <c r="O128" s="73"/>
      <c r="P128" s="73"/>
      <c r="Q128" s="73"/>
      <c r="R128" s="73"/>
      <c r="S128" s="73"/>
      <c r="T128" s="74"/>
      <c r="AT128" s="18" t="s">
        <v>173</v>
      </c>
      <c r="AU128" s="18" t="s">
        <v>92</v>
      </c>
    </row>
    <row r="129" s="1" customFormat="1" ht="16.5" customHeight="1">
      <c r="B129" s="185"/>
      <c r="C129" s="186" t="s">
        <v>179</v>
      </c>
      <c r="D129" s="186" t="s">
        <v>168</v>
      </c>
      <c r="E129" s="187" t="s">
        <v>180</v>
      </c>
      <c r="F129" s="188" t="s">
        <v>181</v>
      </c>
      <c r="G129" s="189" t="s">
        <v>171</v>
      </c>
      <c r="H129" s="190">
        <v>1</v>
      </c>
      <c r="I129" s="191"/>
      <c r="J129" s="192">
        <f>ROUND(I129*H129,2)</f>
        <v>0</v>
      </c>
      <c r="K129" s="188" t="s">
        <v>1</v>
      </c>
      <c r="L129" s="37"/>
      <c r="M129" s="193" t="s">
        <v>1</v>
      </c>
      <c r="N129" s="194" t="s">
        <v>49</v>
      </c>
      <c r="O129" s="73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AR129" s="197" t="s">
        <v>164</v>
      </c>
      <c r="AT129" s="197" t="s">
        <v>168</v>
      </c>
      <c r="AU129" s="197" t="s">
        <v>92</v>
      </c>
      <c r="AY129" s="18" t="s">
        <v>165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8" t="s">
        <v>21</v>
      </c>
      <c r="BK129" s="198">
        <f>ROUND(I129*H129,2)</f>
        <v>0</v>
      </c>
      <c r="BL129" s="18" t="s">
        <v>164</v>
      </c>
      <c r="BM129" s="197" t="s">
        <v>182</v>
      </c>
    </row>
    <row r="130" s="1" customFormat="1">
      <c r="B130" s="37"/>
      <c r="D130" s="199" t="s">
        <v>173</v>
      </c>
      <c r="F130" s="200" t="s">
        <v>183</v>
      </c>
      <c r="I130" s="126"/>
      <c r="L130" s="37"/>
      <c r="M130" s="201"/>
      <c r="N130" s="73"/>
      <c r="O130" s="73"/>
      <c r="P130" s="73"/>
      <c r="Q130" s="73"/>
      <c r="R130" s="73"/>
      <c r="S130" s="73"/>
      <c r="T130" s="74"/>
      <c r="AT130" s="18" t="s">
        <v>173</v>
      </c>
      <c r="AU130" s="18" t="s">
        <v>92</v>
      </c>
    </row>
    <row r="131" s="1" customFormat="1" ht="24" customHeight="1">
      <c r="B131" s="185"/>
      <c r="C131" s="186" t="s">
        <v>164</v>
      </c>
      <c r="D131" s="186" t="s">
        <v>168</v>
      </c>
      <c r="E131" s="187" t="s">
        <v>184</v>
      </c>
      <c r="F131" s="188" t="s">
        <v>185</v>
      </c>
      <c r="G131" s="189" t="s">
        <v>171</v>
      </c>
      <c r="H131" s="190">
        <v>1</v>
      </c>
      <c r="I131" s="191"/>
      <c r="J131" s="192">
        <f>ROUND(I131*H131,2)</f>
        <v>0</v>
      </c>
      <c r="K131" s="188" t="s">
        <v>1</v>
      </c>
      <c r="L131" s="37"/>
      <c r="M131" s="193" t="s">
        <v>1</v>
      </c>
      <c r="N131" s="194" t="s">
        <v>49</v>
      </c>
      <c r="O131" s="73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AR131" s="197" t="s">
        <v>164</v>
      </c>
      <c r="AT131" s="197" t="s">
        <v>168</v>
      </c>
      <c r="AU131" s="197" t="s">
        <v>92</v>
      </c>
      <c r="AY131" s="18" t="s">
        <v>165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8" t="s">
        <v>21</v>
      </c>
      <c r="BK131" s="198">
        <f>ROUND(I131*H131,2)</f>
        <v>0</v>
      </c>
      <c r="BL131" s="18" t="s">
        <v>164</v>
      </c>
      <c r="BM131" s="197" t="s">
        <v>186</v>
      </c>
    </row>
    <row r="132" s="1" customFormat="1">
      <c r="B132" s="37"/>
      <c r="D132" s="199" t="s">
        <v>173</v>
      </c>
      <c r="F132" s="200" t="s">
        <v>187</v>
      </c>
      <c r="I132" s="126"/>
      <c r="L132" s="37"/>
      <c r="M132" s="201"/>
      <c r="N132" s="73"/>
      <c r="O132" s="73"/>
      <c r="P132" s="73"/>
      <c r="Q132" s="73"/>
      <c r="R132" s="73"/>
      <c r="S132" s="73"/>
      <c r="T132" s="74"/>
      <c r="AT132" s="18" t="s">
        <v>173</v>
      </c>
      <c r="AU132" s="18" t="s">
        <v>92</v>
      </c>
    </row>
    <row r="133" s="1" customFormat="1" ht="24" customHeight="1">
      <c r="B133" s="185"/>
      <c r="C133" s="186" t="s">
        <v>188</v>
      </c>
      <c r="D133" s="186" t="s">
        <v>168</v>
      </c>
      <c r="E133" s="187" t="s">
        <v>189</v>
      </c>
      <c r="F133" s="188" t="s">
        <v>190</v>
      </c>
      <c r="G133" s="189" t="s">
        <v>171</v>
      </c>
      <c r="H133" s="190">
        <v>1</v>
      </c>
      <c r="I133" s="191"/>
      <c r="J133" s="192">
        <f>ROUND(I133*H133,2)</f>
        <v>0</v>
      </c>
      <c r="K133" s="188" t="s">
        <v>1</v>
      </c>
      <c r="L133" s="37"/>
      <c r="M133" s="193" t="s">
        <v>1</v>
      </c>
      <c r="N133" s="194" t="s">
        <v>49</v>
      </c>
      <c r="O133" s="73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AR133" s="197" t="s">
        <v>164</v>
      </c>
      <c r="AT133" s="197" t="s">
        <v>168</v>
      </c>
      <c r="AU133" s="197" t="s">
        <v>92</v>
      </c>
      <c r="AY133" s="18" t="s">
        <v>165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8" t="s">
        <v>21</v>
      </c>
      <c r="BK133" s="198">
        <f>ROUND(I133*H133,2)</f>
        <v>0</v>
      </c>
      <c r="BL133" s="18" t="s">
        <v>164</v>
      </c>
      <c r="BM133" s="197" t="s">
        <v>191</v>
      </c>
    </row>
    <row r="134" s="1" customFormat="1">
      <c r="B134" s="37"/>
      <c r="D134" s="199" t="s">
        <v>173</v>
      </c>
      <c r="F134" s="200" t="s">
        <v>192</v>
      </c>
      <c r="I134" s="126"/>
      <c r="L134" s="37"/>
      <c r="M134" s="201"/>
      <c r="N134" s="73"/>
      <c r="O134" s="73"/>
      <c r="P134" s="73"/>
      <c r="Q134" s="73"/>
      <c r="R134" s="73"/>
      <c r="S134" s="73"/>
      <c r="T134" s="74"/>
      <c r="AT134" s="18" t="s">
        <v>173</v>
      </c>
      <c r="AU134" s="18" t="s">
        <v>92</v>
      </c>
    </row>
    <row r="135" s="1" customFormat="1" ht="16.5" customHeight="1">
      <c r="B135" s="185"/>
      <c r="C135" s="186" t="s">
        <v>193</v>
      </c>
      <c r="D135" s="186" t="s">
        <v>168</v>
      </c>
      <c r="E135" s="187" t="s">
        <v>194</v>
      </c>
      <c r="F135" s="188" t="s">
        <v>195</v>
      </c>
      <c r="G135" s="189" t="s">
        <v>171</v>
      </c>
      <c r="H135" s="190">
        <v>1</v>
      </c>
      <c r="I135" s="191"/>
      <c r="J135" s="192">
        <f>ROUND(I135*H135,2)</f>
        <v>0</v>
      </c>
      <c r="K135" s="188" t="s">
        <v>1</v>
      </c>
      <c r="L135" s="37"/>
      <c r="M135" s="193" t="s">
        <v>1</v>
      </c>
      <c r="N135" s="194" t="s">
        <v>49</v>
      </c>
      <c r="O135" s="73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AR135" s="197" t="s">
        <v>164</v>
      </c>
      <c r="AT135" s="197" t="s">
        <v>168</v>
      </c>
      <c r="AU135" s="197" t="s">
        <v>92</v>
      </c>
      <c r="AY135" s="18" t="s">
        <v>165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8" t="s">
        <v>21</v>
      </c>
      <c r="BK135" s="198">
        <f>ROUND(I135*H135,2)</f>
        <v>0</v>
      </c>
      <c r="BL135" s="18" t="s">
        <v>164</v>
      </c>
      <c r="BM135" s="197" t="s">
        <v>196</v>
      </c>
    </row>
    <row r="136" s="1" customFormat="1">
      <c r="B136" s="37"/>
      <c r="D136" s="199" t="s">
        <v>173</v>
      </c>
      <c r="F136" s="200" t="s">
        <v>197</v>
      </c>
      <c r="I136" s="126"/>
      <c r="L136" s="37"/>
      <c r="M136" s="201"/>
      <c r="N136" s="73"/>
      <c r="O136" s="73"/>
      <c r="P136" s="73"/>
      <c r="Q136" s="73"/>
      <c r="R136" s="73"/>
      <c r="S136" s="73"/>
      <c r="T136" s="74"/>
      <c r="AT136" s="18" t="s">
        <v>173</v>
      </c>
      <c r="AU136" s="18" t="s">
        <v>92</v>
      </c>
    </row>
    <row r="137" s="1" customFormat="1" ht="16.5" customHeight="1">
      <c r="B137" s="185"/>
      <c r="C137" s="186" t="s">
        <v>198</v>
      </c>
      <c r="D137" s="186" t="s">
        <v>168</v>
      </c>
      <c r="E137" s="187" t="s">
        <v>199</v>
      </c>
      <c r="F137" s="188" t="s">
        <v>200</v>
      </c>
      <c r="G137" s="189" t="s">
        <v>171</v>
      </c>
      <c r="H137" s="190">
        <v>1</v>
      </c>
      <c r="I137" s="191"/>
      <c r="J137" s="192">
        <f>ROUND(I137*H137,2)</f>
        <v>0</v>
      </c>
      <c r="K137" s="188" t="s">
        <v>1</v>
      </c>
      <c r="L137" s="37"/>
      <c r="M137" s="193" t="s">
        <v>1</v>
      </c>
      <c r="N137" s="194" t="s">
        <v>49</v>
      </c>
      <c r="O137" s="73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AR137" s="197" t="s">
        <v>164</v>
      </c>
      <c r="AT137" s="197" t="s">
        <v>168</v>
      </c>
      <c r="AU137" s="197" t="s">
        <v>92</v>
      </c>
      <c r="AY137" s="18" t="s">
        <v>165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8" t="s">
        <v>21</v>
      </c>
      <c r="BK137" s="198">
        <f>ROUND(I137*H137,2)</f>
        <v>0</v>
      </c>
      <c r="BL137" s="18" t="s">
        <v>164</v>
      </c>
      <c r="BM137" s="197" t="s">
        <v>201</v>
      </c>
    </row>
    <row r="138" s="1" customFormat="1">
      <c r="B138" s="37"/>
      <c r="D138" s="199" t="s">
        <v>173</v>
      </c>
      <c r="F138" s="200" t="s">
        <v>202</v>
      </c>
      <c r="I138" s="126"/>
      <c r="L138" s="37"/>
      <c r="M138" s="201"/>
      <c r="N138" s="73"/>
      <c r="O138" s="73"/>
      <c r="P138" s="73"/>
      <c r="Q138" s="73"/>
      <c r="R138" s="73"/>
      <c r="S138" s="73"/>
      <c r="T138" s="74"/>
      <c r="AT138" s="18" t="s">
        <v>173</v>
      </c>
      <c r="AU138" s="18" t="s">
        <v>92</v>
      </c>
    </row>
    <row r="139" s="1" customFormat="1" ht="24" customHeight="1">
      <c r="B139" s="185"/>
      <c r="C139" s="186" t="s">
        <v>203</v>
      </c>
      <c r="D139" s="186" t="s">
        <v>168</v>
      </c>
      <c r="E139" s="187" t="s">
        <v>204</v>
      </c>
      <c r="F139" s="188" t="s">
        <v>205</v>
      </c>
      <c r="G139" s="189" t="s">
        <v>171</v>
      </c>
      <c r="H139" s="190">
        <v>1</v>
      </c>
      <c r="I139" s="191"/>
      <c r="J139" s="192">
        <f>ROUND(I139*H139,2)</f>
        <v>0</v>
      </c>
      <c r="K139" s="188" t="s">
        <v>1</v>
      </c>
      <c r="L139" s="37"/>
      <c r="M139" s="193" t="s">
        <v>1</v>
      </c>
      <c r="N139" s="194" t="s">
        <v>49</v>
      </c>
      <c r="O139" s="73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AR139" s="197" t="s">
        <v>164</v>
      </c>
      <c r="AT139" s="197" t="s">
        <v>168</v>
      </c>
      <c r="AU139" s="197" t="s">
        <v>92</v>
      </c>
      <c r="AY139" s="18" t="s">
        <v>165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8" t="s">
        <v>21</v>
      </c>
      <c r="BK139" s="198">
        <f>ROUND(I139*H139,2)</f>
        <v>0</v>
      </c>
      <c r="BL139" s="18" t="s">
        <v>164</v>
      </c>
      <c r="BM139" s="197" t="s">
        <v>206</v>
      </c>
    </row>
    <row r="140" s="1" customFormat="1">
      <c r="B140" s="37"/>
      <c r="D140" s="199" t="s">
        <v>173</v>
      </c>
      <c r="F140" s="200" t="s">
        <v>207</v>
      </c>
      <c r="I140" s="126"/>
      <c r="L140" s="37"/>
      <c r="M140" s="201"/>
      <c r="N140" s="73"/>
      <c r="O140" s="73"/>
      <c r="P140" s="73"/>
      <c r="Q140" s="73"/>
      <c r="R140" s="73"/>
      <c r="S140" s="73"/>
      <c r="T140" s="74"/>
      <c r="AT140" s="18" t="s">
        <v>173</v>
      </c>
      <c r="AU140" s="18" t="s">
        <v>92</v>
      </c>
    </row>
    <row r="141" s="1" customFormat="1" ht="24" customHeight="1">
      <c r="B141" s="185"/>
      <c r="C141" s="186" t="s">
        <v>208</v>
      </c>
      <c r="D141" s="186" t="s">
        <v>168</v>
      </c>
      <c r="E141" s="187" t="s">
        <v>209</v>
      </c>
      <c r="F141" s="188" t="s">
        <v>210</v>
      </c>
      <c r="G141" s="189" t="s">
        <v>171</v>
      </c>
      <c r="H141" s="190">
        <v>1</v>
      </c>
      <c r="I141" s="191"/>
      <c r="J141" s="192">
        <f>ROUND(I141*H141,2)</f>
        <v>0</v>
      </c>
      <c r="K141" s="188" t="s">
        <v>1</v>
      </c>
      <c r="L141" s="37"/>
      <c r="M141" s="193" t="s">
        <v>1</v>
      </c>
      <c r="N141" s="194" t="s">
        <v>49</v>
      </c>
      <c r="O141" s="73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AR141" s="197" t="s">
        <v>164</v>
      </c>
      <c r="AT141" s="197" t="s">
        <v>168</v>
      </c>
      <c r="AU141" s="197" t="s">
        <v>92</v>
      </c>
      <c r="AY141" s="18" t="s">
        <v>165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8" t="s">
        <v>21</v>
      </c>
      <c r="BK141" s="198">
        <f>ROUND(I141*H141,2)</f>
        <v>0</v>
      </c>
      <c r="BL141" s="18" t="s">
        <v>164</v>
      </c>
      <c r="BM141" s="197" t="s">
        <v>211</v>
      </c>
    </row>
    <row r="142" s="1" customFormat="1">
      <c r="B142" s="37"/>
      <c r="D142" s="199" t="s">
        <v>173</v>
      </c>
      <c r="F142" s="200" t="s">
        <v>212</v>
      </c>
      <c r="I142" s="126"/>
      <c r="L142" s="37"/>
      <c r="M142" s="202"/>
      <c r="N142" s="203"/>
      <c r="O142" s="203"/>
      <c r="P142" s="203"/>
      <c r="Q142" s="203"/>
      <c r="R142" s="203"/>
      <c r="S142" s="203"/>
      <c r="T142" s="204"/>
      <c r="AT142" s="18" t="s">
        <v>173</v>
      </c>
      <c r="AU142" s="18" t="s">
        <v>92</v>
      </c>
    </row>
    <row r="143" s="1" customFormat="1" ht="6.96" customHeight="1">
      <c r="B143" s="56"/>
      <c r="C143" s="57"/>
      <c r="D143" s="57"/>
      <c r="E143" s="57"/>
      <c r="F143" s="57"/>
      <c r="G143" s="57"/>
      <c r="H143" s="57"/>
      <c r="I143" s="147"/>
      <c r="J143" s="57"/>
      <c r="K143" s="57"/>
      <c r="L143" s="37"/>
    </row>
  </sheetData>
  <autoFilter ref="C121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2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7" t="s">
        <v>5</v>
      </c>
      <c r="AT2" s="18" t="s">
        <v>102</v>
      </c>
    </row>
    <row r="3" ht="6.96" customHeight="1">
      <c r="B3" s="19"/>
      <c r="C3" s="20"/>
      <c r="D3" s="20"/>
      <c r="E3" s="20"/>
      <c r="F3" s="20"/>
      <c r="G3" s="20"/>
      <c r="H3" s="20"/>
      <c r="I3" s="123"/>
      <c r="J3" s="20"/>
      <c r="K3" s="20"/>
      <c r="L3" s="21"/>
      <c r="AT3" s="18" t="s">
        <v>92</v>
      </c>
    </row>
    <row r="4" ht="24.96" customHeight="1">
      <c r="B4" s="21"/>
      <c r="D4" s="22" t="s">
        <v>137</v>
      </c>
      <c r="L4" s="21"/>
      <c r="M4" s="124" t="s">
        <v>10</v>
      </c>
      <c r="AT4" s="18" t="s">
        <v>3</v>
      </c>
    </row>
    <row r="5" ht="6.96" customHeight="1">
      <c r="B5" s="21"/>
      <c r="L5" s="21"/>
    </row>
    <row r="6" ht="12" customHeight="1">
      <c r="B6" s="21"/>
      <c r="D6" s="31" t="s">
        <v>16</v>
      </c>
      <c r="L6" s="21"/>
    </row>
    <row r="7" ht="16.5" customHeight="1">
      <c r="B7" s="21"/>
      <c r="E7" s="125" t="str">
        <f>'Rekapitulace stavby'!K6</f>
        <v>Novostavba garáží v areálu KSÚSV v Humpolci</v>
      </c>
      <c r="F7" s="31"/>
      <c r="G7" s="31"/>
      <c r="H7" s="31"/>
      <c r="L7" s="21"/>
    </row>
    <row r="8" ht="12" customHeight="1">
      <c r="B8" s="21"/>
      <c r="D8" s="31" t="s">
        <v>138</v>
      </c>
      <c r="L8" s="21"/>
    </row>
    <row r="9" s="1" customFormat="1" ht="16.5" customHeight="1">
      <c r="B9" s="37"/>
      <c r="E9" s="125" t="s">
        <v>213</v>
      </c>
      <c r="F9" s="1"/>
      <c r="G9" s="1"/>
      <c r="H9" s="1"/>
      <c r="I9" s="126"/>
      <c r="L9" s="37"/>
    </row>
    <row r="10" s="1" customFormat="1" ht="12" customHeight="1">
      <c r="B10" s="37"/>
      <c r="D10" s="31" t="s">
        <v>140</v>
      </c>
      <c r="I10" s="126"/>
      <c r="L10" s="37"/>
    </row>
    <row r="11" s="1" customFormat="1" ht="36.96" customHeight="1">
      <c r="B11" s="37"/>
      <c r="E11" s="63" t="s">
        <v>214</v>
      </c>
      <c r="F11" s="1"/>
      <c r="G11" s="1"/>
      <c r="H11" s="1"/>
      <c r="I11" s="126"/>
      <c r="L11" s="37"/>
    </row>
    <row r="12" s="1" customFormat="1">
      <c r="B12" s="37"/>
      <c r="I12" s="126"/>
      <c r="L12" s="37"/>
    </row>
    <row r="13" s="1" customFormat="1" ht="12" customHeight="1">
      <c r="B13" s="37"/>
      <c r="D13" s="31" t="s">
        <v>19</v>
      </c>
      <c r="F13" s="26" t="s">
        <v>103</v>
      </c>
      <c r="I13" s="127" t="s">
        <v>20</v>
      </c>
      <c r="J13" s="26" t="s">
        <v>1</v>
      </c>
      <c r="L13" s="37"/>
    </row>
    <row r="14" s="1" customFormat="1" ht="12" customHeight="1">
      <c r="B14" s="37"/>
      <c r="D14" s="31" t="s">
        <v>22</v>
      </c>
      <c r="F14" s="26" t="s">
        <v>23</v>
      </c>
      <c r="I14" s="127" t="s">
        <v>24</v>
      </c>
      <c r="J14" s="65" t="str">
        <f>'Rekapitulace stavby'!AN8</f>
        <v>27. 10. 2015</v>
      </c>
      <c r="L14" s="37"/>
    </row>
    <row r="15" s="1" customFormat="1" ht="10.8" customHeight="1">
      <c r="B15" s="37"/>
      <c r="I15" s="126"/>
      <c r="L15" s="37"/>
    </row>
    <row r="16" s="1" customFormat="1" ht="12" customHeight="1">
      <c r="B16" s="37"/>
      <c r="D16" s="31" t="s">
        <v>28</v>
      </c>
      <c r="I16" s="127" t="s">
        <v>29</v>
      </c>
      <c r="J16" s="26" t="s">
        <v>30</v>
      </c>
      <c r="L16" s="37"/>
    </row>
    <row r="17" s="1" customFormat="1" ht="18" customHeight="1">
      <c r="B17" s="37"/>
      <c r="E17" s="26" t="s">
        <v>31</v>
      </c>
      <c r="I17" s="127" t="s">
        <v>32</v>
      </c>
      <c r="J17" s="26" t="s">
        <v>1</v>
      </c>
      <c r="L17" s="37"/>
    </row>
    <row r="18" s="1" customFormat="1" ht="6.96" customHeight="1">
      <c r="B18" s="37"/>
      <c r="I18" s="126"/>
      <c r="L18" s="37"/>
    </row>
    <row r="19" s="1" customFormat="1" ht="12" customHeight="1">
      <c r="B19" s="37"/>
      <c r="D19" s="31" t="s">
        <v>33</v>
      </c>
      <c r="I19" s="127" t="s">
        <v>29</v>
      </c>
      <c r="J19" s="32" t="str">
        <f>'Rekapitulace stavby'!AN13</f>
        <v>Vyplň údaj</v>
      </c>
      <c r="L19" s="37"/>
    </row>
    <row r="20" s="1" customFormat="1" ht="18" customHeight="1">
      <c r="B20" s="37"/>
      <c r="E20" s="32" t="str">
        <f>'Rekapitulace stavby'!E14</f>
        <v>Vyplň údaj</v>
      </c>
      <c r="F20" s="26"/>
      <c r="G20" s="26"/>
      <c r="H20" s="26"/>
      <c r="I20" s="127" t="s">
        <v>32</v>
      </c>
      <c r="J20" s="32" t="str">
        <f>'Rekapitulace stavby'!AN14</f>
        <v>Vyplň údaj</v>
      </c>
      <c r="L20" s="37"/>
    </row>
    <row r="21" s="1" customFormat="1" ht="6.96" customHeight="1">
      <c r="B21" s="37"/>
      <c r="I21" s="126"/>
      <c r="L21" s="37"/>
    </row>
    <row r="22" s="1" customFormat="1" ht="12" customHeight="1">
      <c r="B22" s="37"/>
      <c r="D22" s="31" t="s">
        <v>35</v>
      </c>
      <c r="I22" s="127" t="s">
        <v>29</v>
      </c>
      <c r="J22" s="26" t="s">
        <v>36</v>
      </c>
      <c r="L22" s="37"/>
    </row>
    <row r="23" s="1" customFormat="1" ht="18" customHeight="1">
      <c r="B23" s="37"/>
      <c r="E23" s="26" t="s">
        <v>37</v>
      </c>
      <c r="I23" s="127" t="s">
        <v>32</v>
      </c>
      <c r="J23" s="26" t="s">
        <v>38</v>
      </c>
      <c r="L23" s="37"/>
    </row>
    <row r="24" s="1" customFormat="1" ht="6.96" customHeight="1">
      <c r="B24" s="37"/>
      <c r="I24" s="126"/>
      <c r="L24" s="37"/>
    </row>
    <row r="25" s="1" customFormat="1" ht="12" customHeight="1">
      <c r="B25" s="37"/>
      <c r="D25" s="31" t="s">
        <v>40</v>
      </c>
      <c r="I25" s="127" t="s">
        <v>29</v>
      </c>
      <c r="J25" s="26" t="str">
        <f>IF('Rekapitulace stavby'!AN19="","",'Rekapitulace stavby'!AN19)</f>
        <v/>
      </c>
      <c r="L25" s="37"/>
    </row>
    <row r="26" s="1" customFormat="1" ht="18" customHeight="1">
      <c r="B26" s="37"/>
      <c r="E26" s="26" t="str">
        <f>IF('Rekapitulace stavby'!E20="","",'Rekapitulace stavby'!E20)</f>
        <v xml:space="preserve"> </v>
      </c>
      <c r="I26" s="127" t="s">
        <v>32</v>
      </c>
      <c r="J26" s="26" t="str">
        <f>IF('Rekapitulace stavby'!AN20="","",'Rekapitulace stavby'!AN20)</f>
        <v/>
      </c>
      <c r="L26" s="37"/>
    </row>
    <row r="27" s="1" customFormat="1" ht="6.96" customHeight="1">
      <c r="B27" s="37"/>
      <c r="I27" s="126"/>
      <c r="L27" s="37"/>
    </row>
    <row r="28" s="1" customFormat="1" ht="12" customHeight="1">
      <c r="B28" s="37"/>
      <c r="D28" s="31" t="s">
        <v>42</v>
      </c>
      <c r="I28" s="126"/>
      <c r="L28" s="37"/>
    </row>
    <row r="29" s="7" customFormat="1" ht="318.75" customHeight="1">
      <c r="B29" s="128"/>
      <c r="E29" s="35" t="s">
        <v>215</v>
      </c>
      <c r="F29" s="35"/>
      <c r="G29" s="35"/>
      <c r="H29" s="35"/>
      <c r="I29" s="129"/>
      <c r="L29" s="128"/>
    </row>
    <row r="30" s="1" customFormat="1" ht="6.96" customHeight="1">
      <c r="B30" s="37"/>
      <c r="I30" s="126"/>
      <c r="L30" s="37"/>
    </row>
    <row r="31" s="1" customFormat="1" ht="6.96" customHeight="1">
      <c r="B31" s="37"/>
      <c r="D31" s="69"/>
      <c r="E31" s="69"/>
      <c r="F31" s="69"/>
      <c r="G31" s="69"/>
      <c r="H31" s="69"/>
      <c r="I31" s="130"/>
      <c r="J31" s="69"/>
      <c r="K31" s="69"/>
      <c r="L31" s="37"/>
    </row>
    <row r="32" s="1" customFormat="1" ht="25.44" customHeight="1">
      <c r="B32" s="37"/>
      <c r="D32" s="131" t="s">
        <v>44</v>
      </c>
      <c r="I32" s="126"/>
      <c r="J32" s="90">
        <f>ROUND(J145, 2)</f>
        <v>0</v>
      </c>
      <c r="L32" s="37"/>
    </row>
    <row r="33" s="1" customFormat="1" ht="6.96" customHeight="1">
      <c r="B33" s="37"/>
      <c r="D33" s="69"/>
      <c r="E33" s="69"/>
      <c r="F33" s="69"/>
      <c r="G33" s="69"/>
      <c r="H33" s="69"/>
      <c r="I33" s="130"/>
      <c r="J33" s="69"/>
      <c r="K33" s="69"/>
      <c r="L33" s="37"/>
    </row>
    <row r="34" s="1" customFormat="1" ht="14.4" customHeight="1">
      <c r="B34" s="37"/>
      <c r="F34" s="41" t="s">
        <v>46</v>
      </c>
      <c r="I34" s="132" t="s">
        <v>45</v>
      </c>
      <c r="J34" s="41" t="s">
        <v>47</v>
      </c>
      <c r="L34" s="37"/>
    </row>
    <row r="35" s="1" customFormat="1" ht="14.4" customHeight="1">
      <c r="B35" s="37"/>
      <c r="D35" s="133" t="s">
        <v>48</v>
      </c>
      <c r="E35" s="31" t="s">
        <v>49</v>
      </c>
      <c r="F35" s="134">
        <f>ROUND((SUM(BE145:BE977)),  2)</f>
        <v>0</v>
      </c>
      <c r="I35" s="135">
        <v>0.20999999999999999</v>
      </c>
      <c r="J35" s="134">
        <f>ROUND(((SUM(BE145:BE977))*I35),  2)</f>
        <v>0</v>
      </c>
      <c r="L35" s="37"/>
    </row>
    <row r="36" s="1" customFormat="1" ht="14.4" customHeight="1">
      <c r="B36" s="37"/>
      <c r="E36" s="31" t="s">
        <v>50</v>
      </c>
      <c r="F36" s="134">
        <f>ROUND((SUM(BF145:BF977)),  2)</f>
        <v>0</v>
      </c>
      <c r="I36" s="135">
        <v>0.14999999999999999</v>
      </c>
      <c r="J36" s="134">
        <f>ROUND(((SUM(BF145:BF977))*I36),  2)</f>
        <v>0</v>
      </c>
      <c r="L36" s="37"/>
    </row>
    <row r="37" hidden="1" s="1" customFormat="1" ht="14.4" customHeight="1">
      <c r="B37" s="37"/>
      <c r="E37" s="31" t="s">
        <v>51</v>
      </c>
      <c r="F37" s="134">
        <f>ROUND((SUM(BG145:BG977)),  2)</f>
        <v>0</v>
      </c>
      <c r="I37" s="135">
        <v>0.20999999999999999</v>
      </c>
      <c r="J37" s="134">
        <f>0</f>
        <v>0</v>
      </c>
      <c r="L37" s="37"/>
    </row>
    <row r="38" hidden="1" s="1" customFormat="1" ht="14.4" customHeight="1">
      <c r="B38" s="37"/>
      <c r="E38" s="31" t="s">
        <v>52</v>
      </c>
      <c r="F38" s="134">
        <f>ROUND((SUM(BH145:BH977)),  2)</f>
        <v>0</v>
      </c>
      <c r="I38" s="135">
        <v>0.14999999999999999</v>
      </c>
      <c r="J38" s="134">
        <f>0</f>
        <v>0</v>
      </c>
      <c r="L38" s="37"/>
    </row>
    <row r="39" hidden="1" s="1" customFormat="1" ht="14.4" customHeight="1">
      <c r="B39" s="37"/>
      <c r="E39" s="31" t="s">
        <v>53</v>
      </c>
      <c r="F39" s="134">
        <f>ROUND((SUM(BI145:BI977)),  2)</f>
        <v>0</v>
      </c>
      <c r="I39" s="135">
        <v>0</v>
      </c>
      <c r="J39" s="134">
        <f>0</f>
        <v>0</v>
      </c>
      <c r="L39" s="37"/>
    </row>
    <row r="40" s="1" customFormat="1" ht="6.96" customHeight="1">
      <c r="B40" s="37"/>
      <c r="I40" s="126"/>
      <c r="L40" s="37"/>
    </row>
    <row r="41" s="1" customFormat="1" ht="25.44" customHeight="1">
      <c r="B41" s="37"/>
      <c r="C41" s="136"/>
      <c r="D41" s="137" t="s">
        <v>54</v>
      </c>
      <c r="E41" s="77"/>
      <c r="F41" s="77"/>
      <c r="G41" s="138" t="s">
        <v>55</v>
      </c>
      <c r="H41" s="139" t="s">
        <v>56</v>
      </c>
      <c r="I41" s="140"/>
      <c r="J41" s="141">
        <f>SUM(J32:J39)</f>
        <v>0</v>
      </c>
      <c r="K41" s="142"/>
      <c r="L41" s="37"/>
    </row>
    <row r="42" s="1" customFormat="1" ht="14.4" customHeight="1">
      <c r="B42" s="37"/>
      <c r="I42" s="126"/>
      <c r="L42" s="37"/>
    </row>
    <row r="43" ht="14.4" customHeight="1">
      <c r="B43" s="21"/>
      <c r="L43" s="21"/>
    </row>
    <row r="44" ht="14.4" customHeight="1">
      <c r="B44" s="21"/>
      <c r="L44" s="21"/>
    </row>
    <row r="45" ht="14.4" customHeight="1">
      <c r="B45" s="21"/>
      <c r="L45" s="21"/>
    </row>
    <row r="46" ht="14.4" customHeight="1">
      <c r="B46" s="21"/>
      <c r="L46" s="21"/>
    </row>
    <row r="47" ht="14.4" customHeight="1">
      <c r="B47" s="21"/>
      <c r="L47" s="21"/>
    </row>
    <row r="48" ht="14.4" customHeight="1">
      <c r="B48" s="21"/>
      <c r="L48" s="21"/>
    </row>
    <row r="49" ht="14.4" customHeight="1">
      <c r="B49" s="21"/>
      <c r="L49" s="21"/>
    </row>
    <row r="50" s="1" customFormat="1" ht="14.4" customHeight="1">
      <c r="B50" s="37"/>
      <c r="D50" s="53" t="s">
        <v>57</v>
      </c>
      <c r="E50" s="54"/>
      <c r="F50" s="54"/>
      <c r="G50" s="53" t="s">
        <v>58</v>
      </c>
      <c r="H50" s="54"/>
      <c r="I50" s="143"/>
      <c r="J50" s="54"/>
      <c r="K50" s="54"/>
      <c r="L50" s="3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1" customFormat="1">
      <c r="B61" s="37"/>
      <c r="D61" s="55" t="s">
        <v>59</v>
      </c>
      <c r="E61" s="39"/>
      <c r="F61" s="144" t="s">
        <v>60</v>
      </c>
      <c r="G61" s="55" t="s">
        <v>59</v>
      </c>
      <c r="H61" s="39"/>
      <c r="I61" s="145"/>
      <c r="J61" s="146" t="s">
        <v>60</v>
      </c>
      <c r="K61" s="39"/>
      <c r="L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1" customFormat="1">
      <c r="B65" s="37"/>
      <c r="D65" s="53" t="s">
        <v>61</v>
      </c>
      <c r="E65" s="54"/>
      <c r="F65" s="54"/>
      <c r="G65" s="53" t="s">
        <v>62</v>
      </c>
      <c r="H65" s="54"/>
      <c r="I65" s="143"/>
      <c r="J65" s="54"/>
      <c r="K65" s="54"/>
      <c r="L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1" customFormat="1">
      <c r="B76" s="37"/>
      <c r="D76" s="55" t="s">
        <v>59</v>
      </c>
      <c r="E76" s="39"/>
      <c r="F76" s="144" t="s">
        <v>60</v>
      </c>
      <c r="G76" s="55" t="s">
        <v>59</v>
      </c>
      <c r="H76" s="39"/>
      <c r="I76" s="145"/>
      <c r="J76" s="146" t="s">
        <v>60</v>
      </c>
      <c r="K76" s="39"/>
      <c r="L76" s="37"/>
    </row>
    <row r="77" s="1" customFormat="1" ht="14.4" customHeight="1">
      <c r="B77" s="56"/>
      <c r="C77" s="57"/>
      <c r="D77" s="57"/>
      <c r="E77" s="57"/>
      <c r="F77" s="57"/>
      <c r="G77" s="57"/>
      <c r="H77" s="57"/>
      <c r="I77" s="147"/>
      <c r="J77" s="57"/>
      <c r="K77" s="57"/>
      <c r="L77" s="37"/>
    </row>
    <row r="81" s="1" customFormat="1" ht="6.96" customHeight="1">
      <c r="B81" s="58"/>
      <c r="C81" s="59"/>
      <c r="D81" s="59"/>
      <c r="E81" s="59"/>
      <c r="F81" s="59"/>
      <c r="G81" s="59"/>
      <c r="H81" s="59"/>
      <c r="I81" s="148"/>
      <c r="J81" s="59"/>
      <c r="K81" s="59"/>
      <c r="L81" s="37"/>
    </row>
    <row r="82" s="1" customFormat="1" ht="24.96" customHeight="1">
      <c r="B82" s="37"/>
      <c r="C82" s="22" t="s">
        <v>142</v>
      </c>
      <c r="I82" s="126"/>
      <c r="L82" s="37"/>
    </row>
    <row r="83" s="1" customFormat="1" ht="6.96" customHeight="1">
      <c r="B83" s="37"/>
      <c r="I83" s="126"/>
      <c r="L83" s="37"/>
    </row>
    <row r="84" s="1" customFormat="1" ht="12" customHeight="1">
      <c r="B84" s="37"/>
      <c r="C84" s="31" t="s">
        <v>16</v>
      </c>
      <c r="I84" s="126"/>
      <c r="L84" s="37"/>
    </row>
    <row r="85" s="1" customFormat="1" ht="16.5" customHeight="1">
      <c r="B85" s="37"/>
      <c r="E85" s="125" t="str">
        <f>E7</f>
        <v>Novostavba garáží v areálu KSÚSV v Humpolci</v>
      </c>
      <c r="F85" s="31"/>
      <c r="G85" s="31"/>
      <c r="H85" s="31"/>
      <c r="I85" s="126"/>
      <c r="L85" s="37"/>
    </row>
    <row r="86" ht="12" customHeight="1">
      <c r="B86" s="21"/>
      <c r="C86" s="31" t="s">
        <v>138</v>
      </c>
      <c r="L86" s="21"/>
    </row>
    <row r="87" s="1" customFormat="1" ht="16.5" customHeight="1">
      <c r="B87" s="37"/>
      <c r="E87" s="125" t="s">
        <v>213</v>
      </c>
      <c r="F87" s="1"/>
      <c r="G87" s="1"/>
      <c r="H87" s="1"/>
      <c r="I87" s="126"/>
      <c r="L87" s="37"/>
    </row>
    <row r="88" s="1" customFormat="1" ht="12" customHeight="1">
      <c r="B88" s="37"/>
      <c r="C88" s="31" t="s">
        <v>140</v>
      </c>
      <c r="I88" s="126"/>
      <c r="L88" s="37"/>
    </row>
    <row r="89" s="1" customFormat="1" ht="16.5" customHeight="1">
      <c r="B89" s="37"/>
      <c r="E89" s="63" t="str">
        <f>E11</f>
        <v>01 - Architektonicko - stavební řešení</v>
      </c>
      <c r="F89" s="1"/>
      <c r="G89" s="1"/>
      <c r="H89" s="1"/>
      <c r="I89" s="126"/>
      <c r="L89" s="37"/>
    </row>
    <row r="90" s="1" customFormat="1" ht="6.96" customHeight="1">
      <c r="B90" s="37"/>
      <c r="I90" s="126"/>
      <c r="L90" s="37"/>
    </row>
    <row r="91" s="1" customFormat="1" ht="12" customHeight="1">
      <c r="B91" s="37"/>
      <c r="C91" s="31" t="s">
        <v>22</v>
      </c>
      <c r="F91" s="26" t="str">
        <f>F14</f>
        <v>město Humpolec, areál KSÚS ul. Spojovací</v>
      </c>
      <c r="I91" s="127" t="s">
        <v>24</v>
      </c>
      <c r="J91" s="65" t="str">
        <f>IF(J14="","",J14)</f>
        <v>27. 10. 2015</v>
      </c>
      <c r="L91" s="37"/>
    </row>
    <row r="92" s="1" customFormat="1" ht="6.96" customHeight="1">
      <c r="B92" s="37"/>
      <c r="I92" s="126"/>
      <c r="L92" s="37"/>
    </row>
    <row r="93" s="1" customFormat="1" ht="43.05" customHeight="1">
      <c r="B93" s="37"/>
      <c r="C93" s="31" t="s">
        <v>28</v>
      </c>
      <c r="F93" s="26" t="str">
        <f>E17</f>
        <v>Krajská správa a údržba silnic Vysočiny</v>
      </c>
      <c r="I93" s="127" t="s">
        <v>35</v>
      </c>
      <c r="J93" s="35" t="str">
        <f>E23</f>
        <v>PROJEKT CENTRUM NOVA s.r.o.</v>
      </c>
      <c r="L93" s="37"/>
    </row>
    <row r="94" s="1" customFormat="1" ht="15.15" customHeight="1">
      <c r="B94" s="37"/>
      <c r="C94" s="31" t="s">
        <v>33</v>
      </c>
      <c r="F94" s="26" t="str">
        <f>IF(E20="","",E20)</f>
        <v>Vyplň údaj</v>
      </c>
      <c r="I94" s="127" t="s">
        <v>40</v>
      </c>
      <c r="J94" s="35" t="str">
        <f>E26</f>
        <v xml:space="preserve"> </v>
      </c>
      <c r="L94" s="37"/>
    </row>
    <row r="95" s="1" customFormat="1" ht="10.32" customHeight="1">
      <c r="B95" s="37"/>
      <c r="I95" s="126"/>
      <c r="L95" s="37"/>
    </row>
    <row r="96" s="1" customFormat="1" ht="29.28" customHeight="1">
      <c r="B96" s="37"/>
      <c r="C96" s="149" t="s">
        <v>143</v>
      </c>
      <c r="D96" s="136"/>
      <c r="E96" s="136"/>
      <c r="F96" s="136"/>
      <c r="G96" s="136"/>
      <c r="H96" s="136"/>
      <c r="I96" s="150"/>
      <c r="J96" s="151" t="s">
        <v>144</v>
      </c>
      <c r="K96" s="136"/>
      <c r="L96" s="37"/>
    </row>
    <row r="97" s="1" customFormat="1" ht="10.32" customHeight="1">
      <c r="B97" s="37"/>
      <c r="I97" s="126"/>
      <c r="L97" s="37"/>
    </row>
    <row r="98" s="1" customFormat="1" ht="22.8" customHeight="1">
      <c r="B98" s="37"/>
      <c r="C98" s="152" t="s">
        <v>145</v>
      </c>
      <c r="I98" s="126"/>
      <c r="J98" s="90">
        <f>J145</f>
        <v>0</v>
      </c>
      <c r="L98" s="37"/>
      <c r="AU98" s="18" t="s">
        <v>146</v>
      </c>
    </row>
    <row r="99" s="8" customFormat="1" ht="24.96" customHeight="1">
      <c r="B99" s="153"/>
      <c r="D99" s="154" t="s">
        <v>216</v>
      </c>
      <c r="E99" s="155"/>
      <c r="F99" s="155"/>
      <c r="G99" s="155"/>
      <c r="H99" s="155"/>
      <c r="I99" s="156"/>
      <c r="J99" s="157">
        <f>J146</f>
        <v>0</v>
      </c>
      <c r="L99" s="153"/>
    </row>
    <row r="100" s="9" customFormat="1" ht="19.92" customHeight="1">
      <c r="B100" s="158"/>
      <c r="D100" s="159" t="s">
        <v>217</v>
      </c>
      <c r="E100" s="160"/>
      <c r="F100" s="160"/>
      <c r="G100" s="160"/>
      <c r="H100" s="160"/>
      <c r="I100" s="161"/>
      <c r="J100" s="162">
        <f>J147</f>
        <v>0</v>
      </c>
      <c r="L100" s="158"/>
    </row>
    <row r="101" s="9" customFormat="1" ht="19.92" customHeight="1">
      <c r="B101" s="158"/>
      <c r="D101" s="159" t="s">
        <v>218</v>
      </c>
      <c r="E101" s="160"/>
      <c r="F101" s="160"/>
      <c r="G101" s="160"/>
      <c r="H101" s="160"/>
      <c r="I101" s="161"/>
      <c r="J101" s="162">
        <f>J209</f>
        <v>0</v>
      </c>
      <c r="L101" s="158"/>
    </row>
    <row r="102" s="9" customFormat="1" ht="19.92" customHeight="1">
      <c r="B102" s="158"/>
      <c r="D102" s="159" t="s">
        <v>219</v>
      </c>
      <c r="E102" s="160"/>
      <c r="F102" s="160"/>
      <c r="G102" s="160"/>
      <c r="H102" s="160"/>
      <c r="I102" s="161"/>
      <c r="J102" s="162">
        <f>J332</f>
        <v>0</v>
      </c>
      <c r="L102" s="158"/>
    </row>
    <row r="103" s="9" customFormat="1" ht="19.92" customHeight="1">
      <c r="B103" s="158"/>
      <c r="D103" s="159" t="s">
        <v>220</v>
      </c>
      <c r="E103" s="160"/>
      <c r="F103" s="160"/>
      <c r="G103" s="160"/>
      <c r="H103" s="160"/>
      <c r="I103" s="161"/>
      <c r="J103" s="162">
        <f>J415</f>
        <v>0</v>
      </c>
      <c r="L103" s="158"/>
    </row>
    <row r="104" s="9" customFormat="1" ht="19.92" customHeight="1">
      <c r="B104" s="158"/>
      <c r="D104" s="159" t="s">
        <v>221</v>
      </c>
      <c r="E104" s="160"/>
      <c r="F104" s="160"/>
      <c r="G104" s="160"/>
      <c r="H104" s="160"/>
      <c r="I104" s="161"/>
      <c r="J104" s="162">
        <f>J468</f>
        <v>0</v>
      </c>
      <c r="L104" s="158"/>
    </row>
    <row r="105" s="9" customFormat="1" ht="19.92" customHeight="1">
      <c r="B105" s="158"/>
      <c r="D105" s="159" t="s">
        <v>222</v>
      </c>
      <c r="E105" s="160"/>
      <c r="F105" s="160"/>
      <c r="G105" s="160"/>
      <c r="H105" s="160"/>
      <c r="I105" s="161"/>
      <c r="J105" s="162">
        <f>J482</f>
        <v>0</v>
      </c>
      <c r="L105" s="158"/>
    </row>
    <row r="106" s="9" customFormat="1" ht="14.88" customHeight="1">
      <c r="B106" s="158"/>
      <c r="D106" s="159" t="s">
        <v>223</v>
      </c>
      <c r="E106" s="160"/>
      <c r="F106" s="160"/>
      <c r="G106" s="160"/>
      <c r="H106" s="160"/>
      <c r="I106" s="161"/>
      <c r="J106" s="162">
        <f>J483</f>
        <v>0</v>
      </c>
      <c r="L106" s="158"/>
    </row>
    <row r="107" s="9" customFormat="1" ht="14.88" customHeight="1">
      <c r="B107" s="158"/>
      <c r="D107" s="159" t="s">
        <v>224</v>
      </c>
      <c r="E107" s="160"/>
      <c r="F107" s="160"/>
      <c r="G107" s="160"/>
      <c r="H107" s="160"/>
      <c r="I107" s="161"/>
      <c r="J107" s="162">
        <f>J501</f>
        <v>0</v>
      </c>
      <c r="L107" s="158"/>
    </row>
    <row r="108" s="9" customFormat="1" ht="14.88" customHeight="1">
      <c r="B108" s="158"/>
      <c r="D108" s="159" t="s">
        <v>225</v>
      </c>
      <c r="E108" s="160"/>
      <c r="F108" s="160"/>
      <c r="G108" s="160"/>
      <c r="H108" s="160"/>
      <c r="I108" s="161"/>
      <c r="J108" s="162">
        <f>J576</f>
        <v>0</v>
      </c>
      <c r="L108" s="158"/>
    </row>
    <row r="109" s="9" customFormat="1" ht="14.88" customHeight="1">
      <c r="B109" s="158"/>
      <c r="D109" s="159" t="s">
        <v>226</v>
      </c>
      <c r="E109" s="160"/>
      <c r="F109" s="160"/>
      <c r="G109" s="160"/>
      <c r="H109" s="160"/>
      <c r="I109" s="161"/>
      <c r="J109" s="162">
        <f>J631</f>
        <v>0</v>
      </c>
      <c r="L109" s="158"/>
    </row>
    <row r="110" s="9" customFormat="1" ht="19.92" customHeight="1">
      <c r="B110" s="158"/>
      <c r="D110" s="159" t="s">
        <v>227</v>
      </c>
      <c r="E110" s="160"/>
      <c r="F110" s="160"/>
      <c r="G110" s="160"/>
      <c r="H110" s="160"/>
      <c r="I110" s="161"/>
      <c r="J110" s="162">
        <f>J636</f>
        <v>0</v>
      </c>
      <c r="L110" s="158"/>
    </row>
    <row r="111" s="9" customFormat="1" ht="19.92" customHeight="1">
      <c r="B111" s="158"/>
      <c r="D111" s="159" t="s">
        <v>228</v>
      </c>
      <c r="E111" s="160"/>
      <c r="F111" s="160"/>
      <c r="G111" s="160"/>
      <c r="H111" s="160"/>
      <c r="I111" s="161"/>
      <c r="J111" s="162">
        <f>J691</f>
        <v>0</v>
      </c>
      <c r="L111" s="158"/>
    </row>
    <row r="112" s="9" customFormat="1" ht="19.92" customHeight="1">
      <c r="B112" s="158"/>
      <c r="D112" s="159" t="s">
        <v>229</v>
      </c>
      <c r="E112" s="160"/>
      <c r="F112" s="160"/>
      <c r="G112" s="160"/>
      <c r="H112" s="160"/>
      <c r="I112" s="161"/>
      <c r="J112" s="162">
        <f>J714</f>
        <v>0</v>
      </c>
      <c r="L112" s="158"/>
    </row>
    <row r="113" s="8" customFormat="1" ht="24.96" customHeight="1">
      <c r="B113" s="153"/>
      <c r="D113" s="154" t="s">
        <v>230</v>
      </c>
      <c r="E113" s="155"/>
      <c r="F113" s="155"/>
      <c r="G113" s="155"/>
      <c r="H113" s="155"/>
      <c r="I113" s="156"/>
      <c r="J113" s="157">
        <f>J717</f>
        <v>0</v>
      </c>
      <c r="L113" s="153"/>
    </row>
    <row r="114" s="9" customFormat="1" ht="19.92" customHeight="1">
      <c r="B114" s="158"/>
      <c r="D114" s="159" t="s">
        <v>231</v>
      </c>
      <c r="E114" s="160"/>
      <c r="F114" s="160"/>
      <c r="G114" s="160"/>
      <c r="H114" s="160"/>
      <c r="I114" s="161"/>
      <c r="J114" s="162">
        <f>J718</f>
        <v>0</v>
      </c>
      <c r="L114" s="158"/>
    </row>
    <row r="115" s="9" customFormat="1" ht="19.92" customHeight="1">
      <c r="B115" s="158"/>
      <c r="D115" s="159" t="s">
        <v>232</v>
      </c>
      <c r="E115" s="160"/>
      <c r="F115" s="160"/>
      <c r="G115" s="160"/>
      <c r="H115" s="160"/>
      <c r="I115" s="161"/>
      <c r="J115" s="162">
        <f>J751</f>
        <v>0</v>
      </c>
      <c r="L115" s="158"/>
    </row>
    <row r="116" s="9" customFormat="1" ht="19.92" customHeight="1">
      <c r="B116" s="158"/>
      <c r="D116" s="159" t="s">
        <v>233</v>
      </c>
      <c r="E116" s="160"/>
      <c r="F116" s="160"/>
      <c r="G116" s="160"/>
      <c r="H116" s="160"/>
      <c r="I116" s="161"/>
      <c r="J116" s="162">
        <f>J808</f>
        <v>0</v>
      </c>
      <c r="L116" s="158"/>
    </row>
    <row r="117" s="9" customFormat="1" ht="19.92" customHeight="1">
      <c r="B117" s="158"/>
      <c r="D117" s="159" t="s">
        <v>234</v>
      </c>
      <c r="E117" s="160"/>
      <c r="F117" s="160"/>
      <c r="G117" s="160"/>
      <c r="H117" s="160"/>
      <c r="I117" s="161"/>
      <c r="J117" s="162">
        <f>J855</f>
        <v>0</v>
      </c>
      <c r="L117" s="158"/>
    </row>
    <row r="118" s="9" customFormat="1" ht="19.92" customHeight="1">
      <c r="B118" s="158"/>
      <c r="D118" s="159" t="s">
        <v>235</v>
      </c>
      <c r="E118" s="160"/>
      <c r="F118" s="160"/>
      <c r="G118" s="160"/>
      <c r="H118" s="160"/>
      <c r="I118" s="161"/>
      <c r="J118" s="162">
        <f>J888</f>
        <v>0</v>
      </c>
      <c r="L118" s="158"/>
    </row>
    <row r="119" s="9" customFormat="1" ht="19.92" customHeight="1">
      <c r="B119" s="158"/>
      <c r="D119" s="159" t="s">
        <v>236</v>
      </c>
      <c r="E119" s="160"/>
      <c r="F119" s="160"/>
      <c r="G119" s="160"/>
      <c r="H119" s="160"/>
      <c r="I119" s="161"/>
      <c r="J119" s="162">
        <f>J906</f>
        <v>0</v>
      </c>
      <c r="L119" s="158"/>
    </row>
    <row r="120" s="9" customFormat="1" ht="19.92" customHeight="1">
      <c r="B120" s="158"/>
      <c r="D120" s="159" t="s">
        <v>237</v>
      </c>
      <c r="E120" s="160"/>
      <c r="F120" s="160"/>
      <c r="G120" s="160"/>
      <c r="H120" s="160"/>
      <c r="I120" s="161"/>
      <c r="J120" s="162">
        <f>J930</f>
        <v>0</v>
      </c>
      <c r="L120" s="158"/>
    </row>
    <row r="121" s="9" customFormat="1" ht="19.92" customHeight="1">
      <c r="B121" s="158"/>
      <c r="D121" s="159" t="s">
        <v>238</v>
      </c>
      <c r="E121" s="160"/>
      <c r="F121" s="160"/>
      <c r="G121" s="160"/>
      <c r="H121" s="160"/>
      <c r="I121" s="161"/>
      <c r="J121" s="162">
        <f>J933</f>
        <v>0</v>
      </c>
      <c r="L121" s="158"/>
    </row>
    <row r="122" s="9" customFormat="1" ht="19.92" customHeight="1">
      <c r="B122" s="158"/>
      <c r="D122" s="159" t="s">
        <v>239</v>
      </c>
      <c r="E122" s="160"/>
      <c r="F122" s="160"/>
      <c r="G122" s="160"/>
      <c r="H122" s="160"/>
      <c r="I122" s="161"/>
      <c r="J122" s="162">
        <f>J944</f>
        <v>0</v>
      </c>
      <c r="L122" s="158"/>
    </row>
    <row r="123" s="9" customFormat="1" ht="19.92" customHeight="1">
      <c r="B123" s="158"/>
      <c r="D123" s="159" t="s">
        <v>240</v>
      </c>
      <c r="E123" s="160"/>
      <c r="F123" s="160"/>
      <c r="G123" s="160"/>
      <c r="H123" s="160"/>
      <c r="I123" s="161"/>
      <c r="J123" s="162">
        <f>J961</f>
        <v>0</v>
      </c>
      <c r="L123" s="158"/>
    </row>
    <row r="124" s="1" customFormat="1" ht="21.84" customHeight="1">
      <c r="B124" s="37"/>
      <c r="I124" s="126"/>
      <c r="L124" s="37"/>
    </row>
    <row r="125" s="1" customFormat="1" ht="6.96" customHeight="1">
      <c r="B125" s="56"/>
      <c r="C125" s="57"/>
      <c r="D125" s="57"/>
      <c r="E125" s="57"/>
      <c r="F125" s="57"/>
      <c r="G125" s="57"/>
      <c r="H125" s="57"/>
      <c r="I125" s="147"/>
      <c r="J125" s="57"/>
      <c r="K125" s="57"/>
      <c r="L125" s="37"/>
    </row>
    <row r="129" s="1" customFormat="1" ht="6.96" customHeight="1">
      <c r="B129" s="58"/>
      <c r="C129" s="59"/>
      <c r="D129" s="59"/>
      <c r="E129" s="59"/>
      <c r="F129" s="59"/>
      <c r="G129" s="59"/>
      <c r="H129" s="59"/>
      <c r="I129" s="148"/>
      <c r="J129" s="59"/>
      <c r="K129" s="59"/>
      <c r="L129" s="37"/>
    </row>
    <row r="130" s="1" customFormat="1" ht="24.96" customHeight="1">
      <c r="B130" s="37"/>
      <c r="C130" s="22" t="s">
        <v>149</v>
      </c>
      <c r="I130" s="126"/>
      <c r="L130" s="37"/>
    </row>
    <row r="131" s="1" customFormat="1" ht="6.96" customHeight="1">
      <c r="B131" s="37"/>
      <c r="I131" s="126"/>
      <c r="L131" s="37"/>
    </row>
    <row r="132" s="1" customFormat="1" ht="12" customHeight="1">
      <c r="B132" s="37"/>
      <c r="C132" s="31" t="s">
        <v>16</v>
      </c>
      <c r="I132" s="126"/>
      <c r="L132" s="37"/>
    </row>
    <row r="133" s="1" customFormat="1" ht="16.5" customHeight="1">
      <c r="B133" s="37"/>
      <c r="E133" s="125" t="str">
        <f>E7</f>
        <v>Novostavba garáží v areálu KSÚSV v Humpolci</v>
      </c>
      <c r="F133" s="31"/>
      <c r="G133" s="31"/>
      <c r="H133" s="31"/>
      <c r="I133" s="126"/>
      <c r="L133" s="37"/>
    </row>
    <row r="134" ht="12" customHeight="1">
      <c r="B134" s="21"/>
      <c r="C134" s="31" t="s">
        <v>138</v>
      </c>
      <c r="L134" s="21"/>
    </row>
    <row r="135" s="1" customFormat="1" ht="16.5" customHeight="1">
      <c r="B135" s="37"/>
      <c r="E135" s="125" t="s">
        <v>213</v>
      </c>
      <c r="F135" s="1"/>
      <c r="G135" s="1"/>
      <c r="H135" s="1"/>
      <c r="I135" s="126"/>
      <c r="L135" s="37"/>
    </row>
    <row r="136" s="1" customFormat="1" ht="12" customHeight="1">
      <c r="B136" s="37"/>
      <c r="C136" s="31" t="s">
        <v>140</v>
      </c>
      <c r="I136" s="126"/>
      <c r="L136" s="37"/>
    </row>
    <row r="137" s="1" customFormat="1" ht="16.5" customHeight="1">
      <c r="B137" s="37"/>
      <c r="E137" s="63" t="str">
        <f>E11</f>
        <v>01 - Architektonicko - stavební řešení</v>
      </c>
      <c r="F137" s="1"/>
      <c r="G137" s="1"/>
      <c r="H137" s="1"/>
      <c r="I137" s="126"/>
      <c r="L137" s="37"/>
    </row>
    <row r="138" s="1" customFormat="1" ht="6.96" customHeight="1">
      <c r="B138" s="37"/>
      <c r="I138" s="126"/>
      <c r="L138" s="37"/>
    </row>
    <row r="139" s="1" customFormat="1" ht="12" customHeight="1">
      <c r="B139" s="37"/>
      <c r="C139" s="31" t="s">
        <v>22</v>
      </c>
      <c r="F139" s="26" t="str">
        <f>F14</f>
        <v>město Humpolec, areál KSÚS ul. Spojovací</v>
      </c>
      <c r="I139" s="127" t="s">
        <v>24</v>
      </c>
      <c r="J139" s="65" t="str">
        <f>IF(J14="","",J14)</f>
        <v>27. 10. 2015</v>
      </c>
      <c r="L139" s="37"/>
    </row>
    <row r="140" s="1" customFormat="1" ht="6.96" customHeight="1">
      <c r="B140" s="37"/>
      <c r="I140" s="126"/>
      <c r="L140" s="37"/>
    </row>
    <row r="141" s="1" customFormat="1" ht="43.05" customHeight="1">
      <c r="B141" s="37"/>
      <c r="C141" s="31" t="s">
        <v>28</v>
      </c>
      <c r="F141" s="26" t="str">
        <f>E17</f>
        <v>Krajská správa a údržba silnic Vysočiny</v>
      </c>
      <c r="I141" s="127" t="s">
        <v>35</v>
      </c>
      <c r="J141" s="35" t="str">
        <f>E23</f>
        <v>PROJEKT CENTRUM NOVA s.r.o.</v>
      </c>
      <c r="L141" s="37"/>
    </row>
    <row r="142" s="1" customFormat="1" ht="15.15" customHeight="1">
      <c r="B142" s="37"/>
      <c r="C142" s="31" t="s">
        <v>33</v>
      </c>
      <c r="F142" s="26" t="str">
        <f>IF(E20="","",E20)</f>
        <v>Vyplň údaj</v>
      </c>
      <c r="I142" s="127" t="s">
        <v>40</v>
      </c>
      <c r="J142" s="35" t="str">
        <f>E26</f>
        <v xml:space="preserve"> </v>
      </c>
      <c r="L142" s="37"/>
    </row>
    <row r="143" s="1" customFormat="1" ht="10.32" customHeight="1">
      <c r="B143" s="37"/>
      <c r="I143" s="126"/>
      <c r="L143" s="37"/>
    </row>
    <row r="144" s="10" customFormat="1" ht="29.28" customHeight="1">
      <c r="B144" s="163"/>
      <c r="C144" s="164" t="s">
        <v>150</v>
      </c>
      <c r="D144" s="165" t="s">
        <v>69</v>
      </c>
      <c r="E144" s="165" t="s">
        <v>65</v>
      </c>
      <c r="F144" s="165" t="s">
        <v>66</v>
      </c>
      <c r="G144" s="165" t="s">
        <v>151</v>
      </c>
      <c r="H144" s="165" t="s">
        <v>152</v>
      </c>
      <c r="I144" s="166" t="s">
        <v>153</v>
      </c>
      <c r="J144" s="165" t="s">
        <v>144</v>
      </c>
      <c r="K144" s="167" t="s">
        <v>154</v>
      </c>
      <c r="L144" s="163"/>
      <c r="M144" s="82" t="s">
        <v>1</v>
      </c>
      <c r="N144" s="83" t="s">
        <v>48</v>
      </c>
      <c r="O144" s="83" t="s">
        <v>155</v>
      </c>
      <c r="P144" s="83" t="s">
        <v>156</v>
      </c>
      <c r="Q144" s="83" t="s">
        <v>157</v>
      </c>
      <c r="R144" s="83" t="s">
        <v>158</v>
      </c>
      <c r="S144" s="83" t="s">
        <v>159</v>
      </c>
      <c r="T144" s="84" t="s">
        <v>160</v>
      </c>
    </row>
    <row r="145" s="1" customFormat="1" ht="22.8" customHeight="1">
      <c r="B145" s="37"/>
      <c r="C145" s="87" t="s">
        <v>161</v>
      </c>
      <c r="I145" s="126"/>
      <c r="J145" s="168">
        <f>BK145</f>
        <v>0</v>
      </c>
      <c r="L145" s="37"/>
      <c r="M145" s="85"/>
      <c r="N145" s="69"/>
      <c r="O145" s="69"/>
      <c r="P145" s="169">
        <f>P146+P717</f>
        <v>0</v>
      </c>
      <c r="Q145" s="69"/>
      <c r="R145" s="169">
        <f>R146+R717</f>
        <v>1160.9244044620998</v>
      </c>
      <c r="S145" s="69"/>
      <c r="T145" s="170">
        <f>T146+T717</f>
        <v>515.63700000000006</v>
      </c>
      <c r="AT145" s="18" t="s">
        <v>83</v>
      </c>
      <c r="AU145" s="18" t="s">
        <v>146</v>
      </c>
      <c r="BK145" s="171">
        <f>BK146+BK717</f>
        <v>0</v>
      </c>
    </row>
    <row r="146" s="11" customFormat="1" ht="25.92" customHeight="1">
      <c r="B146" s="172"/>
      <c r="D146" s="173" t="s">
        <v>83</v>
      </c>
      <c r="E146" s="174" t="s">
        <v>241</v>
      </c>
      <c r="F146" s="174" t="s">
        <v>242</v>
      </c>
      <c r="I146" s="175"/>
      <c r="J146" s="176">
        <f>BK146</f>
        <v>0</v>
      </c>
      <c r="L146" s="172"/>
      <c r="M146" s="177"/>
      <c r="N146" s="178"/>
      <c r="O146" s="178"/>
      <c r="P146" s="179">
        <f>P147+P209+P332+P415+P468+P482+P636+P691+P714</f>
        <v>0</v>
      </c>
      <c r="Q146" s="178"/>
      <c r="R146" s="179">
        <f>R147+R209+R332+R415+R468+R482+R636+R691+R714</f>
        <v>1152.6004717755598</v>
      </c>
      <c r="S146" s="178"/>
      <c r="T146" s="180">
        <f>T147+T209+T332+T415+T468+T482+T636+T691+T714</f>
        <v>514.34100000000001</v>
      </c>
      <c r="AR146" s="173" t="s">
        <v>21</v>
      </c>
      <c r="AT146" s="181" t="s">
        <v>83</v>
      </c>
      <c r="AU146" s="181" t="s">
        <v>84</v>
      </c>
      <c r="AY146" s="173" t="s">
        <v>165</v>
      </c>
      <c r="BK146" s="182">
        <f>BK147+BK209+BK332+BK415+BK468+BK482+BK636+BK691+BK714</f>
        <v>0</v>
      </c>
    </row>
    <row r="147" s="11" customFormat="1" ht="22.8" customHeight="1">
      <c r="B147" s="172"/>
      <c r="D147" s="173" t="s">
        <v>83</v>
      </c>
      <c r="E147" s="183" t="s">
        <v>21</v>
      </c>
      <c r="F147" s="183" t="s">
        <v>243</v>
      </c>
      <c r="I147" s="175"/>
      <c r="J147" s="184">
        <f>BK147</f>
        <v>0</v>
      </c>
      <c r="L147" s="172"/>
      <c r="M147" s="177"/>
      <c r="N147" s="178"/>
      <c r="O147" s="178"/>
      <c r="P147" s="179">
        <f>SUM(P148:P208)</f>
        <v>0</v>
      </c>
      <c r="Q147" s="178"/>
      <c r="R147" s="179">
        <f>SUM(R148:R208)</f>
        <v>0</v>
      </c>
      <c r="S147" s="178"/>
      <c r="T147" s="180">
        <f>SUM(T148:T208)</f>
        <v>499.71600000000001</v>
      </c>
      <c r="AR147" s="173" t="s">
        <v>21</v>
      </c>
      <c r="AT147" s="181" t="s">
        <v>83</v>
      </c>
      <c r="AU147" s="181" t="s">
        <v>21</v>
      </c>
      <c r="AY147" s="173" t="s">
        <v>165</v>
      </c>
      <c r="BK147" s="182">
        <f>SUM(BK148:BK208)</f>
        <v>0</v>
      </c>
    </row>
    <row r="148" s="1" customFormat="1" ht="24" customHeight="1">
      <c r="B148" s="185"/>
      <c r="C148" s="186" t="s">
        <v>21</v>
      </c>
      <c r="D148" s="186" t="s">
        <v>168</v>
      </c>
      <c r="E148" s="187" t="s">
        <v>244</v>
      </c>
      <c r="F148" s="188" t="s">
        <v>245</v>
      </c>
      <c r="G148" s="189" t="s">
        <v>246</v>
      </c>
      <c r="H148" s="190">
        <v>14</v>
      </c>
      <c r="I148" s="191"/>
      <c r="J148" s="192">
        <f>ROUND(I148*H148,2)</f>
        <v>0</v>
      </c>
      <c r="K148" s="188" t="s">
        <v>247</v>
      </c>
      <c r="L148" s="37"/>
      <c r="M148" s="193" t="s">
        <v>1</v>
      </c>
      <c r="N148" s="194" t="s">
        <v>49</v>
      </c>
      <c r="O148" s="73"/>
      <c r="P148" s="195">
        <f>O148*H148</f>
        <v>0</v>
      </c>
      <c r="Q148" s="195">
        <v>0</v>
      </c>
      <c r="R148" s="195">
        <f>Q148*H148</f>
        <v>0</v>
      </c>
      <c r="S148" s="195">
        <v>0.44</v>
      </c>
      <c r="T148" s="196">
        <f>S148*H148</f>
        <v>6.1600000000000001</v>
      </c>
      <c r="AR148" s="197" t="s">
        <v>164</v>
      </c>
      <c r="AT148" s="197" t="s">
        <v>168</v>
      </c>
      <c r="AU148" s="197" t="s">
        <v>92</v>
      </c>
      <c r="AY148" s="18" t="s">
        <v>165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8" t="s">
        <v>21</v>
      </c>
      <c r="BK148" s="198">
        <f>ROUND(I148*H148,2)</f>
        <v>0</v>
      </c>
      <c r="BL148" s="18" t="s">
        <v>164</v>
      </c>
      <c r="BM148" s="197" t="s">
        <v>248</v>
      </c>
    </row>
    <row r="149" s="12" customFormat="1">
      <c r="B149" s="205"/>
      <c r="D149" s="199" t="s">
        <v>249</v>
      </c>
      <c r="E149" s="206" t="s">
        <v>1</v>
      </c>
      <c r="F149" s="207" t="s">
        <v>250</v>
      </c>
      <c r="H149" s="206" t="s">
        <v>1</v>
      </c>
      <c r="I149" s="208"/>
      <c r="L149" s="205"/>
      <c r="M149" s="209"/>
      <c r="N149" s="210"/>
      <c r="O149" s="210"/>
      <c r="P149" s="210"/>
      <c r="Q149" s="210"/>
      <c r="R149" s="210"/>
      <c r="S149" s="210"/>
      <c r="T149" s="211"/>
      <c r="AT149" s="206" t="s">
        <v>249</v>
      </c>
      <c r="AU149" s="206" t="s">
        <v>92</v>
      </c>
      <c r="AV149" s="12" t="s">
        <v>21</v>
      </c>
      <c r="AW149" s="12" t="s">
        <v>39</v>
      </c>
      <c r="AX149" s="12" t="s">
        <v>84</v>
      </c>
      <c r="AY149" s="206" t="s">
        <v>165</v>
      </c>
    </row>
    <row r="150" s="13" customFormat="1">
      <c r="B150" s="212"/>
      <c r="D150" s="199" t="s">
        <v>249</v>
      </c>
      <c r="E150" s="213" t="s">
        <v>1</v>
      </c>
      <c r="F150" s="214" t="s">
        <v>251</v>
      </c>
      <c r="H150" s="215">
        <v>14</v>
      </c>
      <c r="I150" s="216"/>
      <c r="L150" s="212"/>
      <c r="M150" s="217"/>
      <c r="N150" s="218"/>
      <c r="O150" s="218"/>
      <c r="P150" s="218"/>
      <c r="Q150" s="218"/>
      <c r="R150" s="218"/>
      <c r="S150" s="218"/>
      <c r="T150" s="219"/>
      <c r="AT150" s="213" t="s">
        <v>249</v>
      </c>
      <c r="AU150" s="213" t="s">
        <v>92</v>
      </c>
      <c r="AV150" s="13" t="s">
        <v>92</v>
      </c>
      <c r="AW150" s="13" t="s">
        <v>39</v>
      </c>
      <c r="AX150" s="13" t="s">
        <v>84</v>
      </c>
      <c r="AY150" s="213" t="s">
        <v>165</v>
      </c>
    </row>
    <row r="151" s="14" customFormat="1">
      <c r="B151" s="220"/>
      <c r="D151" s="199" t="s">
        <v>249</v>
      </c>
      <c r="E151" s="221" t="s">
        <v>1</v>
      </c>
      <c r="F151" s="222" t="s">
        <v>252</v>
      </c>
      <c r="H151" s="223">
        <v>14</v>
      </c>
      <c r="I151" s="224"/>
      <c r="L151" s="220"/>
      <c r="M151" s="225"/>
      <c r="N151" s="226"/>
      <c r="O151" s="226"/>
      <c r="P151" s="226"/>
      <c r="Q151" s="226"/>
      <c r="R151" s="226"/>
      <c r="S151" s="226"/>
      <c r="T151" s="227"/>
      <c r="AT151" s="221" t="s">
        <v>249</v>
      </c>
      <c r="AU151" s="221" t="s">
        <v>92</v>
      </c>
      <c r="AV151" s="14" t="s">
        <v>164</v>
      </c>
      <c r="AW151" s="14" t="s">
        <v>39</v>
      </c>
      <c r="AX151" s="14" t="s">
        <v>21</v>
      </c>
      <c r="AY151" s="221" t="s">
        <v>165</v>
      </c>
    </row>
    <row r="152" s="1" customFormat="1" ht="24" customHeight="1">
      <c r="B152" s="185"/>
      <c r="C152" s="186" t="s">
        <v>92</v>
      </c>
      <c r="D152" s="186" t="s">
        <v>168</v>
      </c>
      <c r="E152" s="187" t="s">
        <v>253</v>
      </c>
      <c r="F152" s="188" t="s">
        <v>254</v>
      </c>
      <c r="G152" s="189" t="s">
        <v>246</v>
      </c>
      <c r="H152" s="190">
        <v>14</v>
      </c>
      <c r="I152" s="191"/>
      <c r="J152" s="192">
        <f>ROUND(I152*H152,2)</f>
        <v>0</v>
      </c>
      <c r="K152" s="188" t="s">
        <v>247</v>
      </c>
      <c r="L152" s="37"/>
      <c r="M152" s="193" t="s">
        <v>1</v>
      </c>
      <c r="N152" s="194" t="s">
        <v>49</v>
      </c>
      <c r="O152" s="73"/>
      <c r="P152" s="195">
        <f>O152*H152</f>
        <v>0</v>
      </c>
      <c r="Q152" s="195">
        <v>0</v>
      </c>
      <c r="R152" s="195">
        <f>Q152*H152</f>
        <v>0</v>
      </c>
      <c r="S152" s="195">
        <v>0.316</v>
      </c>
      <c r="T152" s="196">
        <f>S152*H152</f>
        <v>4.4240000000000004</v>
      </c>
      <c r="AR152" s="197" t="s">
        <v>164</v>
      </c>
      <c r="AT152" s="197" t="s">
        <v>168</v>
      </c>
      <c r="AU152" s="197" t="s">
        <v>92</v>
      </c>
      <c r="AY152" s="18" t="s">
        <v>165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8" t="s">
        <v>21</v>
      </c>
      <c r="BK152" s="198">
        <f>ROUND(I152*H152,2)</f>
        <v>0</v>
      </c>
      <c r="BL152" s="18" t="s">
        <v>164</v>
      </c>
      <c r="BM152" s="197" t="s">
        <v>255</v>
      </c>
    </row>
    <row r="153" s="1" customFormat="1" ht="24" customHeight="1">
      <c r="B153" s="185"/>
      <c r="C153" s="186" t="s">
        <v>179</v>
      </c>
      <c r="D153" s="186" t="s">
        <v>168</v>
      </c>
      <c r="E153" s="187" t="s">
        <v>256</v>
      </c>
      <c r="F153" s="188" t="s">
        <v>257</v>
      </c>
      <c r="G153" s="189" t="s">
        <v>246</v>
      </c>
      <c r="H153" s="190">
        <v>647</v>
      </c>
      <c r="I153" s="191"/>
      <c r="J153" s="192">
        <f>ROUND(I153*H153,2)</f>
        <v>0</v>
      </c>
      <c r="K153" s="188" t="s">
        <v>247</v>
      </c>
      <c r="L153" s="37"/>
      <c r="M153" s="193" t="s">
        <v>1</v>
      </c>
      <c r="N153" s="194" t="s">
        <v>49</v>
      </c>
      <c r="O153" s="73"/>
      <c r="P153" s="195">
        <f>O153*H153</f>
        <v>0</v>
      </c>
      <c r="Q153" s="195">
        <v>0</v>
      </c>
      <c r="R153" s="195">
        <f>Q153*H153</f>
        <v>0</v>
      </c>
      <c r="S153" s="195">
        <v>0.44</v>
      </c>
      <c r="T153" s="196">
        <f>S153*H153</f>
        <v>284.68000000000001</v>
      </c>
      <c r="AR153" s="197" t="s">
        <v>164</v>
      </c>
      <c r="AT153" s="197" t="s">
        <v>168</v>
      </c>
      <c r="AU153" s="197" t="s">
        <v>92</v>
      </c>
      <c r="AY153" s="18" t="s">
        <v>165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8" t="s">
        <v>21</v>
      </c>
      <c r="BK153" s="198">
        <f>ROUND(I153*H153,2)</f>
        <v>0</v>
      </c>
      <c r="BL153" s="18" t="s">
        <v>164</v>
      </c>
      <c r="BM153" s="197" t="s">
        <v>258</v>
      </c>
    </row>
    <row r="154" s="1" customFormat="1">
      <c r="B154" s="37"/>
      <c r="D154" s="199" t="s">
        <v>173</v>
      </c>
      <c r="F154" s="200" t="s">
        <v>259</v>
      </c>
      <c r="I154" s="126"/>
      <c r="L154" s="37"/>
      <c r="M154" s="201"/>
      <c r="N154" s="73"/>
      <c r="O154" s="73"/>
      <c r="P154" s="73"/>
      <c r="Q154" s="73"/>
      <c r="R154" s="73"/>
      <c r="S154" s="73"/>
      <c r="T154" s="74"/>
      <c r="AT154" s="18" t="s">
        <v>173</v>
      </c>
      <c r="AU154" s="18" t="s">
        <v>92</v>
      </c>
    </row>
    <row r="155" s="1" customFormat="1" ht="24" customHeight="1">
      <c r="B155" s="185"/>
      <c r="C155" s="186" t="s">
        <v>164</v>
      </c>
      <c r="D155" s="186" t="s">
        <v>168</v>
      </c>
      <c r="E155" s="187" t="s">
        <v>260</v>
      </c>
      <c r="F155" s="188" t="s">
        <v>261</v>
      </c>
      <c r="G155" s="189" t="s">
        <v>246</v>
      </c>
      <c r="H155" s="190">
        <v>647</v>
      </c>
      <c r="I155" s="191"/>
      <c r="J155" s="192">
        <f>ROUND(I155*H155,2)</f>
        <v>0</v>
      </c>
      <c r="K155" s="188" t="s">
        <v>247</v>
      </c>
      <c r="L155" s="37"/>
      <c r="M155" s="193" t="s">
        <v>1</v>
      </c>
      <c r="N155" s="194" t="s">
        <v>49</v>
      </c>
      <c r="O155" s="73"/>
      <c r="P155" s="195">
        <f>O155*H155</f>
        <v>0</v>
      </c>
      <c r="Q155" s="195">
        <v>0</v>
      </c>
      <c r="R155" s="195">
        <f>Q155*H155</f>
        <v>0</v>
      </c>
      <c r="S155" s="195">
        <v>0.316</v>
      </c>
      <c r="T155" s="196">
        <f>S155*H155</f>
        <v>204.452</v>
      </c>
      <c r="AR155" s="197" t="s">
        <v>164</v>
      </c>
      <c r="AT155" s="197" t="s">
        <v>168</v>
      </c>
      <c r="AU155" s="197" t="s">
        <v>92</v>
      </c>
      <c r="AY155" s="18" t="s">
        <v>165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8" t="s">
        <v>21</v>
      </c>
      <c r="BK155" s="198">
        <f>ROUND(I155*H155,2)</f>
        <v>0</v>
      </c>
      <c r="BL155" s="18" t="s">
        <v>164</v>
      </c>
      <c r="BM155" s="197" t="s">
        <v>262</v>
      </c>
    </row>
    <row r="156" s="1" customFormat="1">
      <c r="B156" s="37"/>
      <c r="D156" s="199" t="s">
        <v>173</v>
      </c>
      <c r="F156" s="200" t="s">
        <v>263</v>
      </c>
      <c r="I156" s="126"/>
      <c r="L156" s="37"/>
      <c r="M156" s="201"/>
      <c r="N156" s="73"/>
      <c r="O156" s="73"/>
      <c r="P156" s="73"/>
      <c r="Q156" s="73"/>
      <c r="R156" s="73"/>
      <c r="S156" s="73"/>
      <c r="T156" s="74"/>
      <c r="AT156" s="18" t="s">
        <v>173</v>
      </c>
      <c r="AU156" s="18" t="s">
        <v>92</v>
      </c>
    </row>
    <row r="157" s="12" customFormat="1">
      <c r="B157" s="205"/>
      <c r="D157" s="199" t="s">
        <v>249</v>
      </c>
      <c r="E157" s="206" t="s">
        <v>1</v>
      </c>
      <c r="F157" s="207" t="s">
        <v>264</v>
      </c>
      <c r="H157" s="206" t="s">
        <v>1</v>
      </c>
      <c r="I157" s="208"/>
      <c r="L157" s="205"/>
      <c r="M157" s="209"/>
      <c r="N157" s="210"/>
      <c r="O157" s="210"/>
      <c r="P157" s="210"/>
      <c r="Q157" s="210"/>
      <c r="R157" s="210"/>
      <c r="S157" s="210"/>
      <c r="T157" s="211"/>
      <c r="AT157" s="206" t="s">
        <v>249</v>
      </c>
      <c r="AU157" s="206" t="s">
        <v>92</v>
      </c>
      <c r="AV157" s="12" t="s">
        <v>21</v>
      </c>
      <c r="AW157" s="12" t="s">
        <v>39</v>
      </c>
      <c r="AX157" s="12" t="s">
        <v>84</v>
      </c>
      <c r="AY157" s="206" t="s">
        <v>165</v>
      </c>
    </row>
    <row r="158" s="13" customFormat="1">
      <c r="B158" s="212"/>
      <c r="D158" s="199" t="s">
        <v>249</v>
      </c>
      <c r="E158" s="213" t="s">
        <v>1</v>
      </c>
      <c r="F158" s="214" t="s">
        <v>265</v>
      </c>
      <c r="H158" s="215">
        <v>647</v>
      </c>
      <c r="I158" s="216"/>
      <c r="L158" s="212"/>
      <c r="M158" s="217"/>
      <c r="N158" s="218"/>
      <c r="O158" s="218"/>
      <c r="P158" s="218"/>
      <c r="Q158" s="218"/>
      <c r="R158" s="218"/>
      <c r="S158" s="218"/>
      <c r="T158" s="219"/>
      <c r="AT158" s="213" t="s">
        <v>249</v>
      </c>
      <c r="AU158" s="213" t="s">
        <v>92</v>
      </c>
      <c r="AV158" s="13" t="s">
        <v>92</v>
      </c>
      <c r="AW158" s="13" t="s">
        <v>39</v>
      </c>
      <c r="AX158" s="13" t="s">
        <v>84</v>
      </c>
      <c r="AY158" s="213" t="s">
        <v>165</v>
      </c>
    </row>
    <row r="159" s="14" customFormat="1">
      <c r="B159" s="220"/>
      <c r="D159" s="199" t="s">
        <v>249</v>
      </c>
      <c r="E159" s="221" t="s">
        <v>1</v>
      </c>
      <c r="F159" s="222" t="s">
        <v>252</v>
      </c>
      <c r="H159" s="223">
        <v>647</v>
      </c>
      <c r="I159" s="224"/>
      <c r="L159" s="220"/>
      <c r="M159" s="225"/>
      <c r="N159" s="226"/>
      <c r="O159" s="226"/>
      <c r="P159" s="226"/>
      <c r="Q159" s="226"/>
      <c r="R159" s="226"/>
      <c r="S159" s="226"/>
      <c r="T159" s="227"/>
      <c r="AT159" s="221" t="s">
        <v>249</v>
      </c>
      <c r="AU159" s="221" t="s">
        <v>92</v>
      </c>
      <c r="AV159" s="14" t="s">
        <v>164</v>
      </c>
      <c r="AW159" s="14" t="s">
        <v>39</v>
      </c>
      <c r="AX159" s="14" t="s">
        <v>21</v>
      </c>
      <c r="AY159" s="221" t="s">
        <v>165</v>
      </c>
    </row>
    <row r="160" s="1" customFormat="1" ht="24" customHeight="1">
      <c r="B160" s="185"/>
      <c r="C160" s="186" t="s">
        <v>188</v>
      </c>
      <c r="D160" s="186" t="s">
        <v>168</v>
      </c>
      <c r="E160" s="187" t="s">
        <v>266</v>
      </c>
      <c r="F160" s="188" t="s">
        <v>267</v>
      </c>
      <c r="G160" s="189" t="s">
        <v>268</v>
      </c>
      <c r="H160" s="190">
        <v>47.207999999999998</v>
      </c>
      <c r="I160" s="191"/>
      <c r="J160" s="192">
        <f>ROUND(I160*H160,2)</f>
        <v>0</v>
      </c>
      <c r="K160" s="188" t="s">
        <v>247</v>
      </c>
      <c r="L160" s="37"/>
      <c r="M160" s="193" t="s">
        <v>1</v>
      </c>
      <c r="N160" s="194" t="s">
        <v>49</v>
      </c>
      <c r="O160" s="73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AR160" s="197" t="s">
        <v>164</v>
      </c>
      <c r="AT160" s="197" t="s">
        <v>168</v>
      </c>
      <c r="AU160" s="197" t="s">
        <v>92</v>
      </c>
      <c r="AY160" s="18" t="s">
        <v>165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8" t="s">
        <v>21</v>
      </c>
      <c r="BK160" s="198">
        <f>ROUND(I160*H160,2)</f>
        <v>0</v>
      </c>
      <c r="BL160" s="18" t="s">
        <v>164</v>
      </c>
      <c r="BM160" s="197" t="s">
        <v>269</v>
      </c>
    </row>
    <row r="161" s="1" customFormat="1">
      <c r="B161" s="37"/>
      <c r="D161" s="199" t="s">
        <v>173</v>
      </c>
      <c r="F161" s="200" t="s">
        <v>270</v>
      </c>
      <c r="I161" s="126"/>
      <c r="L161" s="37"/>
      <c r="M161" s="201"/>
      <c r="N161" s="73"/>
      <c r="O161" s="73"/>
      <c r="P161" s="73"/>
      <c r="Q161" s="73"/>
      <c r="R161" s="73"/>
      <c r="S161" s="73"/>
      <c r="T161" s="74"/>
      <c r="AT161" s="18" t="s">
        <v>173</v>
      </c>
      <c r="AU161" s="18" t="s">
        <v>92</v>
      </c>
    </row>
    <row r="162" s="12" customFormat="1">
      <c r="B162" s="205"/>
      <c r="D162" s="199" t="s">
        <v>249</v>
      </c>
      <c r="E162" s="206" t="s">
        <v>1</v>
      </c>
      <c r="F162" s="207" t="s">
        <v>271</v>
      </c>
      <c r="H162" s="206" t="s">
        <v>1</v>
      </c>
      <c r="I162" s="208"/>
      <c r="L162" s="205"/>
      <c r="M162" s="209"/>
      <c r="N162" s="210"/>
      <c r="O162" s="210"/>
      <c r="P162" s="210"/>
      <c r="Q162" s="210"/>
      <c r="R162" s="210"/>
      <c r="S162" s="210"/>
      <c r="T162" s="211"/>
      <c r="AT162" s="206" t="s">
        <v>249</v>
      </c>
      <c r="AU162" s="206" t="s">
        <v>92</v>
      </c>
      <c r="AV162" s="12" t="s">
        <v>21</v>
      </c>
      <c r="AW162" s="12" t="s">
        <v>39</v>
      </c>
      <c r="AX162" s="12" t="s">
        <v>84</v>
      </c>
      <c r="AY162" s="206" t="s">
        <v>165</v>
      </c>
    </row>
    <row r="163" s="13" customFormat="1">
      <c r="B163" s="212"/>
      <c r="D163" s="199" t="s">
        <v>249</v>
      </c>
      <c r="E163" s="213" t="s">
        <v>1</v>
      </c>
      <c r="F163" s="214" t="s">
        <v>272</v>
      </c>
      <c r="H163" s="215">
        <v>47.207999999999998</v>
      </c>
      <c r="I163" s="216"/>
      <c r="L163" s="212"/>
      <c r="M163" s="217"/>
      <c r="N163" s="218"/>
      <c r="O163" s="218"/>
      <c r="P163" s="218"/>
      <c r="Q163" s="218"/>
      <c r="R163" s="218"/>
      <c r="S163" s="218"/>
      <c r="T163" s="219"/>
      <c r="AT163" s="213" t="s">
        <v>249</v>
      </c>
      <c r="AU163" s="213" t="s">
        <v>92</v>
      </c>
      <c r="AV163" s="13" t="s">
        <v>92</v>
      </c>
      <c r="AW163" s="13" t="s">
        <v>39</v>
      </c>
      <c r="AX163" s="13" t="s">
        <v>84</v>
      </c>
      <c r="AY163" s="213" t="s">
        <v>165</v>
      </c>
    </row>
    <row r="164" s="14" customFormat="1">
      <c r="B164" s="220"/>
      <c r="D164" s="199" t="s">
        <v>249</v>
      </c>
      <c r="E164" s="221" t="s">
        <v>1</v>
      </c>
      <c r="F164" s="222" t="s">
        <v>252</v>
      </c>
      <c r="H164" s="223">
        <v>47.207999999999998</v>
      </c>
      <c r="I164" s="224"/>
      <c r="L164" s="220"/>
      <c r="M164" s="225"/>
      <c r="N164" s="226"/>
      <c r="O164" s="226"/>
      <c r="P164" s="226"/>
      <c r="Q164" s="226"/>
      <c r="R164" s="226"/>
      <c r="S164" s="226"/>
      <c r="T164" s="227"/>
      <c r="AT164" s="221" t="s">
        <v>249</v>
      </c>
      <c r="AU164" s="221" t="s">
        <v>92</v>
      </c>
      <c r="AV164" s="14" t="s">
        <v>164</v>
      </c>
      <c r="AW164" s="14" t="s">
        <v>39</v>
      </c>
      <c r="AX164" s="14" t="s">
        <v>21</v>
      </c>
      <c r="AY164" s="221" t="s">
        <v>165</v>
      </c>
    </row>
    <row r="165" s="1" customFormat="1" ht="24" customHeight="1">
      <c r="B165" s="185"/>
      <c r="C165" s="186" t="s">
        <v>193</v>
      </c>
      <c r="D165" s="186" t="s">
        <v>168</v>
      </c>
      <c r="E165" s="187" t="s">
        <v>273</v>
      </c>
      <c r="F165" s="188" t="s">
        <v>274</v>
      </c>
      <c r="G165" s="189" t="s">
        <v>268</v>
      </c>
      <c r="H165" s="190">
        <v>15.6</v>
      </c>
      <c r="I165" s="191"/>
      <c r="J165" s="192">
        <f>ROUND(I165*H165,2)</f>
        <v>0</v>
      </c>
      <c r="K165" s="188" t="s">
        <v>247</v>
      </c>
      <c r="L165" s="37"/>
      <c r="M165" s="193" t="s">
        <v>1</v>
      </c>
      <c r="N165" s="194" t="s">
        <v>49</v>
      </c>
      <c r="O165" s="73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AR165" s="197" t="s">
        <v>164</v>
      </c>
      <c r="AT165" s="197" t="s">
        <v>168</v>
      </c>
      <c r="AU165" s="197" t="s">
        <v>92</v>
      </c>
      <c r="AY165" s="18" t="s">
        <v>165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8" t="s">
        <v>21</v>
      </c>
      <c r="BK165" s="198">
        <f>ROUND(I165*H165,2)</f>
        <v>0</v>
      </c>
      <c r="BL165" s="18" t="s">
        <v>164</v>
      </c>
      <c r="BM165" s="197" t="s">
        <v>275</v>
      </c>
    </row>
    <row r="166" s="1" customFormat="1">
      <c r="B166" s="37"/>
      <c r="D166" s="199" t="s">
        <v>173</v>
      </c>
      <c r="F166" s="200" t="s">
        <v>276</v>
      </c>
      <c r="I166" s="126"/>
      <c r="L166" s="37"/>
      <c r="M166" s="201"/>
      <c r="N166" s="73"/>
      <c r="O166" s="73"/>
      <c r="P166" s="73"/>
      <c r="Q166" s="73"/>
      <c r="R166" s="73"/>
      <c r="S166" s="73"/>
      <c r="T166" s="74"/>
      <c r="AT166" s="18" t="s">
        <v>173</v>
      </c>
      <c r="AU166" s="18" t="s">
        <v>92</v>
      </c>
    </row>
    <row r="167" s="12" customFormat="1">
      <c r="B167" s="205"/>
      <c r="D167" s="199" t="s">
        <v>249</v>
      </c>
      <c r="E167" s="206" t="s">
        <v>1</v>
      </c>
      <c r="F167" s="207" t="s">
        <v>250</v>
      </c>
      <c r="H167" s="206" t="s">
        <v>1</v>
      </c>
      <c r="I167" s="208"/>
      <c r="L167" s="205"/>
      <c r="M167" s="209"/>
      <c r="N167" s="210"/>
      <c r="O167" s="210"/>
      <c r="P167" s="210"/>
      <c r="Q167" s="210"/>
      <c r="R167" s="210"/>
      <c r="S167" s="210"/>
      <c r="T167" s="211"/>
      <c r="AT167" s="206" t="s">
        <v>249</v>
      </c>
      <c r="AU167" s="206" t="s">
        <v>92</v>
      </c>
      <c r="AV167" s="12" t="s">
        <v>21</v>
      </c>
      <c r="AW167" s="12" t="s">
        <v>39</v>
      </c>
      <c r="AX167" s="12" t="s">
        <v>84</v>
      </c>
      <c r="AY167" s="206" t="s">
        <v>165</v>
      </c>
    </row>
    <row r="168" s="13" customFormat="1">
      <c r="B168" s="212"/>
      <c r="D168" s="199" t="s">
        <v>249</v>
      </c>
      <c r="E168" s="213" t="s">
        <v>1</v>
      </c>
      <c r="F168" s="214" t="s">
        <v>277</v>
      </c>
      <c r="H168" s="215">
        <v>15.6</v>
      </c>
      <c r="I168" s="216"/>
      <c r="L168" s="212"/>
      <c r="M168" s="217"/>
      <c r="N168" s="218"/>
      <c r="O168" s="218"/>
      <c r="P168" s="218"/>
      <c r="Q168" s="218"/>
      <c r="R168" s="218"/>
      <c r="S168" s="218"/>
      <c r="T168" s="219"/>
      <c r="AT168" s="213" t="s">
        <v>249</v>
      </c>
      <c r="AU168" s="213" t="s">
        <v>92</v>
      </c>
      <c r="AV168" s="13" t="s">
        <v>92</v>
      </c>
      <c r="AW168" s="13" t="s">
        <v>39</v>
      </c>
      <c r="AX168" s="13" t="s">
        <v>84</v>
      </c>
      <c r="AY168" s="213" t="s">
        <v>165</v>
      </c>
    </row>
    <row r="169" s="14" customFormat="1">
      <c r="B169" s="220"/>
      <c r="D169" s="199" t="s">
        <v>249</v>
      </c>
      <c r="E169" s="221" t="s">
        <v>1</v>
      </c>
      <c r="F169" s="222" t="s">
        <v>252</v>
      </c>
      <c r="H169" s="223">
        <v>15.6</v>
      </c>
      <c r="I169" s="224"/>
      <c r="L169" s="220"/>
      <c r="M169" s="225"/>
      <c r="N169" s="226"/>
      <c r="O169" s="226"/>
      <c r="P169" s="226"/>
      <c r="Q169" s="226"/>
      <c r="R169" s="226"/>
      <c r="S169" s="226"/>
      <c r="T169" s="227"/>
      <c r="AT169" s="221" t="s">
        <v>249</v>
      </c>
      <c r="AU169" s="221" t="s">
        <v>92</v>
      </c>
      <c r="AV169" s="14" t="s">
        <v>164</v>
      </c>
      <c r="AW169" s="14" t="s">
        <v>39</v>
      </c>
      <c r="AX169" s="14" t="s">
        <v>21</v>
      </c>
      <c r="AY169" s="221" t="s">
        <v>165</v>
      </c>
    </row>
    <row r="170" s="1" customFormat="1" ht="24" customHeight="1">
      <c r="B170" s="185"/>
      <c r="C170" s="186" t="s">
        <v>198</v>
      </c>
      <c r="D170" s="186" t="s">
        <v>168</v>
      </c>
      <c r="E170" s="187" t="s">
        <v>278</v>
      </c>
      <c r="F170" s="188" t="s">
        <v>279</v>
      </c>
      <c r="G170" s="189" t="s">
        <v>268</v>
      </c>
      <c r="H170" s="190">
        <v>47.207999999999998</v>
      </c>
      <c r="I170" s="191"/>
      <c r="J170" s="192">
        <f>ROUND(I170*H170,2)</f>
        <v>0</v>
      </c>
      <c r="K170" s="188" t="s">
        <v>247</v>
      </c>
      <c r="L170" s="37"/>
      <c r="M170" s="193" t="s">
        <v>1</v>
      </c>
      <c r="N170" s="194" t="s">
        <v>49</v>
      </c>
      <c r="O170" s="73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AR170" s="197" t="s">
        <v>164</v>
      </c>
      <c r="AT170" s="197" t="s">
        <v>168</v>
      </c>
      <c r="AU170" s="197" t="s">
        <v>92</v>
      </c>
      <c r="AY170" s="18" t="s">
        <v>165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8" t="s">
        <v>21</v>
      </c>
      <c r="BK170" s="198">
        <f>ROUND(I170*H170,2)</f>
        <v>0</v>
      </c>
      <c r="BL170" s="18" t="s">
        <v>164</v>
      </c>
      <c r="BM170" s="197" t="s">
        <v>280</v>
      </c>
    </row>
    <row r="171" s="1" customFormat="1">
      <c r="B171" s="37"/>
      <c r="D171" s="199" t="s">
        <v>173</v>
      </c>
      <c r="F171" s="200" t="s">
        <v>281</v>
      </c>
      <c r="I171" s="126"/>
      <c r="L171" s="37"/>
      <c r="M171" s="201"/>
      <c r="N171" s="73"/>
      <c r="O171" s="73"/>
      <c r="P171" s="73"/>
      <c r="Q171" s="73"/>
      <c r="R171" s="73"/>
      <c r="S171" s="73"/>
      <c r="T171" s="74"/>
      <c r="AT171" s="18" t="s">
        <v>173</v>
      </c>
      <c r="AU171" s="18" t="s">
        <v>92</v>
      </c>
    </row>
    <row r="172" s="12" customFormat="1">
      <c r="B172" s="205"/>
      <c r="D172" s="199" t="s">
        <v>249</v>
      </c>
      <c r="E172" s="206" t="s">
        <v>1</v>
      </c>
      <c r="F172" s="207" t="s">
        <v>271</v>
      </c>
      <c r="H172" s="206" t="s">
        <v>1</v>
      </c>
      <c r="I172" s="208"/>
      <c r="L172" s="205"/>
      <c r="M172" s="209"/>
      <c r="N172" s="210"/>
      <c r="O172" s="210"/>
      <c r="P172" s="210"/>
      <c r="Q172" s="210"/>
      <c r="R172" s="210"/>
      <c r="S172" s="210"/>
      <c r="T172" s="211"/>
      <c r="AT172" s="206" t="s">
        <v>249</v>
      </c>
      <c r="AU172" s="206" t="s">
        <v>92</v>
      </c>
      <c r="AV172" s="12" t="s">
        <v>21</v>
      </c>
      <c r="AW172" s="12" t="s">
        <v>39</v>
      </c>
      <c r="AX172" s="12" t="s">
        <v>84</v>
      </c>
      <c r="AY172" s="206" t="s">
        <v>165</v>
      </c>
    </row>
    <row r="173" s="13" customFormat="1">
      <c r="B173" s="212"/>
      <c r="D173" s="199" t="s">
        <v>249</v>
      </c>
      <c r="E173" s="213" t="s">
        <v>1</v>
      </c>
      <c r="F173" s="214" t="s">
        <v>272</v>
      </c>
      <c r="H173" s="215">
        <v>47.207999999999998</v>
      </c>
      <c r="I173" s="216"/>
      <c r="L173" s="212"/>
      <c r="M173" s="217"/>
      <c r="N173" s="218"/>
      <c r="O173" s="218"/>
      <c r="P173" s="218"/>
      <c r="Q173" s="218"/>
      <c r="R173" s="218"/>
      <c r="S173" s="218"/>
      <c r="T173" s="219"/>
      <c r="AT173" s="213" t="s">
        <v>249</v>
      </c>
      <c r="AU173" s="213" t="s">
        <v>92</v>
      </c>
      <c r="AV173" s="13" t="s">
        <v>92</v>
      </c>
      <c r="AW173" s="13" t="s">
        <v>39</v>
      </c>
      <c r="AX173" s="13" t="s">
        <v>84</v>
      </c>
      <c r="AY173" s="213" t="s">
        <v>165</v>
      </c>
    </row>
    <row r="174" s="14" customFormat="1">
      <c r="B174" s="220"/>
      <c r="D174" s="199" t="s">
        <v>249</v>
      </c>
      <c r="E174" s="221" t="s">
        <v>1</v>
      </c>
      <c r="F174" s="222" t="s">
        <v>252</v>
      </c>
      <c r="H174" s="223">
        <v>47.207999999999998</v>
      </c>
      <c r="I174" s="224"/>
      <c r="L174" s="220"/>
      <c r="M174" s="225"/>
      <c r="N174" s="226"/>
      <c r="O174" s="226"/>
      <c r="P174" s="226"/>
      <c r="Q174" s="226"/>
      <c r="R174" s="226"/>
      <c r="S174" s="226"/>
      <c r="T174" s="227"/>
      <c r="AT174" s="221" t="s">
        <v>249</v>
      </c>
      <c r="AU174" s="221" t="s">
        <v>92</v>
      </c>
      <c r="AV174" s="14" t="s">
        <v>164</v>
      </c>
      <c r="AW174" s="14" t="s">
        <v>39</v>
      </c>
      <c r="AX174" s="14" t="s">
        <v>21</v>
      </c>
      <c r="AY174" s="221" t="s">
        <v>165</v>
      </c>
    </row>
    <row r="175" s="1" customFormat="1" ht="24" customHeight="1">
      <c r="B175" s="185"/>
      <c r="C175" s="186" t="s">
        <v>203</v>
      </c>
      <c r="D175" s="186" t="s">
        <v>168</v>
      </c>
      <c r="E175" s="187" t="s">
        <v>282</v>
      </c>
      <c r="F175" s="188" t="s">
        <v>283</v>
      </c>
      <c r="G175" s="189" t="s">
        <v>268</v>
      </c>
      <c r="H175" s="190">
        <v>15.6</v>
      </c>
      <c r="I175" s="191"/>
      <c r="J175" s="192">
        <f>ROUND(I175*H175,2)</f>
        <v>0</v>
      </c>
      <c r="K175" s="188" t="s">
        <v>247</v>
      </c>
      <c r="L175" s="37"/>
      <c r="M175" s="193" t="s">
        <v>1</v>
      </c>
      <c r="N175" s="194" t="s">
        <v>49</v>
      </c>
      <c r="O175" s="73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AR175" s="197" t="s">
        <v>164</v>
      </c>
      <c r="AT175" s="197" t="s">
        <v>168</v>
      </c>
      <c r="AU175" s="197" t="s">
        <v>92</v>
      </c>
      <c r="AY175" s="18" t="s">
        <v>165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8" t="s">
        <v>21</v>
      </c>
      <c r="BK175" s="198">
        <f>ROUND(I175*H175,2)</f>
        <v>0</v>
      </c>
      <c r="BL175" s="18" t="s">
        <v>164</v>
      </c>
      <c r="BM175" s="197" t="s">
        <v>284</v>
      </c>
    </row>
    <row r="176" s="1" customFormat="1">
      <c r="B176" s="37"/>
      <c r="D176" s="199" t="s">
        <v>173</v>
      </c>
      <c r="F176" s="200" t="s">
        <v>285</v>
      </c>
      <c r="I176" s="126"/>
      <c r="L176" s="37"/>
      <c r="M176" s="201"/>
      <c r="N176" s="73"/>
      <c r="O176" s="73"/>
      <c r="P176" s="73"/>
      <c r="Q176" s="73"/>
      <c r="R176" s="73"/>
      <c r="S176" s="73"/>
      <c r="T176" s="74"/>
      <c r="AT176" s="18" t="s">
        <v>173</v>
      </c>
      <c r="AU176" s="18" t="s">
        <v>92</v>
      </c>
    </row>
    <row r="177" s="1" customFormat="1" ht="24" customHeight="1">
      <c r="B177" s="185"/>
      <c r="C177" s="186" t="s">
        <v>208</v>
      </c>
      <c r="D177" s="186" t="s">
        <v>168</v>
      </c>
      <c r="E177" s="187" t="s">
        <v>286</v>
      </c>
      <c r="F177" s="188" t="s">
        <v>287</v>
      </c>
      <c r="G177" s="189" t="s">
        <v>268</v>
      </c>
      <c r="H177" s="190">
        <v>3.5640000000000001</v>
      </c>
      <c r="I177" s="191"/>
      <c r="J177" s="192">
        <f>ROUND(I177*H177,2)</f>
        <v>0</v>
      </c>
      <c r="K177" s="188" t="s">
        <v>247</v>
      </c>
      <c r="L177" s="37"/>
      <c r="M177" s="193" t="s">
        <v>1</v>
      </c>
      <c r="N177" s="194" t="s">
        <v>49</v>
      </c>
      <c r="O177" s="73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AR177" s="197" t="s">
        <v>164</v>
      </c>
      <c r="AT177" s="197" t="s">
        <v>168</v>
      </c>
      <c r="AU177" s="197" t="s">
        <v>92</v>
      </c>
      <c r="AY177" s="18" t="s">
        <v>165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8" t="s">
        <v>21</v>
      </c>
      <c r="BK177" s="198">
        <f>ROUND(I177*H177,2)</f>
        <v>0</v>
      </c>
      <c r="BL177" s="18" t="s">
        <v>164</v>
      </c>
      <c r="BM177" s="197" t="s">
        <v>288</v>
      </c>
    </row>
    <row r="178" s="1" customFormat="1">
      <c r="B178" s="37"/>
      <c r="D178" s="199" t="s">
        <v>173</v>
      </c>
      <c r="F178" s="200" t="s">
        <v>289</v>
      </c>
      <c r="I178" s="126"/>
      <c r="L178" s="37"/>
      <c r="M178" s="201"/>
      <c r="N178" s="73"/>
      <c r="O178" s="73"/>
      <c r="P178" s="73"/>
      <c r="Q178" s="73"/>
      <c r="R178" s="73"/>
      <c r="S178" s="73"/>
      <c r="T178" s="74"/>
      <c r="AT178" s="18" t="s">
        <v>173</v>
      </c>
      <c r="AU178" s="18" t="s">
        <v>92</v>
      </c>
    </row>
    <row r="179" s="13" customFormat="1">
      <c r="B179" s="212"/>
      <c r="D179" s="199" t="s">
        <v>249</v>
      </c>
      <c r="E179" s="213" t="s">
        <v>1</v>
      </c>
      <c r="F179" s="214" t="s">
        <v>290</v>
      </c>
      <c r="H179" s="215">
        <v>47.207999999999998</v>
      </c>
      <c r="I179" s="216"/>
      <c r="L179" s="212"/>
      <c r="M179" s="217"/>
      <c r="N179" s="218"/>
      <c r="O179" s="218"/>
      <c r="P179" s="218"/>
      <c r="Q179" s="218"/>
      <c r="R179" s="218"/>
      <c r="S179" s="218"/>
      <c r="T179" s="219"/>
      <c r="AT179" s="213" t="s">
        <v>249</v>
      </c>
      <c r="AU179" s="213" t="s">
        <v>92</v>
      </c>
      <c r="AV179" s="13" t="s">
        <v>92</v>
      </c>
      <c r="AW179" s="13" t="s">
        <v>39</v>
      </c>
      <c r="AX179" s="13" t="s">
        <v>84</v>
      </c>
      <c r="AY179" s="213" t="s">
        <v>165</v>
      </c>
    </row>
    <row r="180" s="13" customFormat="1">
      <c r="B180" s="212"/>
      <c r="D180" s="199" t="s">
        <v>249</v>
      </c>
      <c r="E180" s="213" t="s">
        <v>1</v>
      </c>
      <c r="F180" s="214" t="s">
        <v>290</v>
      </c>
      <c r="H180" s="215">
        <v>47.207999999999998</v>
      </c>
      <c r="I180" s="216"/>
      <c r="L180" s="212"/>
      <c r="M180" s="217"/>
      <c r="N180" s="218"/>
      <c r="O180" s="218"/>
      <c r="P180" s="218"/>
      <c r="Q180" s="218"/>
      <c r="R180" s="218"/>
      <c r="S180" s="218"/>
      <c r="T180" s="219"/>
      <c r="AT180" s="213" t="s">
        <v>249</v>
      </c>
      <c r="AU180" s="213" t="s">
        <v>92</v>
      </c>
      <c r="AV180" s="13" t="s">
        <v>92</v>
      </c>
      <c r="AW180" s="13" t="s">
        <v>39</v>
      </c>
      <c r="AX180" s="13" t="s">
        <v>84</v>
      </c>
      <c r="AY180" s="213" t="s">
        <v>165</v>
      </c>
    </row>
    <row r="181" s="13" customFormat="1">
      <c r="B181" s="212"/>
      <c r="D181" s="199" t="s">
        <v>249</v>
      </c>
      <c r="E181" s="213" t="s">
        <v>1</v>
      </c>
      <c r="F181" s="214" t="s">
        <v>291</v>
      </c>
      <c r="H181" s="215">
        <v>15.6</v>
      </c>
      <c r="I181" s="216"/>
      <c r="L181" s="212"/>
      <c r="M181" s="217"/>
      <c r="N181" s="218"/>
      <c r="O181" s="218"/>
      <c r="P181" s="218"/>
      <c r="Q181" s="218"/>
      <c r="R181" s="218"/>
      <c r="S181" s="218"/>
      <c r="T181" s="219"/>
      <c r="AT181" s="213" t="s">
        <v>249</v>
      </c>
      <c r="AU181" s="213" t="s">
        <v>92</v>
      </c>
      <c r="AV181" s="13" t="s">
        <v>92</v>
      </c>
      <c r="AW181" s="13" t="s">
        <v>39</v>
      </c>
      <c r="AX181" s="13" t="s">
        <v>84</v>
      </c>
      <c r="AY181" s="213" t="s">
        <v>165</v>
      </c>
    </row>
    <row r="182" s="13" customFormat="1">
      <c r="B182" s="212"/>
      <c r="D182" s="199" t="s">
        <v>249</v>
      </c>
      <c r="E182" s="213" t="s">
        <v>1</v>
      </c>
      <c r="F182" s="214" t="s">
        <v>292</v>
      </c>
      <c r="H182" s="215">
        <v>-106.452</v>
      </c>
      <c r="I182" s="216"/>
      <c r="L182" s="212"/>
      <c r="M182" s="217"/>
      <c r="N182" s="218"/>
      <c r="O182" s="218"/>
      <c r="P182" s="218"/>
      <c r="Q182" s="218"/>
      <c r="R182" s="218"/>
      <c r="S182" s="218"/>
      <c r="T182" s="219"/>
      <c r="AT182" s="213" t="s">
        <v>249</v>
      </c>
      <c r="AU182" s="213" t="s">
        <v>92</v>
      </c>
      <c r="AV182" s="13" t="s">
        <v>92</v>
      </c>
      <c r="AW182" s="13" t="s">
        <v>39</v>
      </c>
      <c r="AX182" s="13" t="s">
        <v>84</v>
      </c>
      <c r="AY182" s="213" t="s">
        <v>165</v>
      </c>
    </row>
    <row r="183" s="14" customFormat="1">
      <c r="B183" s="220"/>
      <c r="D183" s="199" t="s">
        <v>249</v>
      </c>
      <c r="E183" s="221" t="s">
        <v>1</v>
      </c>
      <c r="F183" s="222" t="s">
        <v>252</v>
      </c>
      <c r="H183" s="223">
        <v>3.563999999999993</v>
      </c>
      <c r="I183" s="224"/>
      <c r="L183" s="220"/>
      <c r="M183" s="225"/>
      <c r="N183" s="226"/>
      <c r="O183" s="226"/>
      <c r="P183" s="226"/>
      <c r="Q183" s="226"/>
      <c r="R183" s="226"/>
      <c r="S183" s="226"/>
      <c r="T183" s="227"/>
      <c r="AT183" s="221" t="s">
        <v>249</v>
      </c>
      <c r="AU183" s="221" t="s">
        <v>92</v>
      </c>
      <c r="AV183" s="14" t="s">
        <v>164</v>
      </c>
      <c r="AW183" s="14" t="s">
        <v>39</v>
      </c>
      <c r="AX183" s="14" t="s">
        <v>21</v>
      </c>
      <c r="AY183" s="221" t="s">
        <v>165</v>
      </c>
    </row>
    <row r="184" s="1" customFormat="1" ht="24" customHeight="1">
      <c r="B184" s="185"/>
      <c r="C184" s="186" t="s">
        <v>26</v>
      </c>
      <c r="D184" s="186" t="s">
        <v>168</v>
      </c>
      <c r="E184" s="187" t="s">
        <v>293</v>
      </c>
      <c r="F184" s="188" t="s">
        <v>294</v>
      </c>
      <c r="G184" s="189" t="s">
        <v>268</v>
      </c>
      <c r="H184" s="190">
        <v>35.640000000000001</v>
      </c>
      <c r="I184" s="191"/>
      <c r="J184" s="192">
        <f>ROUND(I184*H184,2)</f>
        <v>0</v>
      </c>
      <c r="K184" s="188" t="s">
        <v>247</v>
      </c>
      <c r="L184" s="37"/>
      <c r="M184" s="193" t="s">
        <v>1</v>
      </c>
      <c r="N184" s="194" t="s">
        <v>49</v>
      </c>
      <c r="O184" s="73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AR184" s="197" t="s">
        <v>164</v>
      </c>
      <c r="AT184" s="197" t="s">
        <v>168</v>
      </c>
      <c r="AU184" s="197" t="s">
        <v>92</v>
      </c>
      <c r="AY184" s="18" t="s">
        <v>165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8" t="s">
        <v>21</v>
      </c>
      <c r="BK184" s="198">
        <f>ROUND(I184*H184,2)</f>
        <v>0</v>
      </c>
      <c r="BL184" s="18" t="s">
        <v>164</v>
      </c>
      <c r="BM184" s="197" t="s">
        <v>295</v>
      </c>
    </row>
    <row r="185" s="1" customFormat="1">
      <c r="B185" s="37"/>
      <c r="D185" s="199" t="s">
        <v>173</v>
      </c>
      <c r="F185" s="200" t="s">
        <v>296</v>
      </c>
      <c r="I185" s="126"/>
      <c r="L185" s="37"/>
      <c r="M185" s="201"/>
      <c r="N185" s="73"/>
      <c r="O185" s="73"/>
      <c r="P185" s="73"/>
      <c r="Q185" s="73"/>
      <c r="R185" s="73"/>
      <c r="S185" s="73"/>
      <c r="T185" s="74"/>
      <c r="AT185" s="18" t="s">
        <v>173</v>
      </c>
      <c r="AU185" s="18" t="s">
        <v>92</v>
      </c>
    </row>
    <row r="186" s="13" customFormat="1">
      <c r="B186" s="212"/>
      <c r="D186" s="199" t="s">
        <v>249</v>
      </c>
      <c r="E186" s="213" t="s">
        <v>1</v>
      </c>
      <c r="F186" s="214" t="s">
        <v>297</v>
      </c>
      <c r="H186" s="215">
        <v>35.640000000000001</v>
      </c>
      <c r="I186" s="216"/>
      <c r="L186" s="212"/>
      <c r="M186" s="217"/>
      <c r="N186" s="218"/>
      <c r="O186" s="218"/>
      <c r="P186" s="218"/>
      <c r="Q186" s="218"/>
      <c r="R186" s="218"/>
      <c r="S186" s="218"/>
      <c r="T186" s="219"/>
      <c r="AT186" s="213" t="s">
        <v>249</v>
      </c>
      <c r="AU186" s="213" t="s">
        <v>92</v>
      </c>
      <c r="AV186" s="13" t="s">
        <v>92</v>
      </c>
      <c r="AW186" s="13" t="s">
        <v>39</v>
      </c>
      <c r="AX186" s="13" t="s">
        <v>84</v>
      </c>
      <c r="AY186" s="213" t="s">
        <v>165</v>
      </c>
    </row>
    <row r="187" s="14" customFormat="1">
      <c r="B187" s="220"/>
      <c r="D187" s="199" t="s">
        <v>249</v>
      </c>
      <c r="E187" s="221" t="s">
        <v>1</v>
      </c>
      <c r="F187" s="222" t="s">
        <v>252</v>
      </c>
      <c r="H187" s="223">
        <v>35.640000000000001</v>
      </c>
      <c r="I187" s="224"/>
      <c r="L187" s="220"/>
      <c r="M187" s="225"/>
      <c r="N187" s="226"/>
      <c r="O187" s="226"/>
      <c r="P187" s="226"/>
      <c r="Q187" s="226"/>
      <c r="R187" s="226"/>
      <c r="S187" s="226"/>
      <c r="T187" s="227"/>
      <c r="AT187" s="221" t="s">
        <v>249</v>
      </c>
      <c r="AU187" s="221" t="s">
        <v>92</v>
      </c>
      <c r="AV187" s="14" t="s">
        <v>164</v>
      </c>
      <c r="AW187" s="14" t="s">
        <v>39</v>
      </c>
      <c r="AX187" s="14" t="s">
        <v>21</v>
      </c>
      <c r="AY187" s="221" t="s">
        <v>165</v>
      </c>
    </row>
    <row r="188" s="1" customFormat="1" ht="16.5" customHeight="1">
      <c r="B188" s="185"/>
      <c r="C188" s="186" t="s">
        <v>298</v>
      </c>
      <c r="D188" s="186" t="s">
        <v>168</v>
      </c>
      <c r="E188" s="187" t="s">
        <v>299</v>
      </c>
      <c r="F188" s="188" t="s">
        <v>300</v>
      </c>
      <c r="G188" s="189" t="s">
        <v>268</v>
      </c>
      <c r="H188" s="190">
        <v>3.5640000000000001</v>
      </c>
      <c r="I188" s="191"/>
      <c r="J188" s="192">
        <f>ROUND(I188*H188,2)</f>
        <v>0</v>
      </c>
      <c r="K188" s="188" t="s">
        <v>247</v>
      </c>
      <c r="L188" s="37"/>
      <c r="M188" s="193" t="s">
        <v>1</v>
      </c>
      <c r="N188" s="194" t="s">
        <v>49</v>
      </c>
      <c r="O188" s="73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AR188" s="197" t="s">
        <v>164</v>
      </c>
      <c r="AT188" s="197" t="s">
        <v>168</v>
      </c>
      <c r="AU188" s="197" t="s">
        <v>92</v>
      </c>
      <c r="AY188" s="18" t="s">
        <v>165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8" t="s">
        <v>21</v>
      </c>
      <c r="BK188" s="198">
        <f>ROUND(I188*H188,2)</f>
        <v>0</v>
      </c>
      <c r="BL188" s="18" t="s">
        <v>164</v>
      </c>
      <c r="BM188" s="197" t="s">
        <v>301</v>
      </c>
    </row>
    <row r="189" s="1" customFormat="1">
      <c r="B189" s="37"/>
      <c r="D189" s="199" t="s">
        <v>173</v>
      </c>
      <c r="F189" s="200" t="s">
        <v>300</v>
      </c>
      <c r="I189" s="126"/>
      <c r="L189" s="37"/>
      <c r="M189" s="201"/>
      <c r="N189" s="73"/>
      <c r="O189" s="73"/>
      <c r="P189" s="73"/>
      <c r="Q189" s="73"/>
      <c r="R189" s="73"/>
      <c r="S189" s="73"/>
      <c r="T189" s="74"/>
      <c r="AT189" s="18" t="s">
        <v>173</v>
      </c>
      <c r="AU189" s="18" t="s">
        <v>92</v>
      </c>
    </row>
    <row r="190" s="1" customFormat="1" ht="24" customHeight="1">
      <c r="B190" s="185"/>
      <c r="C190" s="186" t="s">
        <v>302</v>
      </c>
      <c r="D190" s="186" t="s">
        <v>168</v>
      </c>
      <c r="E190" s="187" t="s">
        <v>303</v>
      </c>
      <c r="F190" s="188" t="s">
        <v>304</v>
      </c>
      <c r="G190" s="189" t="s">
        <v>305</v>
      </c>
      <c r="H190" s="190">
        <v>7.484</v>
      </c>
      <c r="I190" s="191"/>
      <c r="J190" s="192">
        <f>ROUND(I190*H190,2)</f>
        <v>0</v>
      </c>
      <c r="K190" s="188" t="s">
        <v>247</v>
      </c>
      <c r="L190" s="37"/>
      <c r="M190" s="193" t="s">
        <v>1</v>
      </c>
      <c r="N190" s="194" t="s">
        <v>49</v>
      </c>
      <c r="O190" s="73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AR190" s="197" t="s">
        <v>164</v>
      </c>
      <c r="AT190" s="197" t="s">
        <v>168</v>
      </c>
      <c r="AU190" s="197" t="s">
        <v>92</v>
      </c>
      <c r="AY190" s="18" t="s">
        <v>165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8" t="s">
        <v>21</v>
      </c>
      <c r="BK190" s="198">
        <f>ROUND(I190*H190,2)</f>
        <v>0</v>
      </c>
      <c r="BL190" s="18" t="s">
        <v>164</v>
      </c>
      <c r="BM190" s="197" t="s">
        <v>306</v>
      </c>
    </row>
    <row r="191" s="1" customFormat="1">
      <c r="B191" s="37"/>
      <c r="D191" s="199" t="s">
        <v>173</v>
      </c>
      <c r="F191" s="200" t="s">
        <v>307</v>
      </c>
      <c r="I191" s="126"/>
      <c r="L191" s="37"/>
      <c r="M191" s="201"/>
      <c r="N191" s="73"/>
      <c r="O191" s="73"/>
      <c r="P191" s="73"/>
      <c r="Q191" s="73"/>
      <c r="R191" s="73"/>
      <c r="S191" s="73"/>
      <c r="T191" s="74"/>
      <c r="AT191" s="18" t="s">
        <v>173</v>
      </c>
      <c r="AU191" s="18" t="s">
        <v>92</v>
      </c>
    </row>
    <row r="192" s="13" customFormat="1">
      <c r="B192" s="212"/>
      <c r="D192" s="199" t="s">
        <v>249</v>
      </c>
      <c r="E192" s="213" t="s">
        <v>1</v>
      </c>
      <c r="F192" s="214" t="s">
        <v>308</v>
      </c>
      <c r="H192" s="215">
        <v>7.484</v>
      </c>
      <c r="I192" s="216"/>
      <c r="L192" s="212"/>
      <c r="M192" s="217"/>
      <c r="N192" s="218"/>
      <c r="O192" s="218"/>
      <c r="P192" s="218"/>
      <c r="Q192" s="218"/>
      <c r="R192" s="218"/>
      <c r="S192" s="218"/>
      <c r="T192" s="219"/>
      <c r="AT192" s="213" t="s">
        <v>249</v>
      </c>
      <c r="AU192" s="213" t="s">
        <v>92</v>
      </c>
      <c r="AV192" s="13" t="s">
        <v>92</v>
      </c>
      <c r="AW192" s="13" t="s">
        <v>39</v>
      </c>
      <c r="AX192" s="13" t="s">
        <v>84</v>
      </c>
      <c r="AY192" s="213" t="s">
        <v>165</v>
      </c>
    </row>
    <row r="193" s="14" customFormat="1">
      <c r="B193" s="220"/>
      <c r="D193" s="199" t="s">
        <v>249</v>
      </c>
      <c r="E193" s="221" t="s">
        <v>1</v>
      </c>
      <c r="F193" s="222" t="s">
        <v>252</v>
      </c>
      <c r="H193" s="223">
        <v>7.484</v>
      </c>
      <c r="I193" s="224"/>
      <c r="L193" s="220"/>
      <c r="M193" s="225"/>
      <c r="N193" s="226"/>
      <c r="O193" s="226"/>
      <c r="P193" s="226"/>
      <c r="Q193" s="226"/>
      <c r="R193" s="226"/>
      <c r="S193" s="226"/>
      <c r="T193" s="227"/>
      <c r="AT193" s="221" t="s">
        <v>249</v>
      </c>
      <c r="AU193" s="221" t="s">
        <v>92</v>
      </c>
      <c r="AV193" s="14" t="s">
        <v>164</v>
      </c>
      <c r="AW193" s="14" t="s">
        <v>39</v>
      </c>
      <c r="AX193" s="14" t="s">
        <v>21</v>
      </c>
      <c r="AY193" s="221" t="s">
        <v>165</v>
      </c>
    </row>
    <row r="194" s="1" customFormat="1" ht="24" customHeight="1">
      <c r="B194" s="185"/>
      <c r="C194" s="186" t="s">
        <v>309</v>
      </c>
      <c r="D194" s="186" t="s">
        <v>168</v>
      </c>
      <c r="E194" s="187" t="s">
        <v>310</v>
      </c>
      <c r="F194" s="188" t="s">
        <v>311</v>
      </c>
      <c r="G194" s="189" t="s">
        <v>268</v>
      </c>
      <c r="H194" s="190">
        <v>106.452</v>
      </c>
      <c r="I194" s="191"/>
      <c r="J194" s="192">
        <f>ROUND(I194*H194,2)</f>
        <v>0</v>
      </c>
      <c r="K194" s="188" t="s">
        <v>247</v>
      </c>
      <c r="L194" s="37"/>
      <c r="M194" s="193" t="s">
        <v>1</v>
      </c>
      <c r="N194" s="194" t="s">
        <v>49</v>
      </c>
      <c r="O194" s="73"/>
      <c r="P194" s="195">
        <f>O194*H194</f>
        <v>0</v>
      </c>
      <c r="Q194" s="195">
        <v>0</v>
      </c>
      <c r="R194" s="195">
        <f>Q194*H194</f>
        <v>0</v>
      </c>
      <c r="S194" s="195">
        <v>0</v>
      </c>
      <c r="T194" s="196">
        <f>S194*H194</f>
        <v>0</v>
      </c>
      <c r="AR194" s="197" t="s">
        <v>164</v>
      </c>
      <c r="AT194" s="197" t="s">
        <v>168</v>
      </c>
      <c r="AU194" s="197" t="s">
        <v>92</v>
      </c>
      <c r="AY194" s="18" t="s">
        <v>165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8" t="s">
        <v>21</v>
      </c>
      <c r="BK194" s="198">
        <f>ROUND(I194*H194,2)</f>
        <v>0</v>
      </c>
      <c r="BL194" s="18" t="s">
        <v>164</v>
      </c>
      <c r="BM194" s="197" t="s">
        <v>312</v>
      </c>
    </row>
    <row r="195" s="1" customFormat="1">
      <c r="B195" s="37"/>
      <c r="D195" s="199" t="s">
        <v>173</v>
      </c>
      <c r="F195" s="200" t="s">
        <v>313</v>
      </c>
      <c r="I195" s="126"/>
      <c r="L195" s="37"/>
      <c r="M195" s="201"/>
      <c r="N195" s="73"/>
      <c r="O195" s="73"/>
      <c r="P195" s="73"/>
      <c r="Q195" s="73"/>
      <c r="R195" s="73"/>
      <c r="S195" s="73"/>
      <c r="T195" s="74"/>
      <c r="AT195" s="18" t="s">
        <v>173</v>
      </c>
      <c r="AU195" s="18" t="s">
        <v>92</v>
      </c>
    </row>
    <row r="196" s="12" customFormat="1">
      <c r="B196" s="205"/>
      <c r="D196" s="199" t="s">
        <v>249</v>
      </c>
      <c r="E196" s="206" t="s">
        <v>1</v>
      </c>
      <c r="F196" s="207" t="s">
        <v>314</v>
      </c>
      <c r="H196" s="206" t="s">
        <v>1</v>
      </c>
      <c r="I196" s="208"/>
      <c r="L196" s="205"/>
      <c r="M196" s="209"/>
      <c r="N196" s="210"/>
      <c r="O196" s="210"/>
      <c r="P196" s="210"/>
      <c r="Q196" s="210"/>
      <c r="R196" s="210"/>
      <c r="S196" s="210"/>
      <c r="T196" s="211"/>
      <c r="AT196" s="206" t="s">
        <v>249</v>
      </c>
      <c r="AU196" s="206" t="s">
        <v>92</v>
      </c>
      <c r="AV196" s="12" t="s">
        <v>21</v>
      </c>
      <c r="AW196" s="12" t="s">
        <v>39</v>
      </c>
      <c r="AX196" s="12" t="s">
        <v>84</v>
      </c>
      <c r="AY196" s="206" t="s">
        <v>165</v>
      </c>
    </row>
    <row r="197" s="13" customFormat="1">
      <c r="B197" s="212"/>
      <c r="D197" s="199" t="s">
        <v>249</v>
      </c>
      <c r="E197" s="213" t="s">
        <v>1</v>
      </c>
      <c r="F197" s="214" t="s">
        <v>315</v>
      </c>
      <c r="H197" s="215">
        <v>94.415999999999997</v>
      </c>
      <c r="I197" s="216"/>
      <c r="L197" s="212"/>
      <c r="M197" s="217"/>
      <c r="N197" s="218"/>
      <c r="O197" s="218"/>
      <c r="P197" s="218"/>
      <c r="Q197" s="218"/>
      <c r="R197" s="218"/>
      <c r="S197" s="218"/>
      <c r="T197" s="219"/>
      <c r="AT197" s="213" t="s">
        <v>249</v>
      </c>
      <c r="AU197" s="213" t="s">
        <v>92</v>
      </c>
      <c r="AV197" s="13" t="s">
        <v>92</v>
      </c>
      <c r="AW197" s="13" t="s">
        <v>39</v>
      </c>
      <c r="AX197" s="13" t="s">
        <v>84</v>
      </c>
      <c r="AY197" s="213" t="s">
        <v>165</v>
      </c>
    </row>
    <row r="198" s="13" customFormat="1">
      <c r="B198" s="212"/>
      <c r="D198" s="199" t="s">
        <v>249</v>
      </c>
      <c r="E198" s="213" t="s">
        <v>1</v>
      </c>
      <c r="F198" s="214" t="s">
        <v>316</v>
      </c>
      <c r="H198" s="215">
        <v>-22.48</v>
      </c>
      <c r="I198" s="216"/>
      <c r="L198" s="212"/>
      <c r="M198" s="217"/>
      <c r="N198" s="218"/>
      <c r="O198" s="218"/>
      <c r="P198" s="218"/>
      <c r="Q198" s="218"/>
      <c r="R198" s="218"/>
      <c r="S198" s="218"/>
      <c r="T198" s="219"/>
      <c r="AT198" s="213" t="s">
        <v>249</v>
      </c>
      <c r="AU198" s="213" t="s">
        <v>92</v>
      </c>
      <c r="AV198" s="13" t="s">
        <v>92</v>
      </c>
      <c r="AW198" s="13" t="s">
        <v>39</v>
      </c>
      <c r="AX198" s="13" t="s">
        <v>84</v>
      </c>
      <c r="AY198" s="213" t="s">
        <v>165</v>
      </c>
    </row>
    <row r="199" s="13" customFormat="1">
      <c r="B199" s="212"/>
      <c r="D199" s="199" t="s">
        <v>249</v>
      </c>
      <c r="E199" s="213" t="s">
        <v>1</v>
      </c>
      <c r="F199" s="214" t="s">
        <v>317</v>
      </c>
      <c r="H199" s="215">
        <v>-17.984000000000002</v>
      </c>
      <c r="I199" s="216"/>
      <c r="L199" s="212"/>
      <c r="M199" s="217"/>
      <c r="N199" s="218"/>
      <c r="O199" s="218"/>
      <c r="P199" s="218"/>
      <c r="Q199" s="218"/>
      <c r="R199" s="218"/>
      <c r="S199" s="218"/>
      <c r="T199" s="219"/>
      <c r="AT199" s="213" t="s">
        <v>249</v>
      </c>
      <c r="AU199" s="213" t="s">
        <v>92</v>
      </c>
      <c r="AV199" s="13" t="s">
        <v>92</v>
      </c>
      <c r="AW199" s="13" t="s">
        <v>39</v>
      </c>
      <c r="AX199" s="13" t="s">
        <v>84</v>
      </c>
      <c r="AY199" s="213" t="s">
        <v>165</v>
      </c>
    </row>
    <row r="200" s="12" customFormat="1">
      <c r="B200" s="205"/>
      <c r="D200" s="199" t="s">
        <v>249</v>
      </c>
      <c r="E200" s="206" t="s">
        <v>1</v>
      </c>
      <c r="F200" s="207" t="s">
        <v>318</v>
      </c>
      <c r="H200" s="206" t="s">
        <v>1</v>
      </c>
      <c r="I200" s="208"/>
      <c r="L200" s="205"/>
      <c r="M200" s="209"/>
      <c r="N200" s="210"/>
      <c r="O200" s="210"/>
      <c r="P200" s="210"/>
      <c r="Q200" s="210"/>
      <c r="R200" s="210"/>
      <c r="S200" s="210"/>
      <c r="T200" s="211"/>
      <c r="AT200" s="206" t="s">
        <v>249</v>
      </c>
      <c r="AU200" s="206" t="s">
        <v>92</v>
      </c>
      <c r="AV200" s="12" t="s">
        <v>21</v>
      </c>
      <c r="AW200" s="12" t="s">
        <v>39</v>
      </c>
      <c r="AX200" s="12" t="s">
        <v>84</v>
      </c>
      <c r="AY200" s="206" t="s">
        <v>165</v>
      </c>
    </row>
    <row r="201" s="13" customFormat="1">
      <c r="B201" s="212"/>
      <c r="D201" s="199" t="s">
        <v>249</v>
      </c>
      <c r="E201" s="213" t="s">
        <v>1</v>
      </c>
      <c r="F201" s="214" t="s">
        <v>319</v>
      </c>
      <c r="H201" s="215">
        <v>52.5</v>
      </c>
      <c r="I201" s="216"/>
      <c r="L201" s="212"/>
      <c r="M201" s="217"/>
      <c r="N201" s="218"/>
      <c r="O201" s="218"/>
      <c r="P201" s="218"/>
      <c r="Q201" s="218"/>
      <c r="R201" s="218"/>
      <c r="S201" s="218"/>
      <c r="T201" s="219"/>
      <c r="AT201" s="213" t="s">
        <v>249</v>
      </c>
      <c r="AU201" s="213" t="s">
        <v>92</v>
      </c>
      <c r="AV201" s="13" t="s">
        <v>92</v>
      </c>
      <c r="AW201" s="13" t="s">
        <v>39</v>
      </c>
      <c r="AX201" s="13" t="s">
        <v>84</v>
      </c>
      <c r="AY201" s="213" t="s">
        <v>165</v>
      </c>
    </row>
    <row r="202" s="14" customFormat="1">
      <c r="B202" s="220"/>
      <c r="D202" s="199" t="s">
        <v>249</v>
      </c>
      <c r="E202" s="221" t="s">
        <v>1</v>
      </c>
      <c r="F202" s="222" t="s">
        <v>252</v>
      </c>
      <c r="H202" s="223">
        <v>106.452</v>
      </c>
      <c r="I202" s="224"/>
      <c r="L202" s="220"/>
      <c r="M202" s="225"/>
      <c r="N202" s="226"/>
      <c r="O202" s="226"/>
      <c r="P202" s="226"/>
      <c r="Q202" s="226"/>
      <c r="R202" s="226"/>
      <c r="S202" s="226"/>
      <c r="T202" s="227"/>
      <c r="AT202" s="221" t="s">
        <v>249</v>
      </c>
      <c r="AU202" s="221" t="s">
        <v>92</v>
      </c>
      <c r="AV202" s="14" t="s">
        <v>164</v>
      </c>
      <c r="AW202" s="14" t="s">
        <v>39</v>
      </c>
      <c r="AX202" s="14" t="s">
        <v>21</v>
      </c>
      <c r="AY202" s="221" t="s">
        <v>165</v>
      </c>
    </row>
    <row r="203" s="1" customFormat="1" ht="16.5" customHeight="1">
      <c r="B203" s="185"/>
      <c r="C203" s="186" t="s">
        <v>320</v>
      </c>
      <c r="D203" s="186" t="s">
        <v>168</v>
      </c>
      <c r="E203" s="187" t="s">
        <v>321</v>
      </c>
      <c r="F203" s="188" t="s">
        <v>322</v>
      </c>
      <c r="G203" s="189" t="s">
        <v>246</v>
      </c>
      <c r="H203" s="190">
        <v>374.45999999999998</v>
      </c>
      <c r="I203" s="191"/>
      <c r="J203" s="192">
        <f>ROUND(I203*H203,2)</f>
        <v>0</v>
      </c>
      <c r="K203" s="188" t="s">
        <v>247</v>
      </c>
      <c r="L203" s="37"/>
      <c r="M203" s="193" t="s">
        <v>1</v>
      </c>
      <c r="N203" s="194" t="s">
        <v>49</v>
      </c>
      <c r="O203" s="73"/>
      <c r="P203" s="195">
        <f>O203*H203</f>
        <v>0</v>
      </c>
      <c r="Q203" s="195">
        <v>0</v>
      </c>
      <c r="R203" s="195">
        <f>Q203*H203</f>
        <v>0</v>
      </c>
      <c r="S203" s="195">
        <v>0</v>
      </c>
      <c r="T203" s="196">
        <f>S203*H203</f>
        <v>0</v>
      </c>
      <c r="AR203" s="197" t="s">
        <v>164</v>
      </c>
      <c r="AT203" s="197" t="s">
        <v>168</v>
      </c>
      <c r="AU203" s="197" t="s">
        <v>92</v>
      </c>
      <c r="AY203" s="18" t="s">
        <v>165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8" t="s">
        <v>21</v>
      </c>
      <c r="BK203" s="198">
        <f>ROUND(I203*H203,2)</f>
        <v>0</v>
      </c>
      <c r="BL203" s="18" t="s">
        <v>164</v>
      </c>
      <c r="BM203" s="197" t="s">
        <v>323</v>
      </c>
    </row>
    <row r="204" s="1" customFormat="1">
      <c r="B204" s="37"/>
      <c r="D204" s="199" t="s">
        <v>173</v>
      </c>
      <c r="F204" s="200" t="s">
        <v>324</v>
      </c>
      <c r="I204" s="126"/>
      <c r="L204" s="37"/>
      <c r="M204" s="201"/>
      <c r="N204" s="73"/>
      <c r="O204" s="73"/>
      <c r="P204" s="73"/>
      <c r="Q204" s="73"/>
      <c r="R204" s="73"/>
      <c r="S204" s="73"/>
      <c r="T204" s="74"/>
      <c r="AT204" s="18" t="s">
        <v>173</v>
      </c>
      <c r="AU204" s="18" t="s">
        <v>92</v>
      </c>
    </row>
    <row r="205" s="13" customFormat="1">
      <c r="B205" s="212"/>
      <c r="D205" s="199" t="s">
        <v>249</v>
      </c>
      <c r="E205" s="213" t="s">
        <v>1</v>
      </c>
      <c r="F205" s="214" t="s">
        <v>325</v>
      </c>
      <c r="H205" s="215">
        <v>374.45999999999998</v>
      </c>
      <c r="I205" s="216"/>
      <c r="L205" s="212"/>
      <c r="M205" s="217"/>
      <c r="N205" s="218"/>
      <c r="O205" s="218"/>
      <c r="P205" s="218"/>
      <c r="Q205" s="218"/>
      <c r="R205" s="218"/>
      <c r="S205" s="218"/>
      <c r="T205" s="219"/>
      <c r="AT205" s="213" t="s">
        <v>249</v>
      </c>
      <c r="AU205" s="213" t="s">
        <v>92</v>
      </c>
      <c r="AV205" s="13" t="s">
        <v>92</v>
      </c>
      <c r="AW205" s="13" t="s">
        <v>39</v>
      </c>
      <c r="AX205" s="13" t="s">
        <v>84</v>
      </c>
      <c r="AY205" s="213" t="s">
        <v>165</v>
      </c>
    </row>
    <row r="206" s="14" customFormat="1">
      <c r="B206" s="220"/>
      <c r="D206" s="199" t="s">
        <v>249</v>
      </c>
      <c r="E206" s="221" t="s">
        <v>1</v>
      </c>
      <c r="F206" s="222" t="s">
        <v>252</v>
      </c>
      <c r="H206" s="223">
        <v>374.45999999999998</v>
      </c>
      <c r="I206" s="224"/>
      <c r="L206" s="220"/>
      <c r="M206" s="225"/>
      <c r="N206" s="226"/>
      <c r="O206" s="226"/>
      <c r="P206" s="226"/>
      <c r="Q206" s="226"/>
      <c r="R206" s="226"/>
      <c r="S206" s="226"/>
      <c r="T206" s="227"/>
      <c r="AT206" s="221" t="s">
        <v>249</v>
      </c>
      <c r="AU206" s="221" t="s">
        <v>92</v>
      </c>
      <c r="AV206" s="14" t="s">
        <v>164</v>
      </c>
      <c r="AW206" s="14" t="s">
        <v>39</v>
      </c>
      <c r="AX206" s="14" t="s">
        <v>21</v>
      </c>
      <c r="AY206" s="221" t="s">
        <v>165</v>
      </c>
    </row>
    <row r="207" s="1" customFormat="1" ht="16.5" customHeight="1">
      <c r="B207" s="185"/>
      <c r="C207" s="186" t="s">
        <v>8</v>
      </c>
      <c r="D207" s="186" t="s">
        <v>168</v>
      </c>
      <c r="E207" s="187" t="s">
        <v>326</v>
      </c>
      <c r="F207" s="188" t="s">
        <v>327</v>
      </c>
      <c r="G207" s="189" t="s">
        <v>328</v>
      </c>
      <c r="H207" s="190">
        <v>2</v>
      </c>
      <c r="I207" s="191"/>
      <c r="J207" s="192">
        <f>ROUND(I207*H207,2)</f>
        <v>0</v>
      </c>
      <c r="K207" s="188" t="s">
        <v>1</v>
      </c>
      <c r="L207" s="37"/>
      <c r="M207" s="193" t="s">
        <v>1</v>
      </c>
      <c r="N207" s="194" t="s">
        <v>49</v>
      </c>
      <c r="O207" s="73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AR207" s="197" t="s">
        <v>164</v>
      </c>
      <c r="AT207" s="197" t="s">
        <v>168</v>
      </c>
      <c r="AU207" s="197" t="s">
        <v>92</v>
      </c>
      <c r="AY207" s="18" t="s">
        <v>165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8" t="s">
        <v>21</v>
      </c>
      <c r="BK207" s="198">
        <f>ROUND(I207*H207,2)</f>
        <v>0</v>
      </c>
      <c r="BL207" s="18" t="s">
        <v>164</v>
      </c>
      <c r="BM207" s="197" t="s">
        <v>329</v>
      </c>
    </row>
    <row r="208" s="1" customFormat="1">
      <c r="B208" s="37"/>
      <c r="D208" s="199" t="s">
        <v>173</v>
      </c>
      <c r="F208" s="200" t="s">
        <v>327</v>
      </c>
      <c r="I208" s="126"/>
      <c r="L208" s="37"/>
      <c r="M208" s="201"/>
      <c r="N208" s="73"/>
      <c r="O208" s="73"/>
      <c r="P208" s="73"/>
      <c r="Q208" s="73"/>
      <c r="R208" s="73"/>
      <c r="S208" s="73"/>
      <c r="T208" s="74"/>
      <c r="AT208" s="18" t="s">
        <v>173</v>
      </c>
      <c r="AU208" s="18" t="s">
        <v>92</v>
      </c>
    </row>
    <row r="209" s="11" customFormat="1" ht="22.8" customHeight="1">
      <c r="B209" s="172"/>
      <c r="D209" s="173" t="s">
        <v>83</v>
      </c>
      <c r="E209" s="183" t="s">
        <v>92</v>
      </c>
      <c r="F209" s="183" t="s">
        <v>330</v>
      </c>
      <c r="I209" s="175"/>
      <c r="J209" s="184">
        <f>BK209</f>
        <v>0</v>
      </c>
      <c r="L209" s="172"/>
      <c r="M209" s="177"/>
      <c r="N209" s="178"/>
      <c r="O209" s="178"/>
      <c r="P209" s="179">
        <f>SUM(P210:P331)</f>
        <v>0</v>
      </c>
      <c r="Q209" s="178"/>
      <c r="R209" s="179">
        <f>SUM(R210:R331)</f>
        <v>629.02817790999995</v>
      </c>
      <c r="S209" s="178"/>
      <c r="T209" s="180">
        <f>SUM(T210:T331)</f>
        <v>0</v>
      </c>
      <c r="AR209" s="173" t="s">
        <v>21</v>
      </c>
      <c r="AT209" s="181" t="s">
        <v>83</v>
      </c>
      <c r="AU209" s="181" t="s">
        <v>21</v>
      </c>
      <c r="AY209" s="173" t="s">
        <v>165</v>
      </c>
      <c r="BK209" s="182">
        <f>SUM(BK210:BK331)</f>
        <v>0</v>
      </c>
    </row>
    <row r="210" s="1" customFormat="1" ht="24" customHeight="1">
      <c r="B210" s="185"/>
      <c r="C210" s="186" t="s">
        <v>331</v>
      </c>
      <c r="D210" s="186" t="s">
        <v>168</v>
      </c>
      <c r="E210" s="187" t="s">
        <v>332</v>
      </c>
      <c r="F210" s="188" t="s">
        <v>333</v>
      </c>
      <c r="G210" s="189" t="s">
        <v>334</v>
      </c>
      <c r="H210" s="190">
        <v>9</v>
      </c>
      <c r="I210" s="191"/>
      <c r="J210" s="192">
        <f>ROUND(I210*H210,2)</f>
        <v>0</v>
      </c>
      <c r="K210" s="188" t="s">
        <v>247</v>
      </c>
      <c r="L210" s="37"/>
      <c r="M210" s="193" t="s">
        <v>1</v>
      </c>
      <c r="N210" s="194" t="s">
        <v>49</v>
      </c>
      <c r="O210" s="73"/>
      <c r="P210" s="195">
        <f>O210*H210</f>
        <v>0</v>
      </c>
      <c r="Q210" s="195">
        <v>3.0000000000000001E-05</v>
      </c>
      <c r="R210" s="195">
        <f>Q210*H210</f>
        <v>0.00027</v>
      </c>
      <c r="S210" s="195">
        <v>0</v>
      </c>
      <c r="T210" s="196">
        <f>S210*H210</f>
        <v>0</v>
      </c>
      <c r="AR210" s="197" t="s">
        <v>164</v>
      </c>
      <c r="AT210" s="197" t="s">
        <v>168</v>
      </c>
      <c r="AU210" s="197" t="s">
        <v>92</v>
      </c>
      <c r="AY210" s="18" t="s">
        <v>165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8" t="s">
        <v>21</v>
      </c>
      <c r="BK210" s="198">
        <f>ROUND(I210*H210,2)</f>
        <v>0</v>
      </c>
      <c r="BL210" s="18" t="s">
        <v>164</v>
      </c>
      <c r="BM210" s="197" t="s">
        <v>335</v>
      </c>
    </row>
    <row r="211" s="1" customFormat="1">
      <c r="B211" s="37"/>
      <c r="D211" s="199" t="s">
        <v>173</v>
      </c>
      <c r="F211" s="200" t="s">
        <v>336</v>
      </c>
      <c r="I211" s="126"/>
      <c r="L211" s="37"/>
      <c r="M211" s="201"/>
      <c r="N211" s="73"/>
      <c r="O211" s="73"/>
      <c r="P211" s="73"/>
      <c r="Q211" s="73"/>
      <c r="R211" s="73"/>
      <c r="S211" s="73"/>
      <c r="T211" s="74"/>
      <c r="AT211" s="18" t="s">
        <v>173</v>
      </c>
      <c r="AU211" s="18" t="s">
        <v>92</v>
      </c>
    </row>
    <row r="212" s="13" customFormat="1">
      <c r="B212" s="212"/>
      <c r="D212" s="199" t="s">
        <v>249</v>
      </c>
      <c r="E212" s="213" t="s">
        <v>1</v>
      </c>
      <c r="F212" s="214" t="s">
        <v>337</v>
      </c>
      <c r="H212" s="215">
        <v>9</v>
      </c>
      <c r="I212" s="216"/>
      <c r="L212" s="212"/>
      <c r="M212" s="217"/>
      <c r="N212" s="218"/>
      <c r="O212" s="218"/>
      <c r="P212" s="218"/>
      <c r="Q212" s="218"/>
      <c r="R212" s="218"/>
      <c r="S212" s="218"/>
      <c r="T212" s="219"/>
      <c r="AT212" s="213" t="s">
        <v>249</v>
      </c>
      <c r="AU212" s="213" t="s">
        <v>92</v>
      </c>
      <c r="AV212" s="13" t="s">
        <v>92</v>
      </c>
      <c r="AW212" s="13" t="s">
        <v>39</v>
      </c>
      <c r="AX212" s="13" t="s">
        <v>84</v>
      </c>
      <c r="AY212" s="213" t="s">
        <v>165</v>
      </c>
    </row>
    <row r="213" s="14" customFormat="1">
      <c r="B213" s="220"/>
      <c r="D213" s="199" t="s">
        <v>249</v>
      </c>
      <c r="E213" s="221" t="s">
        <v>1</v>
      </c>
      <c r="F213" s="222" t="s">
        <v>252</v>
      </c>
      <c r="H213" s="223">
        <v>9</v>
      </c>
      <c r="I213" s="224"/>
      <c r="L213" s="220"/>
      <c r="M213" s="225"/>
      <c r="N213" s="226"/>
      <c r="O213" s="226"/>
      <c r="P213" s="226"/>
      <c r="Q213" s="226"/>
      <c r="R213" s="226"/>
      <c r="S213" s="226"/>
      <c r="T213" s="227"/>
      <c r="AT213" s="221" t="s">
        <v>249</v>
      </c>
      <c r="AU213" s="221" t="s">
        <v>92</v>
      </c>
      <c r="AV213" s="14" t="s">
        <v>164</v>
      </c>
      <c r="AW213" s="14" t="s">
        <v>39</v>
      </c>
      <c r="AX213" s="14" t="s">
        <v>21</v>
      </c>
      <c r="AY213" s="221" t="s">
        <v>165</v>
      </c>
    </row>
    <row r="214" s="1" customFormat="1" ht="24" customHeight="1">
      <c r="B214" s="185"/>
      <c r="C214" s="186" t="s">
        <v>338</v>
      </c>
      <c r="D214" s="186" t="s">
        <v>168</v>
      </c>
      <c r="E214" s="187" t="s">
        <v>339</v>
      </c>
      <c r="F214" s="188" t="s">
        <v>340</v>
      </c>
      <c r="G214" s="189" t="s">
        <v>334</v>
      </c>
      <c r="H214" s="190">
        <v>12</v>
      </c>
      <c r="I214" s="191"/>
      <c r="J214" s="192">
        <f>ROUND(I214*H214,2)</f>
        <v>0</v>
      </c>
      <c r="K214" s="188" t="s">
        <v>247</v>
      </c>
      <c r="L214" s="37"/>
      <c r="M214" s="193" t="s">
        <v>1</v>
      </c>
      <c r="N214" s="194" t="s">
        <v>49</v>
      </c>
      <c r="O214" s="73"/>
      <c r="P214" s="195">
        <f>O214*H214</f>
        <v>0</v>
      </c>
      <c r="Q214" s="195">
        <v>3.0000000000000001E-05</v>
      </c>
      <c r="R214" s="195">
        <f>Q214*H214</f>
        <v>0.00036000000000000002</v>
      </c>
      <c r="S214" s="195">
        <v>0</v>
      </c>
      <c r="T214" s="196">
        <f>S214*H214</f>
        <v>0</v>
      </c>
      <c r="AR214" s="197" t="s">
        <v>164</v>
      </c>
      <c r="AT214" s="197" t="s">
        <v>168</v>
      </c>
      <c r="AU214" s="197" t="s">
        <v>92</v>
      </c>
      <c r="AY214" s="18" t="s">
        <v>165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8" t="s">
        <v>21</v>
      </c>
      <c r="BK214" s="198">
        <f>ROUND(I214*H214,2)</f>
        <v>0</v>
      </c>
      <c r="BL214" s="18" t="s">
        <v>164</v>
      </c>
      <c r="BM214" s="197" t="s">
        <v>341</v>
      </c>
    </row>
    <row r="215" s="1" customFormat="1">
      <c r="B215" s="37"/>
      <c r="D215" s="199" t="s">
        <v>173</v>
      </c>
      <c r="F215" s="200" t="s">
        <v>342</v>
      </c>
      <c r="I215" s="126"/>
      <c r="L215" s="37"/>
      <c r="M215" s="201"/>
      <c r="N215" s="73"/>
      <c r="O215" s="73"/>
      <c r="P215" s="73"/>
      <c r="Q215" s="73"/>
      <c r="R215" s="73"/>
      <c r="S215" s="73"/>
      <c r="T215" s="74"/>
      <c r="AT215" s="18" t="s">
        <v>173</v>
      </c>
      <c r="AU215" s="18" t="s">
        <v>92</v>
      </c>
    </row>
    <row r="216" s="13" customFormat="1">
      <c r="B216" s="212"/>
      <c r="D216" s="199" t="s">
        <v>249</v>
      </c>
      <c r="E216" s="213" t="s">
        <v>1</v>
      </c>
      <c r="F216" s="214" t="s">
        <v>343</v>
      </c>
      <c r="H216" s="215">
        <v>12</v>
      </c>
      <c r="I216" s="216"/>
      <c r="L216" s="212"/>
      <c r="M216" s="217"/>
      <c r="N216" s="218"/>
      <c r="O216" s="218"/>
      <c r="P216" s="218"/>
      <c r="Q216" s="218"/>
      <c r="R216" s="218"/>
      <c r="S216" s="218"/>
      <c r="T216" s="219"/>
      <c r="AT216" s="213" t="s">
        <v>249</v>
      </c>
      <c r="AU216" s="213" t="s">
        <v>92</v>
      </c>
      <c r="AV216" s="13" t="s">
        <v>92</v>
      </c>
      <c r="AW216" s="13" t="s">
        <v>39</v>
      </c>
      <c r="AX216" s="13" t="s">
        <v>84</v>
      </c>
      <c r="AY216" s="213" t="s">
        <v>165</v>
      </c>
    </row>
    <row r="217" s="14" customFormat="1">
      <c r="B217" s="220"/>
      <c r="D217" s="199" t="s">
        <v>249</v>
      </c>
      <c r="E217" s="221" t="s">
        <v>1</v>
      </c>
      <c r="F217" s="222" t="s">
        <v>252</v>
      </c>
      <c r="H217" s="223">
        <v>12</v>
      </c>
      <c r="I217" s="224"/>
      <c r="L217" s="220"/>
      <c r="M217" s="225"/>
      <c r="N217" s="226"/>
      <c r="O217" s="226"/>
      <c r="P217" s="226"/>
      <c r="Q217" s="226"/>
      <c r="R217" s="226"/>
      <c r="S217" s="226"/>
      <c r="T217" s="227"/>
      <c r="AT217" s="221" t="s">
        <v>249</v>
      </c>
      <c r="AU217" s="221" t="s">
        <v>92</v>
      </c>
      <c r="AV217" s="14" t="s">
        <v>164</v>
      </c>
      <c r="AW217" s="14" t="s">
        <v>39</v>
      </c>
      <c r="AX217" s="14" t="s">
        <v>21</v>
      </c>
      <c r="AY217" s="221" t="s">
        <v>165</v>
      </c>
    </row>
    <row r="218" s="1" customFormat="1" ht="24" customHeight="1">
      <c r="B218" s="185"/>
      <c r="C218" s="186" t="s">
        <v>344</v>
      </c>
      <c r="D218" s="186" t="s">
        <v>168</v>
      </c>
      <c r="E218" s="187" t="s">
        <v>345</v>
      </c>
      <c r="F218" s="188" t="s">
        <v>346</v>
      </c>
      <c r="G218" s="189" t="s">
        <v>334</v>
      </c>
      <c r="H218" s="190">
        <v>6</v>
      </c>
      <c r="I218" s="191"/>
      <c r="J218" s="192">
        <f>ROUND(I218*H218,2)</f>
        <v>0</v>
      </c>
      <c r="K218" s="188" t="s">
        <v>247</v>
      </c>
      <c r="L218" s="37"/>
      <c r="M218" s="193" t="s">
        <v>1</v>
      </c>
      <c r="N218" s="194" t="s">
        <v>49</v>
      </c>
      <c r="O218" s="73"/>
      <c r="P218" s="195">
        <f>O218*H218</f>
        <v>0</v>
      </c>
      <c r="Q218" s="195">
        <v>4.0000000000000003E-05</v>
      </c>
      <c r="R218" s="195">
        <f>Q218*H218</f>
        <v>0.00024000000000000003</v>
      </c>
      <c r="S218" s="195">
        <v>0</v>
      </c>
      <c r="T218" s="196">
        <f>S218*H218</f>
        <v>0</v>
      </c>
      <c r="AR218" s="197" t="s">
        <v>164</v>
      </c>
      <c r="AT218" s="197" t="s">
        <v>168</v>
      </c>
      <c r="AU218" s="197" t="s">
        <v>92</v>
      </c>
      <c r="AY218" s="18" t="s">
        <v>165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8" t="s">
        <v>21</v>
      </c>
      <c r="BK218" s="198">
        <f>ROUND(I218*H218,2)</f>
        <v>0</v>
      </c>
      <c r="BL218" s="18" t="s">
        <v>164</v>
      </c>
      <c r="BM218" s="197" t="s">
        <v>347</v>
      </c>
    </row>
    <row r="219" s="1" customFormat="1">
      <c r="B219" s="37"/>
      <c r="D219" s="199" t="s">
        <v>173</v>
      </c>
      <c r="F219" s="200" t="s">
        <v>348</v>
      </c>
      <c r="I219" s="126"/>
      <c r="L219" s="37"/>
      <c r="M219" s="201"/>
      <c r="N219" s="73"/>
      <c r="O219" s="73"/>
      <c r="P219" s="73"/>
      <c r="Q219" s="73"/>
      <c r="R219" s="73"/>
      <c r="S219" s="73"/>
      <c r="T219" s="74"/>
      <c r="AT219" s="18" t="s">
        <v>173</v>
      </c>
      <c r="AU219" s="18" t="s">
        <v>92</v>
      </c>
    </row>
    <row r="220" s="13" customFormat="1">
      <c r="B220" s="212"/>
      <c r="D220" s="199" t="s">
        <v>249</v>
      </c>
      <c r="E220" s="213" t="s">
        <v>1</v>
      </c>
      <c r="F220" s="214" t="s">
        <v>349</v>
      </c>
      <c r="H220" s="215">
        <v>6</v>
      </c>
      <c r="I220" s="216"/>
      <c r="L220" s="212"/>
      <c r="M220" s="217"/>
      <c r="N220" s="218"/>
      <c r="O220" s="218"/>
      <c r="P220" s="218"/>
      <c r="Q220" s="218"/>
      <c r="R220" s="218"/>
      <c r="S220" s="218"/>
      <c r="T220" s="219"/>
      <c r="AT220" s="213" t="s">
        <v>249</v>
      </c>
      <c r="AU220" s="213" t="s">
        <v>92</v>
      </c>
      <c r="AV220" s="13" t="s">
        <v>92</v>
      </c>
      <c r="AW220" s="13" t="s">
        <v>39</v>
      </c>
      <c r="AX220" s="13" t="s">
        <v>84</v>
      </c>
      <c r="AY220" s="213" t="s">
        <v>165</v>
      </c>
    </row>
    <row r="221" s="14" customFormat="1">
      <c r="B221" s="220"/>
      <c r="D221" s="199" t="s">
        <v>249</v>
      </c>
      <c r="E221" s="221" t="s">
        <v>1</v>
      </c>
      <c r="F221" s="222" t="s">
        <v>252</v>
      </c>
      <c r="H221" s="223">
        <v>6</v>
      </c>
      <c r="I221" s="224"/>
      <c r="L221" s="220"/>
      <c r="M221" s="225"/>
      <c r="N221" s="226"/>
      <c r="O221" s="226"/>
      <c r="P221" s="226"/>
      <c r="Q221" s="226"/>
      <c r="R221" s="226"/>
      <c r="S221" s="226"/>
      <c r="T221" s="227"/>
      <c r="AT221" s="221" t="s">
        <v>249</v>
      </c>
      <c r="AU221" s="221" t="s">
        <v>92</v>
      </c>
      <c r="AV221" s="14" t="s">
        <v>164</v>
      </c>
      <c r="AW221" s="14" t="s">
        <v>39</v>
      </c>
      <c r="AX221" s="14" t="s">
        <v>21</v>
      </c>
      <c r="AY221" s="221" t="s">
        <v>165</v>
      </c>
    </row>
    <row r="222" s="1" customFormat="1" ht="24" customHeight="1">
      <c r="B222" s="185"/>
      <c r="C222" s="186" t="s">
        <v>350</v>
      </c>
      <c r="D222" s="186" t="s">
        <v>168</v>
      </c>
      <c r="E222" s="187" t="s">
        <v>351</v>
      </c>
      <c r="F222" s="188" t="s">
        <v>352</v>
      </c>
      <c r="G222" s="189" t="s">
        <v>334</v>
      </c>
      <c r="H222" s="190">
        <v>3</v>
      </c>
      <c r="I222" s="191"/>
      <c r="J222" s="192">
        <f>ROUND(I222*H222,2)</f>
        <v>0</v>
      </c>
      <c r="K222" s="188" t="s">
        <v>247</v>
      </c>
      <c r="L222" s="37"/>
      <c r="M222" s="193" t="s">
        <v>1</v>
      </c>
      <c r="N222" s="194" t="s">
        <v>49</v>
      </c>
      <c r="O222" s="73"/>
      <c r="P222" s="195">
        <f>O222*H222</f>
        <v>0</v>
      </c>
      <c r="Q222" s="195">
        <v>6.0000000000000002E-05</v>
      </c>
      <c r="R222" s="195">
        <f>Q222*H222</f>
        <v>0.00018000000000000001</v>
      </c>
      <c r="S222" s="195">
        <v>0</v>
      </c>
      <c r="T222" s="196">
        <f>S222*H222</f>
        <v>0</v>
      </c>
      <c r="AR222" s="197" t="s">
        <v>164</v>
      </c>
      <c r="AT222" s="197" t="s">
        <v>168</v>
      </c>
      <c r="AU222" s="197" t="s">
        <v>92</v>
      </c>
      <c r="AY222" s="18" t="s">
        <v>165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8" t="s">
        <v>21</v>
      </c>
      <c r="BK222" s="198">
        <f>ROUND(I222*H222,2)</f>
        <v>0</v>
      </c>
      <c r="BL222" s="18" t="s">
        <v>164</v>
      </c>
      <c r="BM222" s="197" t="s">
        <v>353</v>
      </c>
    </row>
    <row r="223" s="1" customFormat="1">
      <c r="B223" s="37"/>
      <c r="D223" s="199" t="s">
        <v>173</v>
      </c>
      <c r="F223" s="200" t="s">
        <v>354</v>
      </c>
      <c r="I223" s="126"/>
      <c r="L223" s="37"/>
      <c r="M223" s="201"/>
      <c r="N223" s="73"/>
      <c r="O223" s="73"/>
      <c r="P223" s="73"/>
      <c r="Q223" s="73"/>
      <c r="R223" s="73"/>
      <c r="S223" s="73"/>
      <c r="T223" s="74"/>
      <c r="AT223" s="18" t="s">
        <v>173</v>
      </c>
      <c r="AU223" s="18" t="s">
        <v>92</v>
      </c>
    </row>
    <row r="224" s="13" customFormat="1">
      <c r="B224" s="212"/>
      <c r="D224" s="199" t="s">
        <v>249</v>
      </c>
      <c r="E224" s="213" t="s">
        <v>1</v>
      </c>
      <c r="F224" s="214" t="s">
        <v>355</v>
      </c>
      <c r="H224" s="215">
        <v>3</v>
      </c>
      <c r="I224" s="216"/>
      <c r="L224" s="212"/>
      <c r="M224" s="217"/>
      <c r="N224" s="218"/>
      <c r="O224" s="218"/>
      <c r="P224" s="218"/>
      <c r="Q224" s="218"/>
      <c r="R224" s="218"/>
      <c r="S224" s="218"/>
      <c r="T224" s="219"/>
      <c r="AT224" s="213" t="s">
        <v>249</v>
      </c>
      <c r="AU224" s="213" t="s">
        <v>92</v>
      </c>
      <c r="AV224" s="13" t="s">
        <v>92</v>
      </c>
      <c r="AW224" s="13" t="s">
        <v>39</v>
      </c>
      <c r="AX224" s="13" t="s">
        <v>84</v>
      </c>
      <c r="AY224" s="213" t="s">
        <v>165</v>
      </c>
    </row>
    <row r="225" s="14" customFormat="1">
      <c r="B225" s="220"/>
      <c r="D225" s="199" t="s">
        <v>249</v>
      </c>
      <c r="E225" s="221" t="s">
        <v>1</v>
      </c>
      <c r="F225" s="222" t="s">
        <v>252</v>
      </c>
      <c r="H225" s="223">
        <v>3</v>
      </c>
      <c r="I225" s="224"/>
      <c r="L225" s="220"/>
      <c r="M225" s="225"/>
      <c r="N225" s="226"/>
      <c r="O225" s="226"/>
      <c r="P225" s="226"/>
      <c r="Q225" s="226"/>
      <c r="R225" s="226"/>
      <c r="S225" s="226"/>
      <c r="T225" s="227"/>
      <c r="AT225" s="221" t="s">
        <v>249</v>
      </c>
      <c r="AU225" s="221" t="s">
        <v>92</v>
      </c>
      <c r="AV225" s="14" t="s">
        <v>164</v>
      </c>
      <c r="AW225" s="14" t="s">
        <v>39</v>
      </c>
      <c r="AX225" s="14" t="s">
        <v>21</v>
      </c>
      <c r="AY225" s="221" t="s">
        <v>165</v>
      </c>
    </row>
    <row r="226" s="1" customFormat="1" ht="24" customHeight="1">
      <c r="B226" s="185"/>
      <c r="C226" s="186" t="s">
        <v>356</v>
      </c>
      <c r="D226" s="186" t="s">
        <v>168</v>
      </c>
      <c r="E226" s="187" t="s">
        <v>357</v>
      </c>
      <c r="F226" s="188" t="s">
        <v>358</v>
      </c>
      <c r="G226" s="189" t="s">
        <v>334</v>
      </c>
      <c r="H226" s="190">
        <v>22.5</v>
      </c>
      <c r="I226" s="191"/>
      <c r="J226" s="192">
        <f>ROUND(I226*H226,2)</f>
        <v>0</v>
      </c>
      <c r="K226" s="188" t="s">
        <v>247</v>
      </c>
      <c r="L226" s="37"/>
      <c r="M226" s="193" t="s">
        <v>1</v>
      </c>
      <c r="N226" s="194" t="s">
        <v>49</v>
      </c>
      <c r="O226" s="73"/>
      <c r="P226" s="195">
        <f>O226*H226</f>
        <v>0</v>
      </c>
      <c r="Q226" s="195">
        <v>4.0000000000000003E-05</v>
      </c>
      <c r="R226" s="195">
        <f>Q226*H226</f>
        <v>0.00090000000000000008</v>
      </c>
      <c r="S226" s="195">
        <v>0</v>
      </c>
      <c r="T226" s="196">
        <f>S226*H226</f>
        <v>0</v>
      </c>
      <c r="AR226" s="197" t="s">
        <v>164</v>
      </c>
      <c r="AT226" s="197" t="s">
        <v>168</v>
      </c>
      <c r="AU226" s="197" t="s">
        <v>92</v>
      </c>
      <c r="AY226" s="18" t="s">
        <v>165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8" t="s">
        <v>21</v>
      </c>
      <c r="BK226" s="198">
        <f>ROUND(I226*H226,2)</f>
        <v>0</v>
      </c>
      <c r="BL226" s="18" t="s">
        <v>164</v>
      </c>
      <c r="BM226" s="197" t="s">
        <v>359</v>
      </c>
    </row>
    <row r="227" s="1" customFormat="1">
      <c r="B227" s="37"/>
      <c r="D227" s="199" t="s">
        <v>173</v>
      </c>
      <c r="F227" s="200" t="s">
        <v>360</v>
      </c>
      <c r="I227" s="126"/>
      <c r="L227" s="37"/>
      <c r="M227" s="201"/>
      <c r="N227" s="73"/>
      <c r="O227" s="73"/>
      <c r="P227" s="73"/>
      <c r="Q227" s="73"/>
      <c r="R227" s="73"/>
      <c r="S227" s="73"/>
      <c r="T227" s="74"/>
      <c r="AT227" s="18" t="s">
        <v>173</v>
      </c>
      <c r="AU227" s="18" t="s">
        <v>92</v>
      </c>
    </row>
    <row r="228" s="13" customFormat="1">
      <c r="B228" s="212"/>
      <c r="D228" s="199" t="s">
        <v>249</v>
      </c>
      <c r="E228" s="213" t="s">
        <v>1</v>
      </c>
      <c r="F228" s="214" t="s">
        <v>361</v>
      </c>
      <c r="H228" s="215">
        <v>22.5</v>
      </c>
      <c r="I228" s="216"/>
      <c r="L228" s="212"/>
      <c r="M228" s="217"/>
      <c r="N228" s="218"/>
      <c r="O228" s="218"/>
      <c r="P228" s="218"/>
      <c r="Q228" s="218"/>
      <c r="R228" s="218"/>
      <c r="S228" s="218"/>
      <c r="T228" s="219"/>
      <c r="AT228" s="213" t="s">
        <v>249</v>
      </c>
      <c r="AU228" s="213" t="s">
        <v>92</v>
      </c>
      <c r="AV228" s="13" t="s">
        <v>92</v>
      </c>
      <c r="AW228" s="13" t="s">
        <v>39</v>
      </c>
      <c r="AX228" s="13" t="s">
        <v>84</v>
      </c>
      <c r="AY228" s="213" t="s">
        <v>165</v>
      </c>
    </row>
    <row r="229" s="14" customFormat="1">
      <c r="B229" s="220"/>
      <c r="D229" s="199" t="s">
        <v>249</v>
      </c>
      <c r="E229" s="221" t="s">
        <v>1</v>
      </c>
      <c r="F229" s="222" t="s">
        <v>252</v>
      </c>
      <c r="H229" s="223">
        <v>22.5</v>
      </c>
      <c r="I229" s="224"/>
      <c r="L229" s="220"/>
      <c r="M229" s="225"/>
      <c r="N229" s="226"/>
      <c r="O229" s="226"/>
      <c r="P229" s="226"/>
      <c r="Q229" s="226"/>
      <c r="R229" s="226"/>
      <c r="S229" s="226"/>
      <c r="T229" s="227"/>
      <c r="AT229" s="221" t="s">
        <v>249</v>
      </c>
      <c r="AU229" s="221" t="s">
        <v>92</v>
      </c>
      <c r="AV229" s="14" t="s">
        <v>164</v>
      </c>
      <c r="AW229" s="14" t="s">
        <v>39</v>
      </c>
      <c r="AX229" s="14" t="s">
        <v>21</v>
      </c>
      <c r="AY229" s="221" t="s">
        <v>165</v>
      </c>
    </row>
    <row r="230" s="1" customFormat="1" ht="24" customHeight="1">
      <c r="B230" s="185"/>
      <c r="C230" s="186" t="s">
        <v>7</v>
      </c>
      <c r="D230" s="186" t="s">
        <v>168</v>
      </c>
      <c r="E230" s="187" t="s">
        <v>362</v>
      </c>
      <c r="F230" s="188" t="s">
        <v>363</v>
      </c>
      <c r="G230" s="189" t="s">
        <v>334</v>
      </c>
      <c r="H230" s="190">
        <v>30</v>
      </c>
      <c r="I230" s="191"/>
      <c r="J230" s="192">
        <f>ROUND(I230*H230,2)</f>
        <v>0</v>
      </c>
      <c r="K230" s="188" t="s">
        <v>247</v>
      </c>
      <c r="L230" s="37"/>
      <c r="M230" s="193" t="s">
        <v>1</v>
      </c>
      <c r="N230" s="194" t="s">
        <v>49</v>
      </c>
      <c r="O230" s="73"/>
      <c r="P230" s="195">
        <f>O230*H230</f>
        <v>0</v>
      </c>
      <c r="Q230" s="195">
        <v>4.0000000000000003E-05</v>
      </c>
      <c r="R230" s="195">
        <f>Q230*H230</f>
        <v>0.0012000000000000001</v>
      </c>
      <c r="S230" s="195">
        <v>0</v>
      </c>
      <c r="T230" s="196">
        <f>S230*H230</f>
        <v>0</v>
      </c>
      <c r="AR230" s="197" t="s">
        <v>164</v>
      </c>
      <c r="AT230" s="197" t="s">
        <v>168</v>
      </c>
      <c r="AU230" s="197" t="s">
        <v>92</v>
      </c>
      <c r="AY230" s="18" t="s">
        <v>165</v>
      </c>
      <c r="BE230" s="198">
        <f>IF(N230="základní",J230,0)</f>
        <v>0</v>
      </c>
      <c r="BF230" s="198">
        <f>IF(N230="snížená",J230,0)</f>
        <v>0</v>
      </c>
      <c r="BG230" s="198">
        <f>IF(N230="zákl. přenesená",J230,0)</f>
        <v>0</v>
      </c>
      <c r="BH230" s="198">
        <f>IF(N230="sníž. přenesená",J230,0)</f>
        <v>0</v>
      </c>
      <c r="BI230" s="198">
        <f>IF(N230="nulová",J230,0)</f>
        <v>0</v>
      </c>
      <c r="BJ230" s="18" t="s">
        <v>21</v>
      </c>
      <c r="BK230" s="198">
        <f>ROUND(I230*H230,2)</f>
        <v>0</v>
      </c>
      <c r="BL230" s="18" t="s">
        <v>164</v>
      </c>
      <c r="BM230" s="197" t="s">
        <v>364</v>
      </c>
    </row>
    <row r="231" s="1" customFormat="1">
      <c r="B231" s="37"/>
      <c r="D231" s="199" t="s">
        <v>173</v>
      </c>
      <c r="F231" s="200" t="s">
        <v>365</v>
      </c>
      <c r="I231" s="126"/>
      <c r="L231" s="37"/>
      <c r="M231" s="201"/>
      <c r="N231" s="73"/>
      <c r="O231" s="73"/>
      <c r="P231" s="73"/>
      <c r="Q231" s="73"/>
      <c r="R231" s="73"/>
      <c r="S231" s="73"/>
      <c r="T231" s="74"/>
      <c r="AT231" s="18" t="s">
        <v>173</v>
      </c>
      <c r="AU231" s="18" t="s">
        <v>92</v>
      </c>
    </row>
    <row r="232" s="13" customFormat="1">
      <c r="B232" s="212"/>
      <c r="D232" s="199" t="s">
        <v>249</v>
      </c>
      <c r="E232" s="213" t="s">
        <v>1</v>
      </c>
      <c r="F232" s="214" t="s">
        <v>366</v>
      </c>
      <c r="H232" s="215">
        <v>30</v>
      </c>
      <c r="I232" s="216"/>
      <c r="L232" s="212"/>
      <c r="M232" s="217"/>
      <c r="N232" s="218"/>
      <c r="O232" s="218"/>
      <c r="P232" s="218"/>
      <c r="Q232" s="218"/>
      <c r="R232" s="218"/>
      <c r="S232" s="218"/>
      <c r="T232" s="219"/>
      <c r="AT232" s="213" t="s">
        <v>249</v>
      </c>
      <c r="AU232" s="213" t="s">
        <v>92</v>
      </c>
      <c r="AV232" s="13" t="s">
        <v>92</v>
      </c>
      <c r="AW232" s="13" t="s">
        <v>39</v>
      </c>
      <c r="AX232" s="13" t="s">
        <v>84</v>
      </c>
      <c r="AY232" s="213" t="s">
        <v>165</v>
      </c>
    </row>
    <row r="233" s="14" customFormat="1">
      <c r="B233" s="220"/>
      <c r="D233" s="199" t="s">
        <v>249</v>
      </c>
      <c r="E233" s="221" t="s">
        <v>1</v>
      </c>
      <c r="F233" s="222" t="s">
        <v>252</v>
      </c>
      <c r="H233" s="223">
        <v>30</v>
      </c>
      <c r="I233" s="224"/>
      <c r="L233" s="220"/>
      <c r="M233" s="225"/>
      <c r="N233" s="226"/>
      <c r="O233" s="226"/>
      <c r="P233" s="226"/>
      <c r="Q233" s="226"/>
      <c r="R233" s="226"/>
      <c r="S233" s="226"/>
      <c r="T233" s="227"/>
      <c r="AT233" s="221" t="s">
        <v>249</v>
      </c>
      <c r="AU233" s="221" t="s">
        <v>92</v>
      </c>
      <c r="AV233" s="14" t="s">
        <v>164</v>
      </c>
      <c r="AW233" s="14" t="s">
        <v>39</v>
      </c>
      <c r="AX233" s="14" t="s">
        <v>21</v>
      </c>
      <c r="AY233" s="221" t="s">
        <v>165</v>
      </c>
    </row>
    <row r="234" s="1" customFormat="1" ht="24" customHeight="1">
      <c r="B234" s="185"/>
      <c r="C234" s="186" t="s">
        <v>367</v>
      </c>
      <c r="D234" s="186" t="s">
        <v>168</v>
      </c>
      <c r="E234" s="187" t="s">
        <v>368</v>
      </c>
      <c r="F234" s="188" t="s">
        <v>369</v>
      </c>
      <c r="G234" s="189" t="s">
        <v>334</v>
      </c>
      <c r="H234" s="190">
        <v>15</v>
      </c>
      <c r="I234" s="191"/>
      <c r="J234" s="192">
        <f>ROUND(I234*H234,2)</f>
        <v>0</v>
      </c>
      <c r="K234" s="188" t="s">
        <v>247</v>
      </c>
      <c r="L234" s="37"/>
      <c r="M234" s="193" t="s">
        <v>1</v>
      </c>
      <c r="N234" s="194" t="s">
        <v>49</v>
      </c>
      <c r="O234" s="73"/>
      <c r="P234" s="195">
        <f>O234*H234</f>
        <v>0</v>
      </c>
      <c r="Q234" s="195">
        <v>5.0000000000000002E-05</v>
      </c>
      <c r="R234" s="195">
        <f>Q234*H234</f>
        <v>0.00075000000000000002</v>
      </c>
      <c r="S234" s="195">
        <v>0</v>
      </c>
      <c r="T234" s="196">
        <f>S234*H234</f>
        <v>0</v>
      </c>
      <c r="AR234" s="197" t="s">
        <v>164</v>
      </c>
      <c r="AT234" s="197" t="s">
        <v>168</v>
      </c>
      <c r="AU234" s="197" t="s">
        <v>92</v>
      </c>
      <c r="AY234" s="18" t="s">
        <v>165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8" t="s">
        <v>21</v>
      </c>
      <c r="BK234" s="198">
        <f>ROUND(I234*H234,2)</f>
        <v>0</v>
      </c>
      <c r="BL234" s="18" t="s">
        <v>164</v>
      </c>
      <c r="BM234" s="197" t="s">
        <v>370</v>
      </c>
    </row>
    <row r="235" s="1" customFormat="1">
      <c r="B235" s="37"/>
      <c r="D235" s="199" t="s">
        <v>173</v>
      </c>
      <c r="F235" s="200" t="s">
        <v>371</v>
      </c>
      <c r="I235" s="126"/>
      <c r="L235" s="37"/>
      <c r="M235" s="201"/>
      <c r="N235" s="73"/>
      <c r="O235" s="73"/>
      <c r="P235" s="73"/>
      <c r="Q235" s="73"/>
      <c r="R235" s="73"/>
      <c r="S235" s="73"/>
      <c r="T235" s="74"/>
      <c r="AT235" s="18" t="s">
        <v>173</v>
      </c>
      <c r="AU235" s="18" t="s">
        <v>92</v>
      </c>
    </row>
    <row r="236" s="13" customFormat="1">
      <c r="B236" s="212"/>
      <c r="D236" s="199" t="s">
        <v>249</v>
      </c>
      <c r="E236" s="213" t="s">
        <v>1</v>
      </c>
      <c r="F236" s="214" t="s">
        <v>372</v>
      </c>
      <c r="H236" s="215">
        <v>15</v>
      </c>
      <c r="I236" s="216"/>
      <c r="L236" s="212"/>
      <c r="M236" s="217"/>
      <c r="N236" s="218"/>
      <c r="O236" s="218"/>
      <c r="P236" s="218"/>
      <c r="Q236" s="218"/>
      <c r="R236" s="218"/>
      <c r="S236" s="218"/>
      <c r="T236" s="219"/>
      <c r="AT236" s="213" t="s">
        <v>249</v>
      </c>
      <c r="AU236" s="213" t="s">
        <v>92</v>
      </c>
      <c r="AV236" s="13" t="s">
        <v>92</v>
      </c>
      <c r="AW236" s="13" t="s">
        <v>39</v>
      </c>
      <c r="AX236" s="13" t="s">
        <v>84</v>
      </c>
      <c r="AY236" s="213" t="s">
        <v>165</v>
      </c>
    </row>
    <row r="237" s="14" customFormat="1">
      <c r="B237" s="220"/>
      <c r="D237" s="199" t="s">
        <v>249</v>
      </c>
      <c r="E237" s="221" t="s">
        <v>1</v>
      </c>
      <c r="F237" s="222" t="s">
        <v>252</v>
      </c>
      <c r="H237" s="223">
        <v>15</v>
      </c>
      <c r="I237" s="224"/>
      <c r="L237" s="220"/>
      <c r="M237" s="225"/>
      <c r="N237" s="226"/>
      <c r="O237" s="226"/>
      <c r="P237" s="226"/>
      <c r="Q237" s="226"/>
      <c r="R237" s="226"/>
      <c r="S237" s="226"/>
      <c r="T237" s="227"/>
      <c r="AT237" s="221" t="s">
        <v>249</v>
      </c>
      <c r="AU237" s="221" t="s">
        <v>92</v>
      </c>
      <c r="AV237" s="14" t="s">
        <v>164</v>
      </c>
      <c r="AW237" s="14" t="s">
        <v>39</v>
      </c>
      <c r="AX237" s="14" t="s">
        <v>21</v>
      </c>
      <c r="AY237" s="221" t="s">
        <v>165</v>
      </c>
    </row>
    <row r="238" s="1" customFormat="1" ht="24" customHeight="1">
      <c r="B238" s="185"/>
      <c r="C238" s="186" t="s">
        <v>373</v>
      </c>
      <c r="D238" s="186" t="s">
        <v>168</v>
      </c>
      <c r="E238" s="187" t="s">
        <v>374</v>
      </c>
      <c r="F238" s="188" t="s">
        <v>375</v>
      </c>
      <c r="G238" s="189" t="s">
        <v>334</v>
      </c>
      <c r="H238" s="190">
        <v>7.5</v>
      </c>
      <c r="I238" s="191"/>
      <c r="J238" s="192">
        <f>ROUND(I238*H238,2)</f>
        <v>0</v>
      </c>
      <c r="K238" s="188" t="s">
        <v>247</v>
      </c>
      <c r="L238" s="37"/>
      <c r="M238" s="193" t="s">
        <v>1</v>
      </c>
      <c r="N238" s="194" t="s">
        <v>49</v>
      </c>
      <c r="O238" s="73"/>
      <c r="P238" s="195">
        <f>O238*H238</f>
        <v>0</v>
      </c>
      <c r="Q238" s="195">
        <v>6.9999999999999994E-05</v>
      </c>
      <c r="R238" s="195">
        <f>Q238*H238</f>
        <v>0.00052499999999999997</v>
      </c>
      <c r="S238" s="195">
        <v>0</v>
      </c>
      <c r="T238" s="196">
        <f>S238*H238</f>
        <v>0</v>
      </c>
      <c r="AR238" s="197" t="s">
        <v>164</v>
      </c>
      <c r="AT238" s="197" t="s">
        <v>168</v>
      </c>
      <c r="AU238" s="197" t="s">
        <v>92</v>
      </c>
      <c r="AY238" s="18" t="s">
        <v>165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8" t="s">
        <v>21</v>
      </c>
      <c r="BK238" s="198">
        <f>ROUND(I238*H238,2)</f>
        <v>0</v>
      </c>
      <c r="BL238" s="18" t="s">
        <v>164</v>
      </c>
      <c r="BM238" s="197" t="s">
        <v>376</v>
      </c>
    </row>
    <row r="239" s="1" customFormat="1">
      <c r="B239" s="37"/>
      <c r="D239" s="199" t="s">
        <v>173</v>
      </c>
      <c r="F239" s="200" t="s">
        <v>377</v>
      </c>
      <c r="I239" s="126"/>
      <c r="L239" s="37"/>
      <c r="M239" s="201"/>
      <c r="N239" s="73"/>
      <c r="O239" s="73"/>
      <c r="P239" s="73"/>
      <c r="Q239" s="73"/>
      <c r="R239" s="73"/>
      <c r="S239" s="73"/>
      <c r="T239" s="74"/>
      <c r="AT239" s="18" t="s">
        <v>173</v>
      </c>
      <c r="AU239" s="18" t="s">
        <v>92</v>
      </c>
    </row>
    <row r="240" s="13" customFormat="1">
      <c r="B240" s="212"/>
      <c r="D240" s="199" t="s">
        <v>249</v>
      </c>
      <c r="E240" s="213" t="s">
        <v>1</v>
      </c>
      <c r="F240" s="214" t="s">
        <v>378</v>
      </c>
      <c r="H240" s="215">
        <v>7.5</v>
      </c>
      <c r="I240" s="216"/>
      <c r="L240" s="212"/>
      <c r="M240" s="217"/>
      <c r="N240" s="218"/>
      <c r="O240" s="218"/>
      <c r="P240" s="218"/>
      <c r="Q240" s="218"/>
      <c r="R240" s="218"/>
      <c r="S240" s="218"/>
      <c r="T240" s="219"/>
      <c r="AT240" s="213" t="s">
        <v>249</v>
      </c>
      <c r="AU240" s="213" t="s">
        <v>92</v>
      </c>
      <c r="AV240" s="13" t="s">
        <v>92</v>
      </c>
      <c r="AW240" s="13" t="s">
        <v>39</v>
      </c>
      <c r="AX240" s="13" t="s">
        <v>84</v>
      </c>
      <c r="AY240" s="213" t="s">
        <v>165</v>
      </c>
    </row>
    <row r="241" s="14" customFormat="1">
      <c r="B241" s="220"/>
      <c r="D241" s="199" t="s">
        <v>249</v>
      </c>
      <c r="E241" s="221" t="s">
        <v>1</v>
      </c>
      <c r="F241" s="222" t="s">
        <v>252</v>
      </c>
      <c r="H241" s="223">
        <v>7.5</v>
      </c>
      <c r="I241" s="224"/>
      <c r="L241" s="220"/>
      <c r="M241" s="225"/>
      <c r="N241" s="226"/>
      <c r="O241" s="226"/>
      <c r="P241" s="226"/>
      <c r="Q241" s="226"/>
      <c r="R241" s="226"/>
      <c r="S241" s="226"/>
      <c r="T241" s="227"/>
      <c r="AT241" s="221" t="s">
        <v>249</v>
      </c>
      <c r="AU241" s="221" t="s">
        <v>92</v>
      </c>
      <c r="AV241" s="14" t="s">
        <v>164</v>
      </c>
      <c r="AW241" s="14" t="s">
        <v>39</v>
      </c>
      <c r="AX241" s="14" t="s">
        <v>21</v>
      </c>
      <c r="AY241" s="221" t="s">
        <v>165</v>
      </c>
    </row>
    <row r="242" s="1" customFormat="1" ht="36" customHeight="1">
      <c r="B242" s="185"/>
      <c r="C242" s="186" t="s">
        <v>379</v>
      </c>
      <c r="D242" s="186" t="s">
        <v>168</v>
      </c>
      <c r="E242" s="187" t="s">
        <v>380</v>
      </c>
      <c r="F242" s="188" t="s">
        <v>381</v>
      </c>
      <c r="G242" s="189" t="s">
        <v>334</v>
      </c>
      <c r="H242" s="190">
        <v>8.4779999999999998</v>
      </c>
      <c r="I242" s="191"/>
      <c r="J242" s="192">
        <f>ROUND(I242*H242,2)</f>
        <v>0</v>
      </c>
      <c r="K242" s="188" t="s">
        <v>247</v>
      </c>
      <c r="L242" s="37"/>
      <c r="M242" s="193" t="s">
        <v>1</v>
      </c>
      <c r="N242" s="194" t="s">
        <v>49</v>
      </c>
      <c r="O242" s="73"/>
      <c r="P242" s="195">
        <f>O242*H242</f>
        <v>0</v>
      </c>
      <c r="Q242" s="195">
        <v>0</v>
      </c>
      <c r="R242" s="195">
        <f>Q242*H242</f>
        <v>0</v>
      </c>
      <c r="S242" s="195">
        <v>0</v>
      </c>
      <c r="T242" s="196">
        <f>S242*H242</f>
        <v>0</v>
      </c>
      <c r="AR242" s="197" t="s">
        <v>164</v>
      </c>
      <c r="AT242" s="197" t="s">
        <v>168</v>
      </c>
      <c r="AU242" s="197" t="s">
        <v>92</v>
      </c>
      <c r="AY242" s="18" t="s">
        <v>165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8" t="s">
        <v>21</v>
      </c>
      <c r="BK242" s="198">
        <f>ROUND(I242*H242,2)</f>
        <v>0</v>
      </c>
      <c r="BL242" s="18" t="s">
        <v>164</v>
      </c>
      <c r="BM242" s="197" t="s">
        <v>382</v>
      </c>
    </row>
    <row r="243" s="1" customFormat="1">
      <c r="B243" s="37"/>
      <c r="D243" s="199" t="s">
        <v>173</v>
      </c>
      <c r="F243" s="200" t="s">
        <v>383</v>
      </c>
      <c r="I243" s="126"/>
      <c r="L243" s="37"/>
      <c r="M243" s="201"/>
      <c r="N243" s="73"/>
      <c r="O243" s="73"/>
      <c r="P243" s="73"/>
      <c r="Q243" s="73"/>
      <c r="R243" s="73"/>
      <c r="S243" s="73"/>
      <c r="T243" s="74"/>
      <c r="AT243" s="18" t="s">
        <v>173</v>
      </c>
      <c r="AU243" s="18" t="s">
        <v>92</v>
      </c>
    </row>
    <row r="244" s="13" customFormat="1">
      <c r="B244" s="212"/>
      <c r="D244" s="199" t="s">
        <v>249</v>
      </c>
      <c r="E244" s="213" t="s">
        <v>1</v>
      </c>
      <c r="F244" s="214" t="s">
        <v>384</v>
      </c>
      <c r="H244" s="215">
        <v>8.4779999999999998</v>
      </c>
      <c r="I244" s="216"/>
      <c r="L244" s="212"/>
      <c r="M244" s="217"/>
      <c r="N244" s="218"/>
      <c r="O244" s="218"/>
      <c r="P244" s="218"/>
      <c r="Q244" s="218"/>
      <c r="R244" s="218"/>
      <c r="S244" s="218"/>
      <c r="T244" s="219"/>
      <c r="AT244" s="213" t="s">
        <v>249</v>
      </c>
      <c r="AU244" s="213" t="s">
        <v>92</v>
      </c>
      <c r="AV244" s="13" t="s">
        <v>92</v>
      </c>
      <c r="AW244" s="13" t="s">
        <v>39</v>
      </c>
      <c r="AX244" s="13" t="s">
        <v>84</v>
      </c>
      <c r="AY244" s="213" t="s">
        <v>165</v>
      </c>
    </row>
    <row r="245" s="14" customFormat="1">
      <c r="B245" s="220"/>
      <c r="D245" s="199" t="s">
        <v>249</v>
      </c>
      <c r="E245" s="221" t="s">
        <v>1</v>
      </c>
      <c r="F245" s="222" t="s">
        <v>252</v>
      </c>
      <c r="H245" s="223">
        <v>8.4779999999999998</v>
      </c>
      <c r="I245" s="224"/>
      <c r="L245" s="220"/>
      <c r="M245" s="225"/>
      <c r="N245" s="226"/>
      <c r="O245" s="226"/>
      <c r="P245" s="226"/>
      <c r="Q245" s="226"/>
      <c r="R245" s="226"/>
      <c r="S245" s="226"/>
      <c r="T245" s="227"/>
      <c r="AT245" s="221" t="s">
        <v>249</v>
      </c>
      <c r="AU245" s="221" t="s">
        <v>92</v>
      </c>
      <c r="AV245" s="14" t="s">
        <v>164</v>
      </c>
      <c r="AW245" s="14" t="s">
        <v>39</v>
      </c>
      <c r="AX245" s="14" t="s">
        <v>21</v>
      </c>
      <c r="AY245" s="221" t="s">
        <v>165</v>
      </c>
    </row>
    <row r="246" s="1" customFormat="1" ht="24" customHeight="1">
      <c r="B246" s="185"/>
      <c r="C246" s="228" t="s">
        <v>385</v>
      </c>
      <c r="D246" s="228" t="s">
        <v>386</v>
      </c>
      <c r="E246" s="229" t="s">
        <v>387</v>
      </c>
      <c r="F246" s="230" t="s">
        <v>388</v>
      </c>
      <c r="G246" s="231" t="s">
        <v>268</v>
      </c>
      <c r="H246" s="232">
        <v>9.3260000000000005</v>
      </c>
      <c r="I246" s="233"/>
      <c r="J246" s="234">
        <f>ROUND(I246*H246,2)</f>
        <v>0</v>
      </c>
      <c r="K246" s="230" t="s">
        <v>247</v>
      </c>
      <c r="L246" s="235"/>
      <c r="M246" s="236" t="s">
        <v>1</v>
      </c>
      <c r="N246" s="237" t="s">
        <v>49</v>
      </c>
      <c r="O246" s="73"/>
      <c r="P246" s="195">
        <f>O246*H246</f>
        <v>0</v>
      </c>
      <c r="Q246" s="195">
        <v>2.4289999999999998</v>
      </c>
      <c r="R246" s="195">
        <f>Q246*H246</f>
        <v>22.652854000000001</v>
      </c>
      <c r="S246" s="195">
        <v>0</v>
      </c>
      <c r="T246" s="196">
        <f>S246*H246</f>
        <v>0</v>
      </c>
      <c r="AR246" s="197" t="s">
        <v>203</v>
      </c>
      <c r="AT246" s="197" t="s">
        <v>386</v>
      </c>
      <c r="AU246" s="197" t="s">
        <v>92</v>
      </c>
      <c r="AY246" s="18" t="s">
        <v>165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8" t="s">
        <v>21</v>
      </c>
      <c r="BK246" s="198">
        <f>ROUND(I246*H246,2)</f>
        <v>0</v>
      </c>
      <c r="BL246" s="18" t="s">
        <v>164</v>
      </c>
      <c r="BM246" s="197" t="s">
        <v>389</v>
      </c>
    </row>
    <row r="247" s="1" customFormat="1">
      <c r="B247" s="37"/>
      <c r="D247" s="199" t="s">
        <v>173</v>
      </c>
      <c r="F247" s="200" t="s">
        <v>390</v>
      </c>
      <c r="I247" s="126"/>
      <c r="L247" s="37"/>
      <c r="M247" s="201"/>
      <c r="N247" s="73"/>
      <c r="O247" s="73"/>
      <c r="P247" s="73"/>
      <c r="Q247" s="73"/>
      <c r="R247" s="73"/>
      <c r="S247" s="73"/>
      <c r="T247" s="74"/>
      <c r="AT247" s="18" t="s">
        <v>173</v>
      </c>
      <c r="AU247" s="18" t="s">
        <v>92</v>
      </c>
    </row>
    <row r="248" s="13" customFormat="1">
      <c r="B248" s="212"/>
      <c r="D248" s="199" t="s">
        <v>249</v>
      </c>
      <c r="E248" s="213" t="s">
        <v>1</v>
      </c>
      <c r="F248" s="214" t="s">
        <v>391</v>
      </c>
      <c r="H248" s="215">
        <v>9.3260000000000005</v>
      </c>
      <c r="I248" s="216"/>
      <c r="L248" s="212"/>
      <c r="M248" s="217"/>
      <c r="N248" s="218"/>
      <c r="O248" s="218"/>
      <c r="P248" s="218"/>
      <c r="Q248" s="218"/>
      <c r="R248" s="218"/>
      <c r="S248" s="218"/>
      <c r="T248" s="219"/>
      <c r="AT248" s="213" t="s">
        <v>249</v>
      </c>
      <c r="AU248" s="213" t="s">
        <v>92</v>
      </c>
      <c r="AV248" s="13" t="s">
        <v>92</v>
      </c>
      <c r="AW248" s="13" t="s">
        <v>39</v>
      </c>
      <c r="AX248" s="13" t="s">
        <v>84</v>
      </c>
      <c r="AY248" s="213" t="s">
        <v>165</v>
      </c>
    </row>
    <row r="249" s="14" customFormat="1">
      <c r="B249" s="220"/>
      <c r="D249" s="199" t="s">
        <v>249</v>
      </c>
      <c r="E249" s="221" t="s">
        <v>1</v>
      </c>
      <c r="F249" s="222" t="s">
        <v>252</v>
      </c>
      <c r="H249" s="223">
        <v>9.3260000000000005</v>
      </c>
      <c r="I249" s="224"/>
      <c r="L249" s="220"/>
      <c r="M249" s="225"/>
      <c r="N249" s="226"/>
      <c r="O249" s="226"/>
      <c r="P249" s="226"/>
      <c r="Q249" s="226"/>
      <c r="R249" s="226"/>
      <c r="S249" s="226"/>
      <c r="T249" s="227"/>
      <c r="AT249" s="221" t="s">
        <v>249</v>
      </c>
      <c r="AU249" s="221" t="s">
        <v>92</v>
      </c>
      <c r="AV249" s="14" t="s">
        <v>164</v>
      </c>
      <c r="AW249" s="14" t="s">
        <v>39</v>
      </c>
      <c r="AX249" s="14" t="s">
        <v>21</v>
      </c>
      <c r="AY249" s="221" t="s">
        <v>165</v>
      </c>
    </row>
    <row r="250" s="1" customFormat="1" ht="24" customHeight="1">
      <c r="B250" s="185"/>
      <c r="C250" s="186" t="s">
        <v>392</v>
      </c>
      <c r="D250" s="186" t="s">
        <v>168</v>
      </c>
      <c r="E250" s="187" t="s">
        <v>393</v>
      </c>
      <c r="F250" s="188" t="s">
        <v>394</v>
      </c>
      <c r="G250" s="189" t="s">
        <v>334</v>
      </c>
      <c r="H250" s="190">
        <v>37.68</v>
      </c>
      <c r="I250" s="191"/>
      <c r="J250" s="192">
        <f>ROUND(I250*H250,2)</f>
        <v>0</v>
      </c>
      <c r="K250" s="188" t="s">
        <v>247</v>
      </c>
      <c r="L250" s="37"/>
      <c r="M250" s="193" t="s">
        <v>1</v>
      </c>
      <c r="N250" s="194" t="s">
        <v>49</v>
      </c>
      <c r="O250" s="73"/>
      <c r="P250" s="195">
        <f>O250*H250</f>
        <v>0</v>
      </c>
      <c r="Q250" s="195">
        <v>0</v>
      </c>
      <c r="R250" s="195">
        <f>Q250*H250</f>
        <v>0</v>
      </c>
      <c r="S250" s="195">
        <v>0</v>
      </c>
      <c r="T250" s="196">
        <f>S250*H250</f>
        <v>0</v>
      </c>
      <c r="AR250" s="197" t="s">
        <v>164</v>
      </c>
      <c r="AT250" s="197" t="s">
        <v>168</v>
      </c>
      <c r="AU250" s="197" t="s">
        <v>92</v>
      </c>
      <c r="AY250" s="18" t="s">
        <v>165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8" t="s">
        <v>21</v>
      </c>
      <c r="BK250" s="198">
        <f>ROUND(I250*H250,2)</f>
        <v>0</v>
      </c>
      <c r="BL250" s="18" t="s">
        <v>164</v>
      </c>
      <c r="BM250" s="197" t="s">
        <v>395</v>
      </c>
    </row>
    <row r="251" s="1" customFormat="1">
      <c r="B251" s="37"/>
      <c r="D251" s="199" t="s">
        <v>173</v>
      </c>
      <c r="F251" s="200" t="s">
        <v>396</v>
      </c>
      <c r="I251" s="126"/>
      <c r="L251" s="37"/>
      <c r="M251" s="201"/>
      <c r="N251" s="73"/>
      <c r="O251" s="73"/>
      <c r="P251" s="73"/>
      <c r="Q251" s="73"/>
      <c r="R251" s="73"/>
      <c r="S251" s="73"/>
      <c r="T251" s="74"/>
      <c r="AT251" s="18" t="s">
        <v>173</v>
      </c>
      <c r="AU251" s="18" t="s">
        <v>92</v>
      </c>
    </row>
    <row r="252" s="13" customFormat="1">
      <c r="B252" s="212"/>
      <c r="D252" s="199" t="s">
        <v>249</v>
      </c>
      <c r="E252" s="213" t="s">
        <v>1</v>
      </c>
      <c r="F252" s="214" t="s">
        <v>397</v>
      </c>
      <c r="H252" s="215">
        <v>37.68</v>
      </c>
      <c r="I252" s="216"/>
      <c r="L252" s="212"/>
      <c r="M252" s="217"/>
      <c r="N252" s="218"/>
      <c r="O252" s="218"/>
      <c r="P252" s="218"/>
      <c r="Q252" s="218"/>
      <c r="R252" s="218"/>
      <c r="S252" s="218"/>
      <c r="T252" s="219"/>
      <c r="AT252" s="213" t="s">
        <v>249</v>
      </c>
      <c r="AU252" s="213" t="s">
        <v>92</v>
      </c>
      <c r="AV252" s="13" t="s">
        <v>92</v>
      </c>
      <c r="AW252" s="13" t="s">
        <v>39</v>
      </c>
      <c r="AX252" s="13" t="s">
        <v>84</v>
      </c>
      <c r="AY252" s="213" t="s">
        <v>165</v>
      </c>
    </row>
    <row r="253" s="14" customFormat="1">
      <c r="B253" s="220"/>
      <c r="D253" s="199" t="s">
        <v>249</v>
      </c>
      <c r="E253" s="221" t="s">
        <v>1</v>
      </c>
      <c r="F253" s="222" t="s">
        <v>252</v>
      </c>
      <c r="H253" s="223">
        <v>37.68</v>
      </c>
      <c r="I253" s="224"/>
      <c r="L253" s="220"/>
      <c r="M253" s="225"/>
      <c r="N253" s="226"/>
      <c r="O253" s="226"/>
      <c r="P253" s="226"/>
      <c r="Q253" s="226"/>
      <c r="R253" s="226"/>
      <c r="S253" s="226"/>
      <c r="T253" s="227"/>
      <c r="AT253" s="221" t="s">
        <v>249</v>
      </c>
      <c r="AU253" s="221" t="s">
        <v>92</v>
      </c>
      <c r="AV253" s="14" t="s">
        <v>164</v>
      </c>
      <c r="AW253" s="14" t="s">
        <v>39</v>
      </c>
      <c r="AX253" s="14" t="s">
        <v>21</v>
      </c>
      <c r="AY253" s="221" t="s">
        <v>165</v>
      </c>
    </row>
    <row r="254" s="1" customFormat="1" ht="24" customHeight="1">
      <c r="B254" s="185"/>
      <c r="C254" s="228" t="s">
        <v>398</v>
      </c>
      <c r="D254" s="228" t="s">
        <v>386</v>
      </c>
      <c r="E254" s="229" t="s">
        <v>387</v>
      </c>
      <c r="F254" s="230" t="s">
        <v>388</v>
      </c>
      <c r="G254" s="231" t="s">
        <v>268</v>
      </c>
      <c r="H254" s="232">
        <v>41.448</v>
      </c>
      <c r="I254" s="233"/>
      <c r="J254" s="234">
        <f>ROUND(I254*H254,2)</f>
        <v>0</v>
      </c>
      <c r="K254" s="230" t="s">
        <v>247</v>
      </c>
      <c r="L254" s="235"/>
      <c r="M254" s="236" t="s">
        <v>1</v>
      </c>
      <c r="N254" s="237" t="s">
        <v>49</v>
      </c>
      <c r="O254" s="73"/>
      <c r="P254" s="195">
        <f>O254*H254</f>
        <v>0</v>
      </c>
      <c r="Q254" s="195">
        <v>2.4289999999999998</v>
      </c>
      <c r="R254" s="195">
        <f>Q254*H254</f>
        <v>100.67719199999999</v>
      </c>
      <c r="S254" s="195">
        <v>0</v>
      </c>
      <c r="T254" s="196">
        <f>S254*H254</f>
        <v>0</v>
      </c>
      <c r="AR254" s="197" t="s">
        <v>203</v>
      </c>
      <c r="AT254" s="197" t="s">
        <v>386</v>
      </c>
      <c r="AU254" s="197" t="s">
        <v>92</v>
      </c>
      <c r="AY254" s="18" t="s">
        <v>165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18" t="s">
        <v>21</v>
      </c>
      <c r="BK254" s="198">
        <f>ROUND(I254*H254,2)</f>
        <v>0</v>
      </c>
      <c r="BL254" s="18" t="s">
        <v>164</v>
      </c>
      <c r="BM254" s="197" t="s">
        <v>399</v>
      </c>
    </row>
    <row r="255" s="1" customFormat="1">
      <c r="B255" s="37"/>
      <c r="D255" s="199" t="s">
        <v>173</v>
      </c>
      <c r="F255" s="200" t="s">
        <v>390</v>
      </c>
      <c r="I255" s="126"/>
      <c r="L255" s="37"/>
      <c r="M255" s="201"/>
      <c r="N255" s="73"/>
      <c r="O255" s="73"/>
      <c r="P255" s="73"/>
      <c r="Q255" s="73"/>
      <c r="R255" s="73"/>
      <c r="S255" s="73"/>
      <c r="T255" s="74"/>
      <c r="AT255" s="18" t="s">
        <v>173</v>
      </c>
      <c r="AU255" s="18" t="s">
        <v>92</v>
      </c>
    </row>
    <row r="256" s="13" customFormat="1">
      <c r="B256" s="212"/>
      <c r="D256" s="199" t="s">
        <v>249</v>
      </c>
      <c r="E256" s="213" t="s">
        <v>1</v>
      </c>
      <c r="F256" s="214" t="s">
        <v>400</v>
      </c>
      <c r="H256" s="215">
        <v>41.448</v>
      </c>
      <c r="I256" s="216"/>
      <c r="L256" s="212"/>
      <c r="M256" s="217"/>
      <c r="N256" s="218"/>
      <c r="O256" s="218"/>
      <c r="P256" s="218"/>
      <c r="Q256" s="218"/>
      <c r="R256" s="218"/>
      <c r="S256" s="218"/>
      <c r="T256" s="219"/>
      <c r="AT256" s="213" t="s">
        <v>249</v>
      </c>
      <c r="AU256" s="213" t="s">
        <v>92</v>
      </c>
      <c r="AV256" s="13" t="s">
        <v>92</v>
      </c>
      <c r="AW256" s="13" t="s">
        <v>39</v>
      </c>
      <c r="AX256" s="13" t="s">
        <v>84</v>
      </c>
      <c r="AY256" s="213" t="s">
        <v>165</v>
      </c>
    </row>
    <row r="257" s="14" customFormat="1">
      <c r="B257" s="220"/>
      <c r="D257" s="199" t="s">
        <v>249</v>
      </c>
      <c r="E257" s="221" t="s">
        <v>1</v>
      </c>
      <c r="F257" s="222" t="s">
        <v>252</v>
      </c>
      <c r="H257" s="223">
        <v>41.448</v>
      </c>
      <c r="I257" s="224"/>
      <c r="L257" s="220"/>
      <c r="M257" s="225"/>
      <c r="N257" s="226"/>
      <c r="O257" s="226"/>
      <c r="P257" s="226"/>
      <c r="Q257" s="226"/>
      <c r="R257" s="226"/>
      <c r="S257" s="226"/>
      <c r="T257" s="227"/>
      <c r="AT257" s="221" t="s">
        <v>249</v>
      </c>
      <c r="AU257" s="221" t="s">
        <v>92</v>
      </c>
      <c r="AV257" s="14" t="s">
        <v>164</v>
      </c>
      <c r="AW257" s="14" t="s">
        <v>39</v>
      </c>
      <c r="AX257" s="14" t="s">
        <v>21</v>
      </c>
      <c r="AY257" s="221" t="s">
        <v>165</v>
      </c>
    </row>
    <row r="258" s="1" customFormat="1" ht="24" customHeight="1">
      <c r="B258" s="185"/>
      <c r="C258" s="186" t="s">
        <v>401</v>
      </c>
      <c r="D258" s="186" t="s">
        <v>168</v>
      </c>
      <c r="E258" s="187" t="s">
        <v>402</v>
      </c>
      <c r="F258" s="188" t="s">
        <v>403</v>
      </c>
      <c r="G258" s="189" t="s">
        <v>305</v>
      </c>
      <c r="H258" s="190">
        <v>6.093</v>
      </c>
      <c r="I258" s="191"/>
      <c r="J258" s="192">
        <f>ROUND(I258*H258,2)</f>
        <v>0</v>
      </c>
      <c r="K258" s="188" t="s">
        <v>247</v>
      </c>
      <c r="L258" s="37"/>
      <c r="M258" s="193" t="s">
        <v>1</v>
      </c>
      <c r="N258" s="194" t="s">
        <v>49</v>
      </c>
      <c r="O258" s="73"/>
      <c r="P258" s="195">
        <f>O258*H258</f>
        <v>0</v>
      </c>
      <c r="Q258" s="195">
        <v>1.1133200000000001</v>
      </c>
      <c r="R258" s="195">
        <f>Q258*H258</f>
        <v>6.7834587600000003</v>
      </c>
      <c r="S258" s="195">
        <v>0</v>
      </c>
      <c r="T258" s="196">
        <f>S258*H258</f>
        <v>0</v>
      </c>
      <c r="AR258" s="197" t="s">
        <v>164</v>
      </c>
      <c r="AT258" s="197" t="s">
        <v>168</v>
      </c>
      <c r="AU258" s="197" t="s">
        <v>92</v>
      </c>
      <c r="AY258" s="18" t="s">
        <v>165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8" t="s">
        <v>21</v>
      </c>
      <c r="BK258" s="198">
        <f>ROUND(I258*H258,2)</f>
        <v>0</v>
      </c>
      <c r="BL258" s="18" t="s">
        <v>164</v>
      </c>
      <c r="BM258" s="197" t="s">
        <v>404</v>
      </c>
    </row>
    <row r="259" s="1" customFormat="1">
      <c r="B259" s="37"/>
      <c r="D259" s="199" t="s">
        <v>173</v>
      </c>
      <c r="F259" s="200" t="s">
        <v>405</v>
      </c>
      <c r="I259" s="126"/>
      <c r="L259" s="37"/>
      <c r="M259" s="201"/>
      <c r="N259" s="73"/>
      <c r="O259" s="73"/>
      <c r="P259" s="73"/>
      <c r="Q259" s="73"/>
      <c r="R259" s="73"/>
      <c r="S259" s="73"/>
      <c r="T259" s="74"/>
      <c r="AT259" s="18" t="s">
        <v>173</v>
      </c>
      <c r="AU259" s="18" t="s">
        <v>92</v>
      </c>
    </row>
    <row r="260" s="13" customFormat="1">
      <c r="B260" s="212"/>
      <c r="D260" s="199" t="s">
        <v>249</v>
      </c>
      <c r="E260" s="213" t="s">
        <v>1</v>
      </c>
      <c r="F260" s="214" t="s">
        <v>406</v>
      </c>
      <c r="H260" s="215">
        <v>1.0169999999999999</v>
      </c>
      <c r="I260" s="216"/>
      <c r="L260" s="212"/>
      <c r="M260" s="217"/>
      <c r="N260" s="218"/>
      <c r="O260" s="218"/>
      <c r="P260" s="218"/>
      <c r="Q260" s="218"/>
      <c r="R260" s="218"/>
      <c r="S260" s="218"/>
      <c r="T260" s="219"/>
      <c r="AT260" s="213" t="s">
        <v>249</v>
      </c>
      <c r="AU260" s="213" t="s">
        <v>92</v>
      </c>
      <c r="AV260" s="13" t="s">
        <v>92</v>
      </c>
      <c r="AW260" s="13" t="s">
        <v>39</v>
      </c>
      <c r="AX260" s="13" t="s">
        <v>84</v>
      </c>
      <c r="AY260" s="213" t="s">
        <v>165</v>
      </c>
    </row>
    <row r="261" s="13" customFormat="1">
      <c r="B261" s="212"/>
      <c r="D261" s="199" t="s">
        <v>249</v>
      </c>
      <c r="E261" s="213" t="s">
        <v>1</v>
      </c>
      <c r="F261" s="214" t="s">
        <v>407</v>
      </c>
      <c r="H261" s="215">
        <v>4.5220000000000002</v>
      </c>
      <c r="I261" s="216"/>
      <c r="L261" s="212"/>
      <c r="M261" s="217"/>
      <c r="N261" s="218"/>
      <c r="O261" s="218"/>
      <c r="P261" s="218"/>
      <c r="Q261" s="218"/>
      <c r="R261" s="218"/>
      <c r="S261" s="218"/>
      <c r="T261" s="219"/>
      <c r="AT261" s="213" t="s">
        <v>249</v>
      </c>
      <c r="AU261" s="213" t="s">
        <v>92</v>
      </c>
      <c r="AV261" s="13" t="s">
        <v>92</v>
      </c>
      <c r="AW261" s="13" t="s">
        <v>39</v>
      </c>
      <c r="AX261" s="13" t="s">
        <v>84</v>
      </c>
      <c r="AY261" s="213" t="s">
        <v>165</v>
      </c>
    </row>
    <row r="262" s="15" customFormat="1">
      <c r="B262" s="238"/>
      <c r="D262" s="199" t="s">
        <v>249</v>
      </c>
      <c r="E262" s="239" t="s">
        <v>1</v>
      </c>
      <c r="F262" s="240" t="s">
        <v>408</v>
      </c>
      <c r="H262" s="241">
        <v>5.5389999999999997</v>
      </c>
      <c r="I262" s="242"/>
      <c r="L262" s="238"/>
      <c r="M262" s="243"/>
      <c r="N262" s="244"/>
      <c r="O262" s="244"/>
      <c r="P262" s="244"/>
      <c r="Q262" s="244"/>
      <c r="R262" s="244"/>
      <c r="S262" s="244"/>
      <c r="T262" s="245"/>
      <c r="AT262" s="239" t="s">
        <v>249</v>
      </c>
      <c r="AU262" s="239" t="s">
        <v>92</v>
      </c>
      <c r="AV262" s="15" t="s">
        <v>179</v>
      </c>
      <c r="AW262" s="15" t="s">
        <v>39</v>
      </c>
      <c r="AX262" s="15" t="s">
        <v>84</v>
      </c>
      <c r="AY262" s="239" t="s">
        <v>165</v>
      </c>
    </row>
    <row r="263" s="13" customFormat="1">
      <c r="B263" s="212"/>
      <c r="D263" s="199" t="s">
        <v>249</v>
      </c>
      <c r="E263" s="213" t="s">
        <v>1</v>
      </c>
      <c r="F263" s="214" t="s">
        <v>409</v>
      </c>
      <c r="H263" s="215">
        <v>0.55400000000000005</v>
      </c>
      <c r="I263" s="216"/>
      <c r="L263" s="212"/>
      <c r="M263" s="217"/>
      <c r="N263" s="218"/>
      <c r="O263" s="218"/>
      <c r="P263" s="218"/>
      <c r="Q263" s="218"/>
      <c r="R263" s="218"/>
      <c r="S263" s="218"/>
      <c r="T263" s="219"/>
      <c r="AT263" s="213" t="s">
        <v>249</v>
      </c>
      <c r="AU263" s="213" t="s">
        <v>92</v>
      </c>
      <c r="AV263" s="13" t="s">
        <v>92</v>
      </c>
      <c r="AW263" s="13" t="s">
        <v>39</v>
      </c>
      <c r="AX263" s="13" t="s">
        <v>84</v>
      </c>
      <c r="AY263" s="213" t="s">
        <v>165</v>
      </c>
    </row>
    <row r="264" s="14" customFormat="1">
      <c r="B264" s="220"/>
      <c r="D264" s="199" t="s">
        <v>249</v>
      </c>
      <c r="E264" s="221" t="s">
        <v>1</v>
      </c>
      <c r="F264" s="222" t="s">
        <v>252</v>
      </c>
      <c r="H264" s="223">
        <v>6.093</v>
      </c>
      <c r="I264" s="224"/>
      <c r="L264" s="220"/>
      <c r="M264" s="225"/>
      <c r="N264" s="226"/>
      <c r="O264" s="226"/>
      <c r="P264" s="226"/>
      <c r="Q264" s="226"/>
      <c r="R264" s="226"/>
      <c r="S264" s="226"/>
      <c r="T264" s="227"/>
      <c r="AT264" s="221" t="s">
        <v>249</v>
      </c>
      <c r="AU264" s="221" t="s">
        <v>92</v>
      </c>
      <c r="AV264" s="14" t="s">
        <v>164</v>
      </c>
      <c r="AW264" s="14" t="s">
        <v>39</v>
      </c>
      <c r="AX264" s="14" t="s">
        <v>21</v>
      </c>
      <c r="AY264" s="221" t="s">
        <v>165</v>
      </c>
    </row>
    <row r="265" s="1" customFormat="1" ht="24" customHeight="1">
      <c r="B265" s="185"/>
      <c r="C265" s="186" t="s">
        <v>410</v>
      </c>
      <c r="D265" s="186" t="s">
        <v>168</v>
      </c>
      <c r="E265" s="187" t="s">
        <v>411</v>
      </c>
      <c r="F265" s="188" t="s">
        <v>412</v>
      </c>
      <c r="G265" s="189" t="s">
        <v>268</v>
      </c>
      <c r="H265" s="190">
        <v>69.983999999999995</v>
      </c>
      <c r="I265" s="191"/>
      <c r="J265" s="192">
        <f>ROUND(I265*H265,2)</f>
        <v>0</v>
      </c>
      <c r="K265" s="188" t="s">
        <v>247</v>
      </c>
      <c r="L265" s="37"/>
      <c r="M265" s="193" t="s">
        <v>1</v>
      </c>
      <c r="N265" s="194" t="s">
        <v>49</v>
      </c>
      <c r="O265" s="73"/>
      <c r="P265" s="195">
        <f>O265*H265</f>
        <v>0</v>
      </c>
      <c r="Q265" s="195">
        <v>2.1600000000000001</v>
      </c>
      <c r="R265" s="195">
        <f>Q265*H265</f>
        <v>151.16543999999999</v>
      </c>
      <c r="S265" s="195">
        <v>0</v>
      </c>
      <c r="T265" s="196">
        <f>S265*H265</f>
        <v>0</v>
      </c>
      <c r="AR265" s="197" t="s">
        <v>164</v>
      </c>
      <c r="AT265" s="197" t="s">
        <v>168</v>
      </c>
      <c r="AU265" s="197" t="s">
        <v>92</v>
      </c>
      <c r="AY265" s="18" t="s">
        <v>165</v>
      </c>
      <c r="BE265" s="198">
        <f>IF(N265="základní",J265,0)</f>
        <v>0</v>
      </c>
      <c r="BF265" s="198">
        <f>IF(N265="snížená",J265,0)</f>
        <v>0</v>
      </c>
      <c r="BG265" s="198">
        <f>IF(N265="zákl. přenesená",J265,0)</f>
        <v>0</v>
      </c>
      <c r="BH265" s="198">
        <f>IF(N265="sníž. přenesená",J265,0)</f>
        <v>0</v>
      </c>
      <c r="BI265" s="198">
        <f>IF(N265="nulová",J265,0)</f>
        <v>0</v>
      </c>
      <c r="BJ265" s="18" t="s">
        <v>21</v>
      </c>
      <c r="BK265" s="198">
        <f>ROUND(I265*H265,2)</f>
        <v>0</v>
      </c>
      <c r="BL265" s="18" t="s">
        <v>164</v>
      </c>
      <c r="BM265" s="197" t="s">
        <v>413</v>
      </c>
    </row>
    <row r="266" s="1" customFormat="1">
      <c r="B266" s="37"/>
      <c r="D266" s="199" t="s">
        <v>173</v>
      </c>
      <c r="F266" s="200" t="s">
        <v>414</v>
      </c>
      <c r="I266" s="126"/>
      <c r="L266" s="37"/>
      <c r="M266" s="201"/>
      <c r="N266" s="73"/>
      <c r="O266" s="73"/>
      <c r="P266" s="73"/>
      <c r="Q266" s="73"/>
      <c r="R266" s="73"/>
      <c r="S266" s="73"/>
      <c r="T266" s="74"/>
      <c r="AT266" s="18" t="s">
        <v>173</v>
      </c>
      <c r="AU266" s="18" t="s">
        <v>92</v>
      </c>
    </row>
    <row r="267" s="12" customFormat="1">
      <c r="B267" s="205"/>
      <c r="D267" s="199" t="s">
        <v>249</v>
      </c>
      <c r="E267" s="206" t="s">
        <v>1</v>
      </c>
      <c r="F267" s="207" t="s">
        <v>415</v>
      </c>
      <c r="H267" s="206" t="s">
        <v>1</v>
      </c>
      <c r="I267" s="208"/>
      <c r="L267" s="205"/>
      <c r="M267" s="209"/>
      <c r="N267" s="210"/>
      <c r="O267" s="210"/>
      <c r="P267" s="210"/>
      <c r="Q267" s="210"/>
      <c r="R267" s="210"/>
      <c r="S267" s="210"/>
      <c r="T267" s="211"/>
      <c r="AT267" s="206" t="s">
        <v>249</v>
      </c>
      <c r="AU267" s="206" t="s">
        <v>92</v>
      </c>
      <c r="AV267" s="12" t="s">
        <v>21</v>
      </c>
      <c r="AW267" s="12" t="s">
        <v>39</v>
      </c>
      <c r="AX267" s="12" t="s">
        <v>84</v>
      </c>
      <c r="AY267" s="206" t="s">
        <v>165</v>
      </c>
    </row>
    <row r="268" s="13" customFormat="1">
      <c r="B268" s="212"/>
      <c r="D268" s="199" t="s">
        <v>249</v>
      </c>
      <c r="E268" s="213" t="s">
        <v>1</v>
      </c>
      <c r="F268" s="214" t="s">
        <v>416</v>
      </c>
      <c r="H268" s="215">
        <v>17.984000000000002</v>
      </c>
      <c r="I268" s="216"/>
      <c r="L268" s="212"/>
      <c r="M268" s="217"/>
      <c r="N268" s="218"/>
      <c r="O268" s="218"/>
      <c r="P268" s="218"/>
      <c r="Q268" s="218"/>
      <c r="R268" s="218"/>
      <c r="S268" s="218"/>
      <c r="T268" s="219"/>
      <c r="AT268" s="213" t="s">
        <v>249</v>
      </c>
      <c r="AU268" s="213" t="s">
        <v>92</v>
      </c>
      <c r="AV268" s="13" t="s">
        <v>92</v>
      </c>
      <c r="AW268" s="13" t="s">
        <v>39</v>
      </c>
      <c r="AX268" s="13" t="s">
        <v>84</v>
      </c>
      <c r="AY268" s="213" t="s">
        <v>165</v>
      </c>
    </row>
    <row r="269" s="12" customFormat="1">
      <c r="B269" s="205"/>
      <c r="D269" s="199" t="s">
        <v>249</v>
      </c>
      <c r="E269" s="206" t="s">
        <v>1</v>
      </c>
      <c r="F269" s="207" t="s">
        <v>417</v>
      </c>
      <c r="H269" s="206" t="s">
        <v>1</v>
      </c>
      <c r="I269" s="208"/>
      <c r="L269" s="205"/>
      <c r="M269" s="209"/>
      <c r="N269" s="210"/>
      <c r="O269" s="210"/>
      <c r="P269" s="210"/>
      <c r="Q269" s="210"/>
      <c r="R269" s="210"/>
      <c r="S269" s="210"/>
      <c r="T269" s="211"/>
      <c r="AT269" s="206" t="s">
        <v>249</v>
      </c>
      <c r="AU269" s="206" t="s">
        <v>92</v>
      </c>
      <c r="AV269" s="12" t="s">
        <v>21</v>
      </c>
      <c r="AW269" s="12" t="s">
        <v>39</v>
      </c>
      <c r="AX269" s="12" t="s">
        <v>84</v>
      </c>
      <c r="AY269" s="206" t="s">
        <v>165</v>
      </c>
    </row>
    <row r="270" s="13" customFormat="1">
      <c r="B270" s="212"/>
      <c r="D270" s="199" t="s">
        <v>249</v>
      </c>
      <c r="E270" s="213" t="s">
        <v>1</v>
      </c>
      <c r="F270" s="214" t="s">
        <v>418</v>
      </c>
      <c r="H270" s="215">
        <v>52</v>
      </c>
      <c r="I270" s="216"/>
      <c r="L270" s="212"/>
      <c r="M270" s="217"/>
      <c r="N270" s="218"/>
      <c r="O270" s="218"/>
      <c r="P270" s="218"/>
      <c r="Q270" s="218"/>
      <c r="R270" s="218"/>
      <c r="S270" s="218"/>
      <c r="T270" s="219"/>
      <c r="AT270" s="213" t="s">
        <v>249</v>
      </c>
      <c r="AU270" s="213" t="s">
        <v>92</v>
      </c>
      <c r="AV270" s="13" t="s">
        <v>92</v>
      </c>
      <c r="AW270" s="13" t="s">
        <v>39</v>
      </c>
      <c r="AX270" s="13" t="s">
        <v>84</v>
      </c>
      <c r="AY270" s="213" t="s">
        <v>165</v>
      </c>
    </row>
    <row r="271" s="14" customFormat="1">
      <c r="B271" s="220"/>
      <c r="D271" s="199" t="s">
        <v>249</v>
      </c>
      <c r="E271" s="221" t="s">
        <v>1</v>
      </c>
      <c r="F271" s="222" t="s">
        <v>252</v>
      </c>
      <c r="H271" s="223">
        <v>69.984000000000009</v>
      </c>
      <c r="I271" s="224"/>
      <c r="L271" s="220"/>
      <c r="M271" s="225"/>
      <c r="N271" s="226"/>
      <c r="O271" s="226"/>
      <c r="P271" s="226"/>
      <c r="Q271" s="226"/>
      <c r="R271" s="226"/>
      <c r="S271" s="226"/>
      <c r="T271" s="227"/>
      <c r="AT271" s="221" t="s">
        <v>249</v>
      </c>
      <c r="AU271" s="221" t="s">
        <v>92</v>
      </c>
      <c r="AV271" s="14" t="s">
        <v>164</v>
      </c>
      <c r="AW271" s="14" t="s">
        <v>39</v>
      </c>
      <c r="AX271" s="14" t="s">
        <v>21</v>
      </c>
      <c r="AY271" s="221" t="s">
        <v>165</v>
      </c>
    </row>
    <row r="272" s="1" customFormat="1" ht="16.5" customHeight="1">
      <c r="B272" s="185"/>
      <c r="C272" s="186" t="s">
        <v>419</v>
      </c>
      <c r="D272" s="186" t="s">
        <v>168</v>
      </c>
      <c r="E272" s="187" t="s">
        <v>420</v>
      </c>
      <c r="F272" s="188" t="s">
        <v>421</v>
      </c>
      <c r="G272" s="189" t="s">
        <v>268</v>
      </c>
      <c r="H272" s="190">
        <v>50.908000000000001</v>
      </c>
      <c r="I272" s="191"/>
      <c r="J272" s="192">
        <f>ROUND(I272*H272,2)</f>
        <v>0</v>
      </c>
      <c r="K272" s="188" t="s">
        <v>247</v>
      </c>
      <c r="L272" s="37"/>
      <c r="M272" s="193" t="s">
        <v>1</v>
      </c>
      <c r="N272" s="194" t="s">
        <v>49</v>
      </c>
      <c r="O272" s="73"/>
      <c r="P272" s="195">
        <f>O272*H272</f>
        <v>0</v>
      </c>
      <c r="Q272" s="195">
        <v>2.45329</v>
      </c>
      <c r="R272" s="195">
        <f>Q272*H272</f>
        <v>124.89208732</v>
      </c>
      <c r="S272" s="195">
        <v>0</v>
      </c>
      <c r="T272" s="196">
        <f>S272*H272</f>
        <v>0</v>
      </c>
      <c r="AR272" s="197" t="s">
        <v>164</v>
      </c>
      <c r="AT272" s="197" t="s">
        <v>168</v>
      </c>
      <c r="AU272" s="197" t="s">
        <v>92</v>
      </c>
      <c r="AY272" s="18" t="s">
        <v>165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18" t="s">
        <v>21</v>
      </c>
      <c r="BK272" s="198">
        <f>ROUND(I272*H272,2)</f>
        <v>0</v>
      </c>
      <c r="BL272" s="18" t="s">
        <v>164</v>
      </c>
      <c r="BM272" s="197" t="s">
        <v>422</v>
      </c>
    </row>
    <row r="273" s="1" customFormat="1">
      <c r="B273" s="37"/>
      <c r="D273" s="199" t="s">
        <v>173</v>
      </c>
      <c r="F273" s="200" t="s">
        <v>423</v>
      </c>
      <c r="I273" s="126"/>
      <c r="L273" s="37"/>
      <c r="M273" s="201"/>
      <c r="N273" s="73"/>
      <c r="O273" s="73"/>
      <c r="P273" s="73"/>
      <c r="Q273" s="73"/>
      <c r="R273" s="73"/>
      <c r="S273" s="73"/>
      <c r="T273" s="74"/>
      <c r="AT273" s="18" t="s">
        <v>173</v>
      </c>
      <c r="AU273" s="18" t="s">
        <v>92</v>
      </c>
    </row>
    <row r="274" s="13" customFormat="1">
      <c r="B274" s="212"/>
      <c r="D274" s="199" t="s">
        <v>249</v>
      </c>
      <c r="E274" s="213" t="s">
        <v>1</v>
      </c>
      <c r="F274" s="214" t="s">
        <v>424</v>
      </c>
      <c r="H274" s="215">
        <v>50.908000000000001</v>
      </c>
      <c r="I274" s="216"/>
      <c r="L274" s="212"/>
      <c r="M274" s="217"/>
      <c r="N274" s="218"/>
      <c r="O274" s="218"/>
      <c r="P274" s="218"/>
      <c r="Q274" s="218"/>
      <c r="R274" s="218"/>
      <c r="S274" s="218"/>
      <c r="T274" s="219"/>
      <c r="AT274" s="213" t="s">
        <v>249</v>
      </c>
      <c r="AU274" s="213" t="s">
        <v>92</v>
      </c>
      <c r="AV274" s="13" t="s">
        <v>92</v>
      </c>
      <c r="AW274" s="13" t="s">
        <v>39</v>
      </c>
      <c r="AX274" s="13" t="s">
        <v>84</v>
      </c>
      <c r="AY274" s="213" t="s">
        <v>165</v>
      </c>
    </row>
    <row r="275" s="14" customFormat="1">
      <c r="B275" s="220"/>
      <c r="D275" s="199" t="s">
        <v>249</v>
      </c>
      <c r="E275" s="221" t="s">
        <v>1</v>
      </c>
      <c r="F275" s="222" t="s">
        <v>252</v>
      </c>
      <c r="H275" s="223">
        <v>50.908000000000001</v>
      </c>
      <c r="I275" s="224"/>
      <c r="L275" s="220"/>
      <c r="M275" s="225"/>
      <c r="N275" s="226"/>
      <c r="O275" s="226"/>
      <c r="P275" s="226"/>
      <c r="Q275" s="226"/>
      <c r="R275" s="226"/>
      <c r="S275" s="226"/>
      <c r="T275" s="227"/>
      <c r="AT275" s="221" t="s">
        <v>249</v>
      </c>
      <c r="AU275" s="221" t="s">
        <v>92</v>
      </c>
      <c r="AV275" s="14" t="s">
        <v>164</v>
      </c>
      <c r="AW275" s="14" t="s">
        <v>39</v>
      </c>
      <c r="AX275" s="14" t="s">
        <v>21</v>
      </c>
      <c r="AY275" s="221" t="s">
        <v>165</v>
      </c>
    </row>
    <row r="276" s="1" customFormat="1" ht="16.5" customHeight="1">
      <c r="B276" s="185"/>
      <c r="C276" s="186" t="s">
        <v>425</v>
      </c>
      <c r="D276" s="186" t="s">
        <v>168</v>
      </c>
      <c r="E276" s="187" t="s">
        <v>426</v>
      </c>
      <c r="F276" s="188" t="s">
        <v>427</v>
      </c>
      <c r="G276" s="189" t="s">
        <v>246</v>
      </c>
      <c r="H276" s="190">
        <v>88.75</v>
      </c>
      <c r="I276" s="191"/>
      <c r="J276" s="192">
        <f>ROUND(I276*H276,2)</f>
        <v>0</v>
      </c>
      <c r="K276" s="188" t="s">
        <v>247</v>
      </c>
      <c r="L276" s="37"/>
      <c r="M276" s="193" t="s">
        <v>1</v>
      </c>
      <c r="N276" s="194" t="s">
        <v>49</v>
      </c>
      <c r="O276" s="73"/>
      <c r="P276" s="195">
        <f>O276*H276</f>
        <v>0</v>
      </c>
      <c r="Q276" s="195">
        <v>0.00247</v>
      </c>
      <c r="R276" s="195">
        <f>Q276*H276</f>
        <v>0.21921250000000001</v>
      </c>
      <c r="S276" s="195">
        <v>0</v>
      </c>
      <c r="T276" s="196">
        <f>S276*H276</f>
        <v>0</v>
      </c>
      <c r="AR276" s="197" t="s">
        <v>164</v>
      </c>
      <c r="AT276" s="197" t="s">
        <v>168</v>
      </c>
      <c r="AU276" s="197" t="s">
        <v>92</v>
      </c>
      <c r="AY276" s="18" t="s">
        <v>165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8" t="s">
        <v>21</v>
      </c>
      <c r="BK276" s="198">
        <f>ROUND(I276*H276,2)</f>
        <v>0</v>
      </c>
      <c r="BL276" s="18" t="s">
        <v>164</v>
      </c>
      <c r="BM276" s="197" t="s">
        <v>428</v>
      </c>
    </row>
    <row r="277" s="1" customFormat="1">
      <c r="B277" s="37"/>
      <c r="D277" s="199" t="s">
        <v>173</v>
      </c>
      <c r="F277" s="200" t="s">
        <v>429</v>
      </c>
      <c r="I277" s="126"/>
      <c r="L277" s="37"/>
      <c r="M277" s="201"/>
      <c r="N277" s="73"/>
      <c r="O277" s="73"/>
      <c r="P277" s="73"/>
      <c r="Q277" s="73"/>
      <c r="R277" s="73"/>
      <c r="S277" s="73"/>
      <c r="T277" s="74"/>
      <c r="AT277" s="18" t="s">
        <v>173</v>
      </c>
      <c r="AU277" s="18" t="s">
        <v>92</v>
      </c>
    </row>
    <row r="278" s="13" customFormat="1">
      <c r="B278" s="212"/>
      <c r="D278" s="199" t="s">
        <v>249</v>
      </c>
      <c r="E278" s="213" t="s">
        <v>1</v>
      </c>
      <c r="F278" s="214" t="s">
        <v>430</v>
      </c>
      <c r="H278" s="215">
        <v>88.75</v>
      </c>
      <c r="I278" s="216"/>
      <c r="L278" s="212"/>
      <c r="M278" s="217"/>
      <c r="N278" s="218"/>
      <c r="O278" s="218"/>
      <c r="P278" s="218"/>
      <c r="Q278" s="218"/>
      <c r="R278" s="218"/>
      <c r="S278" s="218"/>
      <c r="T278" s="219"/>
      <c r="AT278" s="213" t="s">
        <v>249</v>
      </c>
      <c r="AU278" s="213" t="s">
        <v>92</v>
      </c>
      <c r="AV278" s="13" t="s">
        <v>92</v>
      </c>
      <c r="AW278" s="13" t="s">
        <v>39</v>
      </c>
      <c r="AX278" s="13" t="s">
        <v>84</v>
      </c>
      <c r="AY278" s="213" t="s">
        <v>165</v>
      </c>
    </row>
    <row r="279" s="14" customFormat="1">
      <c r="B279" s="220"/>
      <c r="D279" s="199" t="s">
        <v>249</v>
      </c>
      <c r="E279" s="221" t="s">
        <v>1</v>
      </c>
      <c r="F279" s="222" t="s">
        <v>252</v>
      </c>
      <c r="H279" s="223">
        <v>88.75</v>
      </c>
      <c r="I279" s="224"/>
      <c r="L279" s="220"/>
      <c r="M279" s="225"/>
      <c r="N279" s="226"/>
      <c r="O279" s="226"/>
      <c r="P279" s="226"/>
      <c r="Q279" s="226"/>
      <c r="R279" s="226"/>
      <c r="S279" s="226"/>
      <c r="T279" s="227"/>
      <c r="AT279" s="221" t="s">
        <v>249</v>
      </c>
      <c r="AU279" s="221" t="s">
        <v>92</v>
      </c>
      <c r="AV279" s="14" t="s">
        <v>164</v>
      </c>
      <c r="AW279" s="14" t="s">
        <v>39</v>
      </c>
      <c r="AX279" s="14" t="s">
        <v>21</v>
      </c>
      <c r="AY279" s="221" t="s">
        <v>165</v>
      </c>
    </row>
    <row r="280" s="1" customFormat="1" ht="16.5" customHeight="1">
      <c r="B280" s="185"/>
      <c r="C280" s="186" t="s">
        <v>431</v>
      </c>
      <c r="D280" s="186" t="s">
        <v>168</v>
      </c>
      <c r="E280" s="187" t="s">
        <v>432</v>
      </c>
      <c r="F280" s="188" t="s">
        <v>433</v>
      </c>
      <c r="G280" s="189" t="s">
        <v>246</v>
      </c>
      <c r="H280" s="190">
        <v>88.75</v>
      </c>
      <c r="I280" s="191"/>
      <c r="J280" s="192">
        <f>ROUND(I280*H280,2)</f>
        <v>0</v>
      </c>
      <c r="K280" s="188" t="s">
        <v>247</v>
      </c>
      <c r="L280" s="37"/>
      <c r="M280" s="193" t="s">
        <v>1</v>
      </c>
      <c r="N280" s="194" t="s">
        <v>49</v>
      </c>
      <c r="O280" s="73"/>
      <c r="P280" s="195">
        <f>O280*H280</f>
        <v>0</v>
      </c>
      <c r="Q280" s="195">
        <v>0</v>
      </c>
      <c r="R280" s="195">
        <f>Q280*H280</f>
        <v>0</v>
      </c>
      <c r="S280" s="195">
        <v>0</v>
      </c>
      <c r="T280" s="196">
        <f>S280*H280</f>
        <v>0</v>
      </c>
      <c r="AR280" s="197" t="s">
        <v>164</v>
      </c>
      <c r="AT280" s="197" t="s">
        <v>168</v>
      </c>
      <c r="AU280" s="197" t="s">
        <v>92</v>
      </c>
      <c r="AY280" s="18" t="s">
        <v>165</v>
      </c>
      <c r="BE280" s="198">
        <f>IF(N280="základní",J280,0)</f>
        <v>0</v>
      </c>
      <c r="BF280" s="198">
        <f>IF(N280="snížená",J280,0)</f>
        <v>0</v>
      </c>
      <c r="BG280" s="198">
        <f>IF(N280="zákl. přenesená",J280,0)</f>
        <v>0</v>
      </c>
      <c r="BH280" s="198">
        <f>IF(N280="sníž. přenesená",J280,0)</f>
        <v>0</v>
      </c>
      <c r="BI280" s="198">
        <f>IF(N280="nulová",J280,0)</f>
        <v>0</v>
      </c>
      <c r="BJ280" s="18" t="s">
        <v>21</v>
      </c>
      <c r="BK280" s="198">
        <f>ROUND(I280*H280,2)</f>
        <v>0</v>
      </c>
      <c r="BL280" s="18" t="s">
        <v>164</v>
      </c>
      <c r="BM280" s="197" t="s">
        <v>434</v>
      </c>
    </row>
    <row r="281" s="1" customFormat="1">
      <c r="B281" s="37"/>
      <c r="D281" s="199" t="s">
        <v>173</v>
      </c>
      <c r="F281" s="200" t="s">
        <v>435</v>
      </c>
      <c r="I281" s="126"/>
      <c r="L281" s="37"/>
      <c r="M281" s="201"/>
      <c r="N281" s="73"/>
      <c r="O281" s="73"/>
      <c r="P281" s="73"/>
      <c r="Q281" s="73"/>
      <c r="R281" s="73"/>
      <c r="S281" s="73"/>
      <c r="T281" s="74"/>
      <c r="AT281" s="18" t="s">
        <v>173</v>
      </c>
      <c r="AU281" s="18" t="s">
        <v>92</v>
      </c>
    </row>
    <row r="282" s="1" customFormat="1" ht="24" customHeight="1">
      <c r="B282" s="185"/>
      <c r="C282" s="186" t="s">
        <v>436</v>
      </c>
      <c r="D282" s="186" t="s">
        <v>168</v>
      </c>
      <c r="E282" s="187" t="s">
        <v>437</v>
      </c>
      <c r="F282" s="188" t="s">
        <v>438</v>
      </c>
      <c r="G282" s="189" t="s">
        <v>305</v>
      </c>
      <c r="H282" s="190">
        <v>3.0579999999999998</v>
      </c>
      <c r="I282" s="191"/>
      <c r="J282" s="192">
        <f>ROUND(I282*H282,2)</f>
        <v>0</v>
      </c>
      <c r="K282" s="188" t="s">
        <v>247</v>
      </c>
      <c r="L282" s="37"/>
      <c r="M282" s="193" t="s">
        <v>1</v>
      </c>
      <c r="N282" s="194" t="s">
        <v>49</v>
      </c>
      <c r="O282" s="73"/>
      <c r="P282" s="195">
        <f>O282*H282</f>
        <v>0</v>
      </c>
      <c r="Q282" s="195">
        <v>1.06277</v>
      </c>
      <c r="R282" s="195">
        <f>Q282*H282</f>
        <v>3.2499506599999997</v>
      </c>
      <c r="S282" s="195">
        <v>0</v>
      </c>
      <c r="T282" s="196">
        <f>S282*H282</f>
        <v>0</v>
      </c>
      <c r="AR282" s="197" t="s">
        <v>164</v>
      </c>
      <c r="AT282" s="197" t="s">
        <v>168</v>
      </c>
      <c r="AU282" s="197" t="s">
        <v>92</v>
      </c>
      <c r="AY282" s="18" t="s">
        <v>165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18" t="s">
        <v>21</v>
      </c>
      <c r="BK282" s="198">
        <f>ROUND(I282*H282,2)</f>
        <v>0</v>
      </c>
      <c r="BL282" s="18" t="s">
        <v>164</v>
      </c>
      <c r="BM282" s="197" t="s">
        <v>439</v>
      </c>
    </row>
    <row r="283" s="1" customFormat="1">
      <c r="B283" s="37"/>
      <c r="D283" s="199" t="s">
        <v>173</v>
      </c>
      <c r="F283" s="200" t="s">
        <v>440</v>
      </c>
      <c r="I283" s="126"/>
      <c r="L283" s="37"/>
      <c r="M283" s="201"/>
      <c r="N283" s="73"/>
      <c r="O283" s="73"/>
      <c r="P283" s="73"/>
      <c r="Q283" s="73"/>
      <c r="R283" s="73"/>
      <c r="S283" s="73"/>
      <c r="T283" s="74"/>
      <c r="AT283" s="18" t="s">
        <v>173</v>
      </c>
      <c r="AU283" s="18" t="s">
        <v>92</v>
      </c>
    </row>
    <row r="284" s="13" customFormat="1">
      <c r="B284" s="212"/>
      <c r="D284" s="199" t="s">
        <v>249</v>
      </c>
      <c r="E284" s="213" t="s">
        <v>1</v>
      </c>
      <c r="F284" s="214" t="s">
        <v>441</v>
      </c>
      <c r="H284" s="215">
        <v>2.6589999999999998</v>
      </c>
      <c r="I284" s="216"/>
      <c r="L284" s="212"/>
      <c r="M284" s="217"/>
      <c r="N284" s="218"/>
      <c r="O284" s="218"/>
      <c r="P284" s="218"/>
      <c r="Q284" s="218"/>
      <c r="R284" s="218"/>
      <c r="S284" s="218"/>
      <c r="T284" s="219"/>
      <c r="AT284" s="213" t="s">
        <v>249</v>
      </c>
      <c r="AU284" s="213" t="s">
        <v>92</v>
      </c>
      <c r="AV284" s="13" t="s">
        <v>92</v>
      </c>
      <c r="AW284" s="13" t="s">
        <v>39</v>
      </c>
      <c r="AX284" s="13" t="s">
        <v>84</v>
      </c>
      <c r="AY284" s="213" t="s">
        <v>165</v>
      </c>
    </row>
    <row r="285" s="13" customFormat="1">
      <c r="B285" s="212"/>
      <c r="D285" s="199" t="s">
        <v>249</v>
      </c>
      <c r="E285" s="213" t="s">
        <v>1</v>
      </c>
      <c r="F285" s="214" t="s">
        <v>442</v>
      </c>
      <c r="H285" s="215">
        <v>0.39900000000000002</v>
      </c>
      <c r="I285" s="216"/>
      <c r="L285" s="212"/>
      <c r="M285" s="217"/>
      <c r="N285" s="218"/>
      <c r="O285" s="218"/>
      <c r="P285" s="218"/>
      <c r="Q285" s="218"/>
      <c r="R285" s="218"/>
      <c r="S285" s="218"/>
      <c r="T285" s="219"/>
      <c r="AT285" s="213" t="s">
        <v>249</v>
      </c>
      <c r="AU285" s="213" t="s">
        <v>92</v>
      </c>
      <c r="AV285" s="13" t="s">
        <v>92</v>
      </c>
      <c r="AW285" s="13" t="s">
        <v>39</v>
      </c>
      <c r="AX285" s="13" t="s">
        <v>84</v>
      </c>
      <c r="AY285" s="213" t="s">
        <v>165</v>
      </c>
    </row>
    <row r="286" s="14" customFormat="1">
      <c r="B286" s="220"/>
      <c r="D286" s="199" t="s">
        <v>249</v>
      </c>
      <c r="E286" s="221" t="s">
        <v>1</v>
      </c>
      <c r="F286" s="222" t="s">
        <v>252</v>
      </c>
      <c r="H286" s="223">
        <v>3.0579999999999998</v>
      </c>
      <c r="I286" s="224"/>
      <c r="L286" s="220"/>
      <c r="M286" s="225"/>
      <c r="N286" s="226"/>
      <c r="O286" s="226"/>
      <c r="P286" s="226"/>
      <c r="Q286" s="226"/>
      <c r="R286" s="226"/>
      <c r="S286" s="226"/>
      <c r="T286" s="227"/>
      <c r="AT286" s="221" t="s">
        <v>249</v>
      </c>
      <c r="AU286" s="221" t="s">
        <v>92</v>
      </c>
      <c r="AV286" s="14" t="s">
        <v>164</v>
      </c>
      <c r="AW286" s="14" t="s">
        <v>39</v>
      </c>
      <c r="AX286" s="14" t="s">
        <v>21</v>
      </c>
      <c r="AY286" s="221" t="s">
        <v>165</v>
      </c>
    </row>
    <row r="287" s="1" customFormat="1" ht="16.5" customHeight="1">
      <c r="B287" s="185"/>
      <c r="C287" s="186" t="s">
        <v>443</v>
      </c>
      <c r="D287" s="186" t="s">
        <v>168</v>
      </c>
      <c r="E287" s="187" t="s">
        <v>444</v>
      </c>
      <c r="F287" s="188" t="s">
        <v>445</v>
      </c>
      <c r="G287" s="189" t="s">
        <v>268</v>
      </c>
      <c r="H287" s="190">
        <v>8.6549999999999994</v>
      </c>
      <c r="I287" s="191"/>
      <c r="J287" s="192">
        <f>ROUND(I287*H287,2)</f>
        <v>0</v>
      </c>
      <c r="K287" s="188" t="s">
        <v>247</v>
      </c>
      <c r="L287" s="37"/>
      <c r="M287" s="193" t="s">
        <v>1</v>
      </c>
      <c r="N287" s="194" t="s">
        <v>49</v>
      </c>
      <c r="O287" s="73"/>
      <c r="P287" s="195">
        <f>O287*H287</f>
        <v>0</v>
      </c>
      <c r="Q287" s="195">
        <v>2.2563399999999998</v>
      </c>
      <c r="R287" s="195">
        <f>Q287*H287</f>
        <v>19.528622699999996</v>
      </c>
      <c r="S287" s="195">
        <v>0</v>
      </c>
      <c r="T287" s="196">
        <f>S287*H287</f>
        <v>0</v>
      </c>
      <c r="AR287" s="197" t="s">
        <v>164</v>
      </c>
      <c r="AT287" s="197" t="s">
        <v>168</v>
      </c>
      <c r="AU287" s="197" t="s">
        <v>92</v>
      </c>
      <c r="AY287" s="18" t="s">
        <v>165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18" t="s">
        <v>21</v>
      </c>
      <c r="BK287" s="198">
        <f>ROUND(I287*H287,2)</f>
        <v>0</v>
      </c>
      <c r="BL287" s="18" t="s">
        <v>164</v>
      </c>
      <c r="BM287" s="197" t="s">
        <v>446</v>
      </c>
    </row>
    <row r="288" s="1" customFormat="1">
      <c r="B288" s="37"/>
      <c r="D288" s="199" t="s">
        <v>173</v>
      </c>
      <c r="F288" s="200" t="s">
        <v>447</v>
      </c>
      <c r="I288" s="126"/>
      <c r="L288" s="37"/>
      <c r="M288" s="201"/>
      <c r="N288" s="73"/>
      <c r="O288" s="73"/>
      <c r="P288" s="73"/>
      <c r="Q288" s="73"/>
      <c r="R288" s="73"/>
      <c r="S288" s="73"/>
      <c r="T288" s="74"/>
      <c r="AT288" s="18" t="s">
        <v>173</v>
      </c>
      <c r="AU288" s="18" t="s">
        <v>92</v>
      </c>
    </row>
    <row r="289" s="13" customFormat="1">
      <c r="B289" s="212"/>
      <c r="D289" s="199" t="s">
        <v>249</v>
      </c>
      <c r="E289" s="213" t="s">
        <v>1</v>
      </c>
      <c r="F289" s="214" t="s">
        <v>448</v>
      </c>
      <c r="H289" s="215">
        <v>7.8680000000000003</v>
      </c>
      <c r="I289" s="216"/>
      <c r="L289" s="212"/>
      <c r="M289" s="217"/>
      <c r="N289" s="218"/>
      <c r="O289" s="218"/>
      <c r="P289" s="218"/>
      <c r="Q289" s="218"/>
      <c r="R289" s="218"/>
      <c r="S289" s="218"/>
      <c r="T289" s="219"/>
      <c r="AT289" s="213" t="s">
        <v>249</v>
      </c>
      <c r="AU289" s="213" t="s">
        <v>92</v>
      </c>
      <c r="AV289" s="13" t="s">
        <v>92</v>
      </c>
      <c r="AW289" s="13" t="s">
        <v>39</v>
      </c>
      <c r="AX289" s="13" t="s">
        <v>84</v>
      </c>
      <c r="AY289" s="213" t="s">
        <v>165</v>
      </c>
    </row>
    <row r="290" s="13" customFormat="1">
      <c r="B290" s="212"/>
      <c r="D290" s="199" t="s">
        <v>249</v>
      </c>
      <c r="E290" s="213" t="s">
        <v>1</v>
      </c>
      <c r="F290" s="214" t="s">
        <v>449</v>
      </c>
      <c r="H290" s="215">
        <v>0.78700000000000003</v>
      </c>
      <c r="I290" s="216"/>
      <c r="L290" s="212"/>
      <c r="M290" s="217"/>
      <c r="N290" s="218"/>
      <c r="O290" s="218"/>
      <c r="P290" s="218"/>
      <c r="Q290" s="218"/>
      <c r="R290" s="218"/>
      <c r="S290" s="218"/>
      <c r="T290" s="219"/>
      <c r="AT290" s="213" t="s">
        <v>249</v>
      </c>
      <c r="AU290" s="213" t="s">
        <v>92</v>
      </c>
      <c r="AV290" s="13" t="s">
        <v>92</v>
      </c>
      <c r="AW290" s="13" t="s">
        <v>39</v>
      </c>
      <c r="AX290" s="13" t="s">
        <v>84</v>
      </c>
      <c r="AY290" s="213" t="s">
        <v>165</v>
      </c>
    </row>
    <row r="291" s="14" customFormat="1">
      <c r="B291" s="220"/>
      <c r="D291" s="199" t="s">
        <v>249</v>
      </c>
      <c r="E291" s="221" t="s">
        <v>1</v>
      </c>
      <c r="F291" s="222" t="s">
        <v>252</v>
      </c>
      <c r="H291" s="223">
        <v>8.6550000000000011</v>
      </c>
      <c r="I291" s="224"/>
      <c r="L291" s="220"/>
      <c r="M291" s="225"/>
      <c r="N291" s="226"/>
      <c r="O291" s="226"/>
      <c r="P291" s="226"/>
      <c r="Q291" s="226"/>
      <c r="R291" s="226"/>
      <c r="S291" s="226"/>
      <c r="T291" s="227"/>
      <c r="AT291" s="221" t="s">
        <v>249</v>
      </c>
      <c r="AU291" s="221" t="s">
        <v>92</v>
      </c>
      <c r="AV291" s="14" t="s">
        <v>164</v>
      </c>
      <c r="AW291" s="14" t="s">
        <v>39</v>
      </c>
      <c r="AX291" s="14" t="s">
        <v>21</v>
      </c>
      <c r="AY291" s="221" t="s">
        <v>165</v>
      </c>
    </row>
    <row r="292" s="1" customFormat="1" ht="16.5" customHeight="1">
      <c r="B292" s="185"/>
      <c r="C292" s="186" t="s">
        <v>450</v>
      </c>
      <c r="D292" s="186" t="s">
        <v>168</v>
      </c>
      <c r="E292" s="187" t="s">
        <v>451</v>
      </c>
      <c r="F292" s="188" t="s">
        <v>452</v>
      </c>
      <c r="G292" s="189" t="s">
        <v>268</v>
      </c>
      <c r="H292" s="190">
        <v>64.787999999999997</v>
      </c>
      <c r="I292" s="191"/>
      <c r="J292" s="192">
        <f>ROUND(I292*H292,2)</f>
        <v>0</v>
      </c>
      <c r="K292" s="188" t="s">
        <v>247</v>
      </c>
      <c r="L292" s="37"/>
      <c r="M292" s="193" t="s">
        <v>1</v>
      </c>
      <c r="N292" s="194" t="s">
        <v>49</v>
      </c>
      <c r="O292" s="73"/>
      <c r="P292" s="195">
        <f>O292*H292</f>
        <v>0</v>
      </c>
      <c r="Q292" s="195">
        <v>2.45329</v>
      </c>
      <c r="R292" s="195">
        <f>Q292*H292</f>
        <v>158.94375252</v>
      </c>
      <c r="S292" s="195">
        <v>0</v>
      </c>
      <c r="T292" s="196">
        <f>S292*H292</f>
        <v>0</v>
      </c>
      <c r="AR292" s="197" t="s">
        <v>164</v>
      </c>
      <c r="AT292" s="197" t="s">
        <v>168</v>
      </c>
      <c r="AU292" s="197" t="s">
        <v>92</v>
      </c>
      <c r="AY292" s="18" t="s">
        <v>165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18" t="s">
        <v>21</v>
      </c>
      <c r="BK292" s="198">
        <f>ROUND(I292*H292,2)</f>
        <v>0</v>
      </c>
      <c r="BL292" s="18" t="s">
        <v>164</v>
      </c>
      <c r="BM292" s="197" t="s">
        <v>453</v>
      </c>
    </row>
    <row r="293" s="1" customFormat="1">
      <c r="B293" s="37"/>
      <c r="D293" s="199" t="s">
        <v>173</v>
      </c>
      <c r="F293" s="200" t="s">
        <v>454</v>
      </c>
      <c r="I293" s="126"/>
      <c r="L293" s="37"/>
      <c r="M293" s="201"/>
      <c r="N293" s="73"/>
      <c r="O293" s="73"/>
      <c r="P293" s="73"/>
      <c r="Q293" s="73"/>
      <c r="R293" s="73"/>
      <c r="S293" s="73"/>
      <c r="T293" s="74"/>
      <c r="AT293" s="18" t="s">
        <v>173</v>
      </c>
      <c r="AU293" s="18" t="s">
        <v>92</v>
      </c>
    </row>
    <row r="294" s="12" customFormat="1">
      <c r="B294" s="205"/>
      <c r="D294" s="199" t="s">
        <v>249</v>
      </c>
      <c r="E294" s="206" t="s">
        <v>1</v>
      </c>
      <c r="F294" s="207" t="s">
        <v>250</v>
      </c>
      <c r="H294" s="206" t="s">
        <v>1</v>
      </c>
      <c r="I294" s="208"/>
      <c r="L294" s="205"/>
      <c r="M294" s="209"/>
      <c r="N294" s="210"/>
      <c r="O294" s="210"/>
      <c r="P294" s="210"/>
      <c r="Q294" s="210"/>
      <c r="R294" s="210"/>
      <c r="S294" s="210"/>
      <c r="T294" s="211"/>
      <c r="AT294" s="206" t="s">
        <v>249</v>
      </c>
      <c r="AU294" s="206" t="s">
        <v>92</v>
      </c>
      <c r="AV294" s="12" t="s">
        <v>21</v>
      </c>
      <c r="AW294" s="12" t="s">
        <v>39</v>
      </c>
      <c r="AX294" s="12" t="s">
        <v>84</v>
      </c>
      <c r="AY294" s="206" t="s">
        <v>165</v>
      </c>
    </row>
    <row r="295" s="13" customFormat="1">
      <c r="B295" s="212"/>
      <c r="D295" s="199" t="s">
        <v>249</v>
      </c>
      <c r="E295" s="213" t="s">
        <v>1</v>
      </c>
      <c r="F295" s="214" t="s">
        <v>455</v>
      </c>
      <c r="H295" s="215">
        <v>17.16</v>
      </c>
      <c r="I295" s="216"/>
      <c r="L295" s="212"/>
      <c r="M295" s="217"/>
      <c r="N295" s="218"/>
      <c r="O295" s="218"/>
      <c r="P295" s="218"/>
      <c r="Q295" s="218"/>
      <c r="R295" s="218"/>
      <c r="S295" s="218"/>
      <c r="T295" s="219"/>
      <c r="AT295" s="213" t="s">
        <v>249</v>
      </c>
      <c r="AU295" s="213" t="s">
        <v>92</v>
      </c>
      <c r="AV295" s="13" t="s">
        <v>92</v>
      </c>
      <c r="AW295" s="13" t="s">
        <v>39</v>
      </c>
      <c r="AX295" s="13" t="s">
        <v>84</v>
      </c>
      <c r="AY295" s="213" t="s">
        <v>165</v>
      </c>
    </row>
    <row r="296" s="12" customFormat="1">
      <c r="B296" s="205"/>
      <c r="D296" s="199" t="s">
        <v>249</v>
      </c>
      <c r="E296" s="206" t="s">
        <v>1</v>
      </c>
      <c r="F296" s="207" t="s">
        <v>456</v>
      </c>
      <c r="H296" s="206" t="s">
        <v>1</v>
      </c>
      <c r="I296" s="208"/>
      <c r="L296" s="205"/>
      <c r="M296" s="209"/>
      <c r="N296" s="210"/>
      <c r="O296" s="210"/>
      <c r="P296" s="210"/>
      <c r="Q296" s="210"/>
      <c r="R296" s="210"/>
      <c r="S296" s="210"/>
      <c r="T296" s="211"/>
      <c r="AT296" s="206" t="s">
        <v>249</v>
      </c>
      <c r="AU296" s="206" t="s">
        <v>92</v>
      </c>
      <c r="AV296" s="12" t="s">
        <v>21</v>
      </c>
      <c r="AW296" s="12" t="s">
        <v>39</v>
      </c>
      <c r="AX296" s="12" t="s">
        <v>84</v>
      </c>
      <c r="AY296" s="206" t="s">
        <v>165</v>
      </c>
    </row>
    <row r="297" s="13" customFormat="1">
      <c r="B297" s="212"/>
      <c r="D297" s="199" t="s">
        <v>249</v>
      </c>
      <c r="E297" s="213" t="s">
        <v>1</v>
      </c>
      <c r="F297" s="214" t="s">
        <v>457</v>
      </c>
      <c r="H297" s="215">
        <v>15.316000000000001</v>
      </c>
      <c r="I297" s="216"/>
      <c r="L297" s="212"/>
      <c r="M297" s="217"/>
      <c r="N297" s="218"/>
      <c r="O297" s="218"/>
      <c r="P297" s="218"/>
      <c r="Q297" s="218"/>
      <c r="R297" s="218"/>
      <c r="S297" s="218"/>
      <c r="T297" s="219"/>
      <c r="AT297" s="213" t="s">
        <v>249</v>
      </c>
      <c r="AU297" s="213" t="s">
        <v>92</v>
      </c>
      <c r="AV297" s="13" t="s">
        <v>92</v>
      </c>
      <c r="AW297" s="13" t="s">
        <v>39</v>
      </c>
      <c r="AX297" s="13" t="s">
        <v>84</v>
      </c>
      <c r="AY297" s="213" t="s">
        <v>165</v>
      </c>
    </row>
    <row r="298" s="13" customFormat="1">
      <c r="B298" s="212"/>
      <c r="D298" s="199" t="s">
        <v>249</v>
      </c>
      <c r="E298" s="213" t="s">
        <v>1</v>
      </c>
      <c r="F298" s="214" t="s">
        <v>458</v>
      </c>
      <c r="H298" s="215">
        <v>32.311999999999998</v>
      </c>
      <c r="I298" s="216"/>
      <c r="L298" s="212"/>
      <c r="M298" s="217"/>
      <c r="N298" s="218"/>
      <c r="O298" s="218"/>
      <c r="P298" s="218"/>
      <c r="Q298" s="218"/>
      <c r="R298" s="218"/>
      <c r="S298" s="218"/>
      <c r="T298" s="219"/>
      <c r="AT298" s="213" t="s">
        <v>249</v>
      </c>
      <c r="AU298" s="213" t="s">
        <v>92</v>
      </c>
      <c r="AV298" s="13" t="s">
        <v>92</v>
      </c>
      <c r="AW298" s="13" t="s">
        <v>39</v>
      </c>
      <c r="AX298" s="13" t="s">
        <v>84</v>
      </c>
      <c r="AY298" s="213" t="s">
        <v>165</v>
      </c>
    </row>
    <row r="299" s="14" customFormat="1">
      <c r="B299" s="220"/>
      <c r="D299" s="199" t="s">
        <v>249</v>
      </c>
      <c r="E299" s="221" t="s">
        <v>1</v>
      </c>
      <c r="F299" s="222" t="s">
        <v>252</v>
      </c>
      <c r="H299" s="223">
        <v>64.787999999999997</v>
      </c>
      <c r="I299" s="224"/>
      <c r="L299" s="220"/>
      <c r="M299" s="225"/>
      <c r="N299" s="226"/>
      <c r="O299" s="226"/>
      <c r="P299" s="226"/>
      <c r="Q299" s="226"/>
      <c r="R299" s="226"/>
      <c r="S299" s="226"/>
      <c r="T299" s="227"/>
      <c r="AT299" s="221" t="s">
        <v>249</v>
      </c>
      <c r="AU299" s="221" t="s">
        <v>92</v>
      </c>
      <c r="AV299" s="14" t="s">
        <v>164</v>
      </c>
      <c r="AW299" s="14" t="s">
        <v>39</v>
      </c>
      <c r="AX299" s="14" t="s">
        <v>21</v>
      </c>
      <c r="AY299" s="221" t="s">
        <v>165</v>
      </c>
    </row>
    <row r="300" s="1" customFormat="1" ht="16.5" customHeight="1">
      <c r="B300" s="185"/>
      <c r="C300" s="186" t="s">
        <v>459</v>
      </c>
      <c r="D300" s="186" t="s">
        <v>168</v>
      </c>
      <c r="E300" s="187" t="s">
        <v>460</v>
      </c>
      <c r="F300" s="188" t="s">
        <v>461</v>
      </c>
      <c r="G300" s="189" t="s">
        <v>246</v>
      </c>
      <c r="H300" s="190">
        <v>238.13999999999999</v>
      </c>
      <c r="I300" s="191"/>
      <c r="J300" s="192">
        <f>ROUND(I300*H300,2)</f>
        <v>0</v>
      </c>
      <c r="K300" s="188" t="s">
        <v>247</v>
      </c>
      <c r="L300" s="37"/>
      <c r="M300" s="193" t="s">
        <v>1</v>
      </c>
      <c r="N300" s="194" t="s">
        <v>49</v>
      </c>
      <c r="O300" s="73"/>
      <c r="P300" s="195">
        <f>O300*H300</f>
        <v>0</v>
      </c>
      <c r="Q300" s="195">
        <v>0.0026900000000000001</v>
      </c>
      <c r="R300" s="195">
        <f>Q300*H300</f>
        <v>0.64059659999999996</v>
      </c>
      <c r="S300" s="195">
        <v>0</v>
      </c>
      <c r="T300" s="196">
        <f>S300*H300</f>
        <v>0</v>
      </c>
      <c r="AR300" s="197" t="s">
        <v>164</v>
      </c>
      <c r="AT300" s="197" t="s">
        <v>168</v>
      </c>
      <c r="AU300" s="197" t="s">
        <v>92</v>
      </c>
      <c r="AY300" s="18" t="s">
        <v>165</v>
      </c>
      <c r="BE300" s="198">
        <f>IF(N300="základní",J300,0)</f>
        <v>0</v>
      </c>
      <c r="BF300" s="198">
        <f>IF(N300="snížená",J300,0)</f>
        <v>0</v>
      </c>
      <c r="BG300" s="198">
        <f>IF(N300="zákl. přenesená",J300,0)</f>
        <v>0</v>
      </c>
      <c r="BH300" s="198">
        <f>IF(N300="sníž. přenesená",J300,0)</f>
        <v>0</v>
      </c>
      <c r="BI300" s="198">
        <f>IF(N300="nulová",J300,0)</f>
        <v>0</v>
      </c>
      <c r="BJ300" s="18" t="s">
        <v>21</v>
      </c>
      <c r="BK300" s="198">
        <f>ROUND(I300*H300,2)</f>
        <v>0</v>
      </c>
      <c r="BL300" s="18" t="s">
        <v>164</v>
      </c>
      <c r="BM300" s="197" t="s">
        <v>462</v>
      </c>
    </row>
    <row r="301" s="1" customFormat="1">
      <c r="B301" s="37"/>
      <c r="D301" s="199" t="s">
        <v>173</v>
      </c>
      <c r="F301" s="200" t="s">
        <v>463</v>
      </c>
      <c r="I301" s="126"/>
      <c r="L301" s="37"/>
      <c r="M301" s="201"/>
      <c r="N301" s="73"/>
      <c r="O301" s="73"/>
      <c r="P301" s="73"/>
      <c r="Q301" s="73"/>
      <c r="R301" s="73"/>
      <c r="S301" s="73"/>
      <c r="T301" s="74"/>
      <c r="AT301" s="18" t="s">
        <v>173</v>
      </c>
      <c r="AU301" s="18" t="s">
        <v>92</v>
      </c>
    </row>
    <row r="302" s="13" customFormat="1">
      <c r="B302" s="212"/>
      <c r="D302" s="199" t="s">
        <v>249</v>
      </c>
      <c r="E302" s="213" t="s">
        <v>1</v>
      </c>
      <c r="F302" s="214" t="s">
        <v>464</v>
      </c>
      <c r="H302" s="215">
        <v>76.579999999999998</v>
      </c>
      <c r="I302" s="216"/>
      <c r="L302" s="212"/>
      <c r="M302" s="217"/>
      <c r="N302" s="218"/>
      <c r="O302" s="218"/>
      <c r="P302" s="218"/>
      <c r="Q302" s="218"/>
      <c r="R302" s="218"/>
      <c r="S302" s="218"/>
      <c r="T302" s="219"/>
      <c r="AT302" s="213" t="s">
        <v>249</v>
      </c>
      <c r="AU302" s="213" t="s">
        <v>92</v>
      </c>
      <c r="AV302" s="13" t="s">
        <v>92</v>
      </c>
      <c r="AW302" s="13" t="s">
        <v>39</v>
      </c>
      <c r="AX302" s="13" t="s">
        <v>84</v>
      </c>
      <c r="AY302" s="213" t="s">
        <v>165</v>
      </c>
    </row>
    <row r="303" s="13" customFormat="1">
      <c r="B303" s="212"/>
      <c r="D303" s="199" t="s">
        <v>249</v>
      </c>
      <c r="E303" s="213" t="s">
        <v>1</v>
      </c>
      <c r="F303" s="214" t="s">
        <v>465</v>
      </c>
      <c r="H303" s="215">
        <v>161.56</v>
      </c>
      <c r="I303" s="216"/>
      <c r="L303" s="212"/>
      <c r="M303" s="217"/>
      <c r="N303" s="218"/>
      <c r="O303" s="218"/>
      <c r="P303" s="218"/>
      <c r="Q303" s="218"/>
      <c r="R303" s="218"/>
      <c r="S303" s="218"/>
      <c r="T303" s="219"/>
      <c r="AT303" s="213" t="s">
        <v>249</v>
      </c>
      <c r="AU303" s="213" t="s">
        <v>92</v>
      </c>
      <c r="AV303" s="13" t="s">
        <v>92</v>
      </c>
      <c r="AW303" s="13" t="s">
        <v>39</v>
      </c>
      <c r="AX303" s="13" t="s">
        <v>84</v>
      </c>
      <c r="AY303" s="213" t="s">
        <v>165</v>
      </c>
    </row>
    <row r="304" s="14" customFormat="1">
      <c r="B304" s="220"/>
      <c r="D304" s="199" t="s">
        <v>249</v>
      </c>
      <c r="E304" s="221" t="s">
        <v>1</v>
      </c>
      <c r="F304" s="222" t="s">
        <v>252</v>
      </c>
      <c r="H304" s="223">
        <v>238.13999999999999</v>
      </c>
      <c r="I304" s="224"/>
      <c r="L304" s="220"/>
      <c r="M304" s="225"/>
      <c r="N304" s="226"/>
      <c r="O304" s="226"/>
      <c r="P304" s="226"/>
      <c r="Q304" s="226"/>
      <c r="R304" s="226"/>
      <c r="S304" s="226"/>
      <c r="T304" s="227"/>
      <c r="AT304" s="221" t="s">
        <v>249</v>
      </c>
      <c r="AU304" s="221" t="s">
        <v>92</v>
      </c>
      <c r="AV304" s="14" t="s">
        <v>164</v>
      </c>
      <c r="AW304" s="14" t="s">
        <v>39</v>
      </c>
      <c r="AX304" s="14" t="s">
        <v>21</v>
      </c>
      <c r="AY304" s="221" t="s">
        <v>165</v>
      </c>
    </row>
    <row r="305" s="1" customFormat="1" ht="16.5" customHeight="1">
      <c r="B305" s="185"/>
      <c r="C305" s="186" t="s">
        <v>466</v>
      </c>
      <c r="D305" s="186" t="s">
        <v>168</v>
      </c>
      <c r="E305" s="187" t="s">
        <v>467</v>
      </c>
      <c r="F305" s="188" t="s">
        <v>468</v>
      </c>
      <c r="G305" s="189" t="s">
        <v>246</v>
      </c>
      <c r="H305" s="190">
        <v>238.13999999999999</v>
      </c>
      <c r="I305" s="191"/>
      <c r="J305" s="192">
        <f>ROUND(I305*H305,2)</f>
        <v>0</v>
      </c>
      <c r="K305" s="188" t="s">
        <v>247</v>
      </c>
      <c r="L305" s="37"/>
      <c r="M305" s="193" t="s">
        <v>1</v>
      </c>
      <c r="N305" s="194" t="s">
        <v>49</v>
      </c>
      <c r="O305" s="73"/>
      <c r="P305" s="195">
        <f>O305*H305</f>
        <v>0</v>
      </c>
      <c r="Q305" s="195">
        <v>0</v>
      </c>
      <c r="R305" s="195">
        <f>Q305*H305</f>
        <v>0</v>
      </c>
      <c r="S305" s="195">
        <v>0</v>
      </c>
      <c r="T305" s="196">
        <f>S305*H305</f>
        <v>0</v>
      </c>
      <c r="AR305" s="197" t="s">
        <v>164</v>
      </c>
      <c r="AT305" s="197" t="s">
        <v>168</v>
      </c>
      <c r="AU305" s="197" t="s">
        <v>92</v>
      </c>
      <c r="AY305" s="18" t="s">
        <v>165</v>
      </c>
      <c r="BE305" s="198">
        <f>IF(N305="základní",J305,0)</f>
        <v>0</v>
      </c>
      <c r="BF305" s="198">
        <f>IF(N305="snížená",J305,0)</f>
        <v>0</v>
      </c>
      <c r="BG305" s="198">
        <f>IF(N305="zákl. přenesená",J305,0)</f>
        <v>0</v>
      </c>
      <c r="BH305" s="198">
        <f>IF(N305="sníž. přenesená",J305,0)</f>
        <v>0</v>
      </c>
      <c r="BI305" s="198">
        <f>IF(N305="nulová",J305,0)</f>
        <v>0</v>
      </c>
      <c r="BJ305" s="18" t="s">
        <v>21</v>
      </c>
      <c r="BK305" s="198">
        <f>ROUND(I305*H305,2)</f>
        <v>0</v>
      </c>
      <c r="BL305" s="18" t="s">
        <v>164</v>
      </c>
      <c r="BM305" s="197" t="s">
        <v>469</v>
      </c>
    </row>
    <row r="306" s="1" customFormat="1">
      <c r="B306" s="37"/>
      <c r="D306" s="199" t="s">
        <v>173</v>
      </c>
      <c r="F306" s="200" t="s">
        <v>470</v>
      </c>
      <c r="I306" s="126"/>
      <c r="L306" s="37"/>
      <c r="M306" s="201"/>
      <c r="N306" s="73"/>
      <c r="O306" s="73"/>
      <c r="P306" s="73"/>
      <c r="Q306" s="73"/>
      <c r="R306" s="73"/>
      <c r="S306" s="73"/>
      <c r="T306" s="74"/>
      <c r="AT306" s="18" t="s">
        <v>173</v>
      </c>
      <c r="AU306" s="18" t="s">
        <v>92</v>
      </c>
    </row>
    <row r="307" s="1" customFormat="1" ht="24" customHeight="1">
      <c r="B307" s="185"/>
      <c r="C307" s="186" t="s">
        <v>471</v>
      </c>
      <c r="D307" s="186" t="s">
        <v>168</v>
      </c>
      <c r="E307" s="187" t="s">
        <v>472</v>
      </c>
      <c r="F307" s="188" t="s">
        <v>473</v>
      </c>
      <c r="G307" s="189" t="s">
        <v>328</v>
      </c>
      <c r="H307" s="190">
        <v>6</v>
      </c>
      <c r="I307" s="191"/>
      <c r="J307" s="192">
        <f>ROUND(I307*H307,2)</f>
        <v>0</v>
      </c>
      <c r="K307" s="188" t="s">
        <v>247</v>
      </c>
      <c r="L307" s="37"/>
      <c r="M307" s="193" t="s">
        <v>1</v>
      </c>
      <c r="N307" s="194" t="s">
        <v>49</v>
      </c>
      <c r="O307" s="73"/>
      <c r="P307" s="195">
        <f>O307*H307</f>
        <v>0</v>
      </c>
      <c r="Q307" s="195">
        <v>0.013509999999999999</v>
      </c>
      <c r="R307" s="195">
        <f>Q307*H307</f>
        <v>0.081059999999999993</v>
      </c>
      <c r="S307" s="195">
        <v>0</v>
      </c>
      <c r="T307" s="196">
        <f>S307*H307</f>
        <v>0</v>
      </c>
      <c r="AR307" s="197" t="s">
        <v>164</v>
      </c>
      <c r="AT307" s="197" t="s">
        <v>168</v>
      </c>
      <c r="AU307" s="197" t="s">
        <v>92</v>
      </c>
      <c r="AY307" s="18" t="s">
        <v>165</v>
      </c>
      <c r="BE307" s="198">
        <f>IF(N307="základní",J307,0)</f>
        <v>0</v>
      </c>
      <c r="BF307" s="198">
        <f>IF(N307="snížená",J307,0)</f>
        <v>0</v>
      </c>
      <c r="BG307" s="198">
        <f>IF(N307="zákl. přenesená",J307,0)</f>
        <v>0</v>
      </c>
      <c r="BH307" s="198">
        <f>IF(N307="sníž. přenesená",J307,0)</f>
        <v>0</v>
      </c>
      <c r="BI307" s="198">
        <f>IF(N307="nulová",J307,0)</f>
        <v>0</v>
      </c>
      <c r="BJ307" s="18" t="s">
        <v>21</v>
      </c>
      <c r="BK307" s="198">
        <f>ROUND(I307*H307,2)</f>
        <v>0</v>
      </c>
      <c r="BL307" s="18" t="s">
        <v>164</v>
      </c>
      <c r="BM307" s="197" t="s">
        <v>474</v>
      </c>
    </row>
    <row r="308" s="1" customFormat="1">
      <c r="B308" s="37"/>
      <c r="D308" s="199" t="s">
        <v>173</v>
      </c>
      <c r="F308" s="200" t="s">
        <v>475</v>
      </c>
      <c r="I308" s="126"/>
      <c r="L308" s="37"/>
      <c r="M308" s="201"/>
      <c r="N308" s="73"/>
      <c r="O308" s="73"/>
      <c r="P308" s="73"/>
      <c r="Q308" s="73"/>
      <c r="R308" s="73"/>
      <c r="S308" s="73"/>
      <c r="T308" s="74"/>
      <c r="AT308" s="18" t="s">
        <v>173</v>
      </c>
      <c r="AU308" s="18" t="s">
        <v>92</v>
      </c>
    </row>
    <row r="309" s="1" customFormat="1" ht="24" customHeight="1">
      <c r="B309" s="185"/>
      <c r="C309" s="186" t="s">
        <v>476</v>
      </c>
      <c r="D309" s="186" t="s">
        <v>168</v>
      </c>
      <c r="E309" s="187" t="s">
        <v>477</v>
      </c>
      <c r="F309" s="188" t="s">
        <v>478</v>
      </c>
      <c r="G309" s="189" t="s">
        <v>305</v>
      </c>
      <c r="H309" s="190">
        <v>4.1280000000000001</v>
      </c>
      <c r="I309" s="191"/>
      <c r="J309" s="192">
        <f>ROUND(I309*H309,2)</f>
        <v>0</v>
      </c>
      <c r="K309" s="188" t="s">
        <v>247</v>
      </c>
      <c r="L309" s="37"/>
      <c r="M309" s="193" t="s">
        <v>1</v>
      </c>
      <c r="N309" s="194" t="s">
        <v>49</v>
      </c>
      <c r="O309" s="73"/>
      <c r="P309" s="195">
        <f>O309*H309</f>
        <v>0</v>
      </c>
      <c r="Q309" s="195">
        <v>1.0601700000000001</v>
      </c>
      <c r="R309" s="195">
        <f>Q309*H309</f>
        <v>4.3763817600000001</v>
      </c>
      <c r="S309" s="195">
        <v>0</v>
      </c>
      <c r="T309" s="196">
        <f>S309*H309</f>
        <v>0</v>
      </c>
      <c r="AR309" s="197" t="s">
        <v>164</v>
      </c>
      <c r="AT309" s="197" t="s">
        <v>168</v>
      </c>
      <c r="AU309" s="197" t="s">
        <v>92</v>
      </c>
      <c r="AY309" s="18" t="s">
        <v>165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18" t="s">
        <v>21</v>
      </c>
      <c r="BK309" s="198">
        <f>ROUND(I309*H309,2)</f>
        <v>0</v>
      </c>
      <c r="BL309" s="18" t="s">
        <v>164</v>
      </c>
      <c r="BM309" s="197" t="s">
        <v>479</v>
      </c>
    </row>
    <row r="310" s="1" customFormat="1">
      <c r="B310" s="37"/>
      <c r="D310" s="199" t="s">
        <v>173</v>
      </c>
      <c r="F310" s="200" t="s">
        <v>480</v>
      </c>
      <c r="I310" s="126"/>
      <c r="L310" s="37"/>
      <c r="M310" s="201"/>
      <c r="N310" s="73"/>
      <c r="O310" s="73"/>
      <c r="P310" s="73"/>
      <c r="Q310" s="73"/>
      <c r="R310" s="73"/>
      <c r="S310" s="73"/>
      <c r="T310" s="74"/>
      <c r="AT310" s="18" t="s">
        <v>173</v>
      </c>
      <c r="AU310" s="18" t="s">
        <v>92</v>
      </c>
    </row>
    <row r="311" s="12" customFormat="1">
      <c r="B311" s="205"/>
      <c r="D311" s="199" t="s">
        <v>249</v>
      </c>
      <c r="E311" s="206" t="s">
        <v>1</v>
      </c>
      <c r="F311" s="207" t="s">
        <v>250</v>
      </c>
      <c r="H311" s="206" t="s">
        <v>1</v>
      </c>
      <c r="I311" s="208"/>
      <c r="L311" s="205"/>
      <c r="M311" s="209"/>
      <c r="N311" s="210"/>
      <c r="O311" s="210"/>
      <c r="P311" s="210"/>
      <c r="Q311" s="210"/>
      <c r="R311" s="210"/>
      <c r="S311" s="210"/>
      <c r="T311" s="211"/>
      <c r="AT311" s="206" t="s">
        <v>249</v>
      </c>
      <c r="AU311" s="206" t="s">
        <v>92</v>
      </c>
      <c r="AV311" s="12" t="s">
        <v>21</v>
      </c>
      <c r="AW311" s="12" t="s">
        <v>39</v>
      </c>
      <c r="AX311" s="12" t="s">
        <v>84</v>
      </c>
      <c r="AY311" s="206" t="s">
        <v>165</v>
      </c>
    </row>
    <row r="312" s="12" customFormat="1">
      <c r="B312" s="205"/>
      <c r="D312" s="199" t="s">
        <v>249</v>
      </c>
      <c r="E312" s="206" t="s">
        <v>1</v>
      </c>
      <c r="F312" s="207" t="s">
        <v>481</v>
      </c>
      <c r="H312" s="206" t="s">
        <v>1</v>
      </c>
      <c r="I312" s="208"/>
      <c r="L312" s="205"/>
      <c r="M312" s="209"/>
      <c r="N312" s="210"/>
      <c r="O312" s="210"/>
      <c r="P312" s="210"/>
      <c r="Q312" s="210"/>
      <c r="R312" s="210"/>
      <c r="S312" s="210"/>
      <c r="T312" s="211"/>
      <c r="AT312" s="206" t="s">
        <v>249</v>
      </c>
      <c r="AU312" s="206" t="s">
        <v>92</v>
      </c>
      <c r="AV312" s="12" t="s">
        <v>21</v>
      </c>
      <c r="AW312" s="12" t="s">
        <v>39</v>
      </c>
      <c r="AX312" s="12" t="s">
        <v>84</v>
      </c>
      <c r="AY312" s="206" t="s">
        <v>165</v>
      </c>
    </row>
    <row r="313" s="13" customFormat="1">
      <c r="B313" s="212"/>
      <c r="D313" s="199" t="s">
        <v>249</v>
      </c>
      <c r="E313" s="213" t="s">
        <v>1</v>
      </c>
      <c r="F313" s="214" t="s">
        <v>482</v>
      </c>
      <c r="H313" s="215">
        <v>0.108</v>
      </c>
      <c r="I313" s="216"/>
      <c r="L313" s="212"/>
      <c r="M313" s="217"/>
      <c r="N313" s="218"/>
      <c r="O313" s="218"/>
      <c r="P313" s="218"/>
      <c r="Q313" s="218"/>
      <c r="R313" s="218"/>
      <c r="S313" s="218"/>
      <c r="T313" s="219"/>
      <c r="AT313" s="213" t="s">
        <v>249</v>
      </c>
      <c r="AU313" s="213" t="s">
        <v>92</v>
      </c>
      <c r="AV313" s="13" t="s">
        <v>92</v>
      </c>
      <c r="AW313" s="13" t="s">
        <v>39</v>
      </c>
      <c r="AX313" s="13" t="s">
        <v>84</v>
      </c>
      <c r="AY313" s="213" t="s">
        <v>165</v>
      </c>
    </row>
    <row r="314" s="12" customFormat="1">
      <c r="B314" s="205"/>
      <c r="D314" s="199" t="s">
        <v>249</v>
      </c>
      <c r="E314" s="206" t="s">
        <v>1</v>
      </c>
      <c r="F314" s="207" t="s">
        <v>456</v>
      </c>
      <c r="H314" s="206" t="s">
        <v>1</v>
      </c>
      <c r="I314" s="208"/>
      <c r="L314" s="205"/>
      <c r="M314" s="209"/>
      <c r="N314" s="210"/>
      <c r="O314" s="210"/>
      <c r="P314" s="210"/>
      <c r="Q314" s="210"/>
      <c r="R314" s="210"/>
      <c r="S314" s="210"/>
      <c r="T314" s="211"/>
      <c r="AT314" s="206" t="s">
        <v>249</v>
      </c>
      <c r="AU314" s="206" t="s">
        <v>92</v>
      </c>
      <c r="AV314" s="12" t="s">
        <v>21</v>
      </c>
      <c r="AW314" s="12" t="s">
        <v>39</v>
      </c>
      <c r="AX314" s="12" t="s">
        <v>84</v>
      </c>
      <c r="AY314" s="206" t="s">
        <v>165</v>
      </c>
    </row>
    <row r="315" s="13" customFormat="1">
      <c r="B315" s="212"/>
      <c r="D315" s="199" t="s">
        <v>249</v>
      </c>
      <c r="E315" s="213" t="s">
        <v>1</v>
      </c>
      <c r="F315" s="214" t="s">
        <v>483</v>
      </c>
      <c r="H315" s="215">
        <v>4.0199999999999996</v>
      </c>
      <c r="I315" s="216"/>
      <c r="L315" s="212"/>
      <c r="M315" s="217"/>
      <c r="N315" s="218"/>
      <c r="O315" s="218"/>
      <c r="P315" s="218"/>
      <c r="Q315" s="218"/>
      <c r="R315" s="218"/>
      <c r="S315" s="218"/>
      <c r="T315" s="219"/>
      <c r="AT315" s="213" t="s">
        <v>249</v>
      </c>
      <c r="AU315" s="213" t="s">
        <v>92</v>
      </c>
      <c r="AV315" s="13" t="s">
        <v>92</v>
      </c>
      <c r="AW315" s="13" t="s">
        <v>39</v>
      </c>
      <c r="AX315" s="13" t="s">
        <v>84</v>
      </c>
      <c r="AY315" s="213" t="s">
        <v>165</v>
      </c>
    </row>
    <row r="316" s="14" customFormat="1">
      <c r="B316" s="220"/>
      <c r="D316" s="199" t="s">
        <v>249</v>
      </c>
      <c r="E316" s="221" t="s">
        <v>1</v>
      </c>
      <c r="F316" s="222" t="s">
        <v>252</v>
      </c>
      <c r="H316" s="223">
        <v>4.1279999999999992</v>
      </c>
      <c r="I316" s="224"/>
      <c r="L316" s="220"/>
      <c r="M316" s="225"/>
      <c r="N316" s="226"/>
      <c r="O316" s="226"/>
      <c r="P316" s="226"/>
      <c r="Q316" s="226"/>
      <c r="R316" s="226"/>
      <c r="S316" s="226"/>
      <c r="T316" s="227"/>
      <c r="AT316" s="221" t="s">
        <v>249</v>
      </c>
      <c r="AU316" s="221" t="s">
        <v>92</v>
      </c>
      <c r="AV316" s="14" t="s">
        <v>164</v>
      </c>
      <c r="AW316" s="14" t="s">
        <v>39</v>
      </c>
      <c r="AX316" s="14" t="s">
        <v>21</v>
      </c>
      <c r="AY316" s="221" t="s">
        <v>165</v>
      </c>
    </row>
    <row r="317" s="1" customFormat="1" ht="24" customHeight="1">
      <c r="B317" s="185"/>
      <c r="C317" s="186" t="s">
        <v>484</v>
      </c>
      <c r="D317" s="186" t="s">
        <v>168</v>
      </c>
      <c r="E317" s="187" t="s">
        <v>485</v>
      </c>
      <c r="F317" s="188" t="s">
        <v>486</v>
      </c>
      <c r="G317" s="189" t="s">
        <v>246</v>
      </c>
      <c r="H317" s="190">
        <v>52</v>
      </c>
      <c r="I317" s="191"/>
      <c r="J317" s="192">
        <f>ROUND(I317*H317,2)</f>
        <v>0</v>
      </c>
      <c r="K317" s="188" t="s">
        <v>247</v>
      </c>
      <c r="L317" s="37"/>
      <c r="M317" s="193" t="s">
        <v>1</v>
      </c>
      <c r="N317" s="194" t="s">
        <v>49</v>
      </c>
      <c r="O317" s="73"/>
      <c r="P317" s="195">
        <f>O317*H317</f>
        <v>0</v>
      </c>
      <c r="Q317" s="195">
        <v>0.67488999999999999</v>
      </c>
      <c r="R317" s="195">
        <f>Q317*H317</f>
        <v>35.094279999999998</v>
      </c>
      <c r="S317" s="195">
        <v>0</v>
      </c>
      <c r="T317" s="196">
        <f>S317*H317</f>
        <v>0</v>
      </c>
      <c r="AR317" s="197" t="s">
        <v>164</v>
      </c>
      <c r="AT317" s="197" t="s">
        <v>168</v>
      </c>
      <c r="AU317" s="197" t="s">
        <v>92</v>
      </c>
      <c r="AY317" s="18" t="s">
        <v>165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18" t="s">
        <v>21</v>
      </c>
      <c r="BK317" s="198">
        <f>ROUND(I317*H317,2)</f>
        <v>0</v>
      </c>
      <c r="BL317" s="18" t="s">
        <v>164</v>
      </c>
      <c r="BM317" s="197" t="s">
        <v>487</v>
      </c>
    </row>
    <row r="318" s="1" customFormat="1">
      <c r="B318" s="37"/>
      <c r="D318" s="199" t="s">
        <v>173</v>
      </c>
      <c r="F318" s="200" t="s">
        <v>488</v>
      </c>
      <c r="I318" s="126"/>
      <c r="L318" s="37"/>
      <c r="M318" s="201"/>
      <c r="N318" s="73"/>
      <c r="O318" s="73"/>
      <c r="P318" s="73"/>
      <c r="Q318" s="73"/>
      <c r="R318" s="73"/>
      <c r="S318" s="73"/>
      <c r="T318" s="74"/>
      <c r="AT318" s="18" t="s">
        <v>173</v>
      </c>
      <c r="AU318" s="18" t="s">
        <v>92</v>
      </c>
    </row>
    <row r="319" s="12" customFormat="1">
      <c r="B319" s="205"/>
      <c r="D319" s="199" t="s">
        <v>249</v>
      </c>
      <c r="E319" s="206" t="s">
        <v>1</v>
      </c>
      <c r="F319" s="207" t="s">
        <v>250</v>
      </c>
      <c r="H319" s="206" t="s">
        <v>1</v>
      </c>
      <c r="I319" s="208"/>
      <c r="L319" s="205"/>
      <c r="M319" s="209"/>
      <c r="N319" s="210"/>
      <c r="O319" s="210"/>
      <c r="P319" s="210"/>
      <c r="Q319" s="210"/>
      <c r="R319" s="210"/>
      <c r="S319" s="210"/>
      <c r="T319" s="211"/>
      <c r="AT319" s="206" t="s">
        <v>249</v>
      </c>
      <c r="AU319" s="206" t="s">
        <v>92</v>
      </c>
      <c r="AV319" s="12" t="s">
        <v>21</v>
      </c>
      <c r="AW319" s="12" t="s">
        <v>39</v>
      </c>
      <c r="AX319" s="12" t="s">
        <v>84</v>
      </c>
      <c r="AY319" s="206" t="s">
        <v>165</v>
      </c>
    </row>
    <row r="320" s="13" customFormat="1">
      <c r="B320" s="212"/>
      <c r="D320" s="199" t="s">
        <v>249</v>
      </c>
      <c r="E320" s="213" t="s">
        <v>1</v>
      </c>
      <c r="F320" s="214" t="s">
        <v>489</v>
      </c>
      <c r="H320" s="215">
        <v>52</v>
      </c>
      <c r="I320" s="216"/>
      <c r="L320" s="212"/>
      <c r="M320" s="217"/>
      <c r="N320" s="218"/>
      <c r="O320" s="218"/>
      <c r="P320" s="218"/>
      <c r="Q320" s="218"/>
      <c r="R320" s="218"/>
      <c r="S320" s="218"/>
      <c r="T320" s="219"/>
      <c r="AT320" s="213" t="s">
        <v>249</v>
      </c>
      <c r="AU320" s="213" t="s">
        <v>92</v>
      </c>
      <c r="AV320" s="13" t="s">
        <v>92</v>
      </c>
      <c r="AW320" s="13" t="s">
        <v>39</v>
      </c>
      <c r="AX320" s="13" t="s">
        <v>84</v>
      </c>
      <c r="AY320" s="213" t="s">
        <v>165</v>
      </c>
    </row>
    <row r="321" s="14" customFormat="1">
      <c r="B321" s="220"/>
      <c r="D321" s="199" t="s">
        <v>249</v>
      </c>
      <c r="E321" s="221" t="s">
        <v>1</v>
      </c>
      <c r="F321" s="222" t="s">
        <v>252</v>
      </c>
      <c r="H321" s="223">
        <v>52</v>
      </c>
      <c r="I321" s="224"/>
      <c r="L321" s="220"/>
      <c r="M321" s="225"/>
      <c r="N321" s="226"/>
      <c r="O321" s="226"/>
      <c r="P321" s="226"/>
      <c r="Q321" s="226"/>
      <c r="R321" s="226"/>
      <c r="S321" s="226"/>
      <c r="T321" s="227"/>
      <c r="AT321" s="221" t="s">
        <v>249</v>
      </c>
      <c r="AU321" s="221" t="s">
        <v>92</v>
      </c>
      <c r="AV321" s="14" t="s">
        <v>164</v>
      </c>
      <c r="AW321" s="14" t="s">
        <v>39</v>
      </c>
      <c r="AX321" s="14" t="s">
        <v>21</v>
      </c>
      <c r="AY321" s="221" t="s">
        <v>165</v>
      </c>
    </row>
    <row r="322" s="1" customFormat="1" ht="24" customHeight="1">
      <c r="B322" s="185"/>
      <c r="C322" s="186" t="s">
        <v>490</v>
      </c>
      <c r="D322" s="186" t="s">
        <v>168</v>
      </c>
      <c r="E322" s="187" t="s">
        <v>491</v>
      </c>
      <c r="F322" s="188" t="s">
        <v>492</v>
      </c>
      <c r="G322" s="189" t="s">
        <v>305</v>
      </c>
      <c r="H322" s="190">
        <v>0.67900000000000005</v>
      </c>
      <c r="I322" s="191"/>
      <c r="J322" s="192">
        <f>ROUND(I322*H322,2)</f>
        <v>0</v>
      </c>
      <c r="K322" s="188" t="s">
        <v>247</v>
      </c>
      <c r="L322" s="37"/>
      <c r="M322" s="193" t="s">
        <v>1</v>
      </c>
      <c r="N322" s="194" t="s">
        <v>49</v>
      </c>
      <c r="O322" s="73"/>
      <c r="P322" s="195">
        <f>O322*H322</f>
        <v>0</v>
      </c>
      <c r="Q322" s="195">
        <v>1.05871</v>
      </c>
      <c r="R322" s="195">
        <f>Q322*H322</f>
        <v>0.71886409000000007</v>
      </c>
      <c r="S322" s="195">
        <v>0</v>
      </c>
      <c r="T322" s="196">
        <f>S322*H322</f>
        <v>0</v>
      </c>
      <c r="AR322" s="197" t="s">
        <v>164</v>
      </c>
      <c r="AT322" s="197" t="s">
        <v>168</v>
      </c>
      <c r="AU322" s="197" t="s">
        <v>92</v>
      </c>
      <c r="AY322" s="18" t="s">
        <v>165</v>
      </c>
      <c r="BE322" s="198">
        <f>IF(N322="základní",J322,0)</f>
        <v>0</v>
      </c>
      <c r="BF322" s="198">
        <f>IF(N322="snížená",J322,0)</f>
        <v>0</v>
      </c>
      <c r="BG322" s="198">
        <f>IF(N322="zákl. přenesená",J322,0)</f>
        <v>0</v>
      </c>
      <c r="BH322" s="198">
        <f>IF(N322="sníž. přenesená",J322,0)</f>
        <v>0</v>
      </c>
      <c r="BI322" s="198">
        <f>IF(N322="nulová",J322,0)</f>
        <v>0</v>
      </c>
      <c r="BJ322" s="18" t="s">
        <v>21</v>
      </c>
      <c r="BK322" s="198">
        <f>ROUND(I322*H322,2)</f>
        <v>0</v>
      </c>
      <c r="BL322" s="18" t="s">
        <v>164</v>
      </c>
      <c r="BM322" s="197" t="s">
        <v>493</v>
      </c>
    </row>
    <row r="323" s="1" customFormat="1">
      <c r="B323" s="37"/>
      <c r="D323" s="199" t="s">
        <v>173</v>
      </c>
      <c r="F323" s="200" t="s">
        <v>494</v>
      </c>
      <c r="I323" s="126"/>
      <c r="L323" s="37"/>
      <c r="M323" s="201"/>
      <c r="N323" s="73"/>
      <c r="O323" s="73"/>
      <c r="P323" s="73"/>
      <c r="Q323" s="73"/>
      <c r="R323" s="73"/>
      <c r="S323" s="73"/>
      <c r="T323" s="74"/>
      <c r="AT323" s="18" t="s">
        <v>173</v>
      </c>
      <c r="AU323" s="18" t="s">
        <v>92</v>
      </c>
    </row>
    <row r="324" s="12" customFormat="1">
      <c r="B324" s="205"/>
      <c r="D324" s="199" t="s">
        <v>249</v>
      </c>
      <c r="E324" s="206" t="s">
        <v>1</v>
      </c>
      <c r="F324" s="207" t="s">
        <v>250</v>
      </c>
      <c r="H324" s="206" t="s">
        <v>1</v>
      </c>
      <c r="I324" s="208"/>
      <c r="L324" s="205"/>
      <c r="M324" s="209"/>
      <c r="N324" s="210"/>
      <c r="O324" s="210"/>
      <c r="P324" s="210"/>
      <c r="Q324" s="210"/>
      <c r="R324" s="210"/>
      <c r="S324" s="210"/>
      <c r="T324" s="211"/>
      <c r="AT324" s="206" t="s">
        <v>249</v>
      </c>
      <c r="AU324" s="206" t="s">
        <v>92</v>
      </c>
      <c r="AV324" s="12" t="s">
        <v>21</v>
      </c>
      <c r="AW324" s="12" t="s">
        <v>39</v>
      </c>
      <c r="AX324" s="12" t="s">
        <v>84</v>
      </c>
      <c r="AY324" s="206" t="s">
        <v>165</v>
      </c>
    </row>
    <row r="325" s="12" customFormat="1">
      <c r="B325" s="205"/>
      <c r="D325" s="199" t="s">
        <v>249</v>
      </c>
      <c r="E325" s="206" t="s">
        <v>1</v>
      </c>
      <c r="F325" s="207" t="s">
        <v>495</v>
      </c>
      <c r="H325" s="206" t="s">
        <v>1</v>
      </c>
      <c r="I325" s="208"/>
      <c r="L325" s="205"/>
      <c r="M325" s="209"/>
      <c r="N325" s="210"/>
      <c r="O325" s="210"/>
      <c r="P325" s="210"/>
      <c r="Q325" s="210"/>
      <c r="R325" s="210"/>
      <c r="S325" s="210"/>
      <c r="T325" s="211"/>
      <c r="AT325" s="206" t="s">
        <v>249</v>
      </c>
      <c r="AU325" s="206" t="s">
        <v>92</v>
      </c>
      <c r="AV325" s="12" t="s">
        <v>21</v>
      </c>
      <c r="AW325" s="12" t="s">
        <v>39</v>
      </c>
      <c r="AX325" s="12" t="s">
        <v>84</v>
      </c>
      <c r="AY325" s="206" t="s">
        <v>165</v>
      </c>
    </row>
    <row r="326" s="13" customFormat="1">
      <c r="B326" s="212"/>
      <c r="D326" s="199" t="s">
        <v>249</v>
      </c>
      <c r="E326" s="213" t="s">
        <v>1</v>
      </c>
      <c r="F326" s="214" t="s">
        <v>496</v>
      </c>
      <c r="H326" s="215">
        <v>0.216</v>
      </c>
      <c r="I326" s="216"/>
      <c r="L326" s="212"/>
      <c r="M326" s="217"/>
      <c r="N326" s="218"/>
      <c r="O326" s="218"/>
      <c r="P326" s="218"/>
      <c r="Q326" s="218"/>
      <c r="R326" s="218"/>
      <c r="S326" s="218"/>
      <c r="T326" s="219"/>
      <c r="AT326" s="213" t="s">
        <v>249</v>
      </c>
      <c r="AU326" s="213" t="s">
        <v>92</v>
      </c>
      <c r="AV326" s="13" t="s">
        <v>92</v>
      </c>
      <c r="AW326" s="13" t="s">
        <v>39</v>
      </c>
      <c r="AX326" s="13" t="s">
        <v>84</v>
      </c>
      <c r="AY326" s="213" t="s">
        <v>165</v>
      </c>
    </row>
    <row r="327" s="12" customFormat="1">
      <c r="B327" s="205"/>
      <c r="D327" s="199" t="s">
        <v>249</v>
      </c>
      <c r="E327" s="206" t="s">
        <v>1</v>
      </c>
      <c r="F327" s="207" t="s">
        <v>497</v>
      </c>
      <c r="H327" s="206" t="s">
        <v>1</v>
      </c>
      <c r="I327" s="208"/>
      <c r="L327" s="205"/>
      <c r="M327" s="209"/>
      <c r="N327" s="210"/>
      <c r="O327" s="210"/>
      <c r="P327" s="210"/>
      <c r="Q327" s="210"/>
      <c r="R327" s="210"/>
      <c r="S327" s="210"/>
      <c r="T327" s="211"/>
      <c r="AT327" s="206" t="s">
        <v>249</v>
      </c>
      <c r="AU327" s="206" t="s">
        <v>92</v>
      </c>
      <c r="AV327" s="12" t="s">
        <v>21</v>
      </c>
      <c r="AW327" s="12" t="s">
        <v>39</v>
      </c>
      <c r="AX327" s="12" t="s">
        <v>84</v>
      </c>
      <c r="AY327" s="206" t="s">
        <v>165</v>
      </c>
    </row>
    <row r="328" s="13" customFormat="1">
      <c r="B328" s="212"/>
      <c r="D328" s="199" t="s">
        <v>249</v>
      </c>
      <c r="E328" s="213" t="s">
        <v>1</v>
      </c>
      <c r="F328" s="214" t="s">
        <v>498</v>
      </c>
      <c r="H328" s="215">
        <v>0.374</v>
      </c>
      <c r="I328" s="216"/>
      <c r="L328" s="212"/>
      <c r="M328" s="217"/>
      <c r="N328" s="218"/>
      <c r="O328" s="218"/>
      <c r="P328" s="218"/>
      <c r="Q328" s="218"/>
      <c r="R328" s="218"/>
      <c r="S328" s="218"/>
      <c r="T328" s="219"/>
      <c r="AT328" s="213" t="s">
        <v>249</v>
      </c>
      <c r="AU328" s="213" t="s">
        <v>92</v>
      </c>
      <c r="AV328" s="13" t="s">
        <v>92</v>
      </c>
      <c r="AW328" s="13" t="s">
        <v>39</v>
      </c>
      <c r="AX328" s="13" t="s">
        <v>84</v>
      </c>
      <c r="AY328" s="213" t="s">
        <v>165</v>
      </c>
    </row>
    <row r="329" s="15" customFormat="1">
      <c r="B329" s="238"/>
      <c r="D329" s="199" t="s">
        <v>249</v>
      </c>
      <c r="E329" s="239" t="s">
        <v>1</v>
      </c>
      <c r="F329" s="240" t="s">
        <v>408</v>
      </c>
      <c r="H329" s="241">
        <v>0.58999999999999997</v>
      </c>
      <c r="I329" s="242"/>
      <c r="L329" s="238"/>
      <c r="M329" s="243"/>
      <c r="N329" s="244"/>
      <c r="O329" s="244"/>
      <c r="P329" s="244"/>
      <c r="Q329" s="244"/>
      <c r="R329" s="244"/>
      <c r="S329" s="244"/>
      <c r="T329" s="245"/>
      <c r="AT329" s="239" t="s">
        <v>249</v>
      </c>
      <c r="AU329" s="239" t="s">
        <v>92</v>
      </c>
      <c r="AV329" s="15" t="s">
        <v>179</v>
      </c>
      <c r="AW329" s="15" t="s">
        <v>39</v>
      </c>
      <c r="AX329" s="15" t="s">
        <v>84</v>
      </c>
      <c r="AY329" s="239" t="s">
        <v>165</v>
      </c>
    </row>
    <row r="330" s="13" customFormat="1">
      <c r="B330" s="212"/>
      <c r="D330" s="199" t="s">
        <v>249</v>
      </c>
      <c r="E330" s="213" t="s">
        <v>1</v>
      </c>
      <c r="F330" s="214" t="s">
        <v>499</v>
      </c>
      <c r="H330" s="215">
        <v>0.088999999999999996</v>
      </c>
      <c r="I330" s="216"/>
      <c r="L330" s="212"/>
      <c r="M330" s="217"/>
      <c r="N330" s="218"/>
      <c r="O330" s="218"/>
      <c r="P330" s="218"/>
      <c r="Q330" s="218"/>
      <c r="R330" s="218"/>
      <c r="S330" s="218"/>
      <c r="T330" s="219"/>
      <c r="AT330" s="213" t="s">
        <v>249</v>
      </c>
      <c r="AU330" s="213" t="s">
        <v>92</v>
      </c>
      <c r="AV330" s="13" t="s">
        <v>92</v>
      </c>
      <c r="AW330" s="13" t="s">
        <v>39</v>
      </c>
      <c r="AX330" s="13" t="s">
        <v>84</v>
      </c>
      <c r="AY330" s="213" t="s">
        <v>165</v>
      </c>
    </row>
    <row r="331" s="14" customFormat="1">
      <c r="B331" s="220"/>
      <c r="D331" s="199" t="s">
        <v>249</v>
      </c>
      <c r="E331" s="221" t="s">
        <v>1</v>
      </c>
      <c r="F331" s="222" t="s">
        <v>252</v>
      </c>
      <c r="H331" s="223">
        <v>0.67899999999999994</v>
      </c>
      <c r="I331" s="224"/>
      <c r="L331" s="220"/>
      <c r="M331" s="225"/>
      <c r="N331" s="226"/>
      <c r="O331" s="226"/>
      <c r="P331" s="226"/>
      <c r="Q331" s="226"/>
      <c r="R331" s="226"/>
      <c r="S331" s="226"/>
      <c r="T331" s="227"/>
      <c r="AT331" s="221" t="s">
        <v>249</v>
      </c>
      <c r="AU331" s="221" t="s">
        <v>92</v>
      </c>
      <c r="AV331" s="14" t="s">
        <v>164</v>
      </c>
      <c r="AW331" s="14" t="s">
        <v>39</v>
      </c>
      <c r="AX331" s="14" t="s">
        <v>21</v>
      </c>
      <c r="AY331" s="221" t="s">
        <v>165</v>
      </c>
    </row>
    <row r="332" s="11" customFormat="1" ht="22.8" customHeight="1">
      <c r="B332" s="172"/>
      <c r="D332" s="173" t="s">
        <v>83</v>
      </c>
      <c r="E332" s="183" t="s">
        <v>179</v>
      </c>
      <c r="F332" s="183" t="s">
        <v>500</v>
      </c>
      <c r="I332" s="175"/>
      <c r="J332" s="184">
        <f>BK332</f>
        <v>0</v>
      </c>
      <c r="L332" s="172"/>
      <c r="M332" s="177"/>
      <c r="N332" s="178"/>
      <c r="O332" s="178"/>
      <c r="P332" s="179">
        <f>SUM(P333:P414)</f>
        <v>0</v>
      </c>
      <c r="Q332" s="178"/>
      <c r="R332" s="179">
        <f>SUM(R333:R414)</f>
        <v>166.87292556000006</v>
      </c>
      <c r="S332" s="178"/>
      <c r="T332" s="180">
        <f>SUM(T333:T414)</f>
        <v>0</v>
      </c>
      <c r="AR332" s="173" t="s">
        <v>21</v>
      </c>
      <c r="AT332" s="181" t="s">
        <v>83</v>
      </c>
      <c r="AU332" s="181" t="s">
        <v>21</v>
      </c>
      <c r="AY332" s="173" t="s">
        <v>165</v>
      </c>
      <c r="BK332" s="182">
        <f>SUM(BK333:BK414)</f>
        <v>0</v>
      </c>
    </row>
    <row r="333" s="1" customFormat="1" ht="24" customHeight="1">
      <c r="B333" s="185"/>
      <c r="C333" s="186" t="s">
        <v>501</v>
      </c>
      <c r="D333" s="186" t="s">
        <v>168</v>
      </c>
      <c r="E333" s="187" t="s">
        <v>502</v>
      </c>
      <c r="F333" s="188" t="s">
        <v>503</v>
      </c>
      <c r="G333" s="189" t="s">
        <v>268</v>
      </c>
      <c r="H333" s="190">
        <v>0.90000000000000002</v>
      </c>
      <c r="I333" s="191"/>
      <c r="J333" s="192">
        <f>ROUND(I333*H333,2)</f>
        <v>0</v>
      </c>
      <c r="K333" s="188" t="s">
        <v>247</v>
      </c>
      <c r="L333" s="37"/>
      <c r="M333" s="193" t="s">
        <v>1</v>
      </c>
      <c r="N333" s="194" t="s">
        <v>49</v>
      </c>
      <c r="O333" s="73"/>
      <c r="P333" s="195">
        <f>O333*H333</f>
        <v>0</v>
      </c>
      <c r="Q333" s="195">
        <v>2.9013900000000001</v>
      </c>
      <c r="R333" s="195">
        <f>Q333*H333</f>
        <v>2.6112510000000002</v>
      </c>
      <c r="S333" s="195">
        <v>0</v>
      </c>
      <c r="T333" s="196">
        <f>S333*H333</f>
        <v>0</v>
      </c>
      <c r="AR333" s="197" t="s">
        <v>164</v>
      </c>
      <c r="AT333" s="197" t="s">
        <v>168</v>
      </c>
      <c r="AU333" s="197" t="s">
        <v>92</v>
      </c>
      <c r="AY333" s="18" t="s">
        <v>165</v>
      </c>
      <c r="BE333" s="198">
        <f>IF(N333="základní",J333,0)</f>
        <v>0</v>
      </c>
      <c r="BF333" s="198">
        <f>IF(N333="snížená",J333,0)</f>
        <v>0</v>
      </c>
      <c r="BG333" s="198">
        <f>IF(N333="zákl. přenesená",J333,0)</f>
        <v>0</v>
      </c>
      <c r="BH333" s="198">
        <f>IF(N333="sníž. přenesená",J333,0)</f>
        <v>0</v>
      </c>
      <c r="BI333" s="198">
        <f>IF(N333="nulová",J333,0)</f>
        <v>0</v>
      </c>
      <c r="BJ333" s="18" t="s">
        <v>21</v>
      </c>
      <c r="BK333" s="198">
        <f>ROUND(I333*H333,2)</f>
        <v>0</v>
      </c>
      <c r="BL333" s="18" t="s">
        <v>164</v>
      </c>
      <c r="BM333" s="197" t="s">
        <v>504</v>
      </c>
    </row>
    <row r="334" s="1" customFormat="1">
      <c r="B334" s="37"/>
      <c r="D334" s="199" t="s">
        <v>173</v>
      </c>
      <c r="F334" s="200" t="s">
        <v>505</v>
      </c>
      <c r="I334" s="126"/>
      <c r="L334" s="37"/>
      <c r="M334" s="201"/>
      <c r="N334" s="73"/>
      <c r="O334" s="73"/>
      <c r="P334" s="73"/>
      <c r="Q334" s="73"/>
      <c r="R334" s="73"/>
      <c r="S334" s="73"/>
      <c r="T334" s="74"/>
      <c r="AT334" s="18" t="s">
        <v>173</v>
      </c>
      <c r="AU334" s="18" t="s">
        <v>92</v>
      </c>
    </row>
    <row r="335" s="12" customFormat="1">
      <c r="B335" s="205"/>
      <c r="D335" s="199" t="s">
        <v>249</v>
      </c>
      <c r="E335" s="206" t="s">
        <v>1</v>
      </c>
      <c r="F335" s="207" t="s">
        <v>506</v>
      </c>
      <c r="H335" s="206" t="s">
        <v>1</v>
      </c>
      <c r="I335" s="208"/>
      <c r="L335" s="205"/>
      <c r="M335" s="209"/>
      <c r="N335" s="210"/>
      <c r="O335" s="210"/>
      <c r="P335" s="210"/>
      <c r="Q335" s="210"/>
      <c r="R335" s="210"/>
      <c r="S335" s="210"/>
      <c r="T335" s="211"/>
      <c r="AT335" s="206" t="s">
        <v>249</v>
      </c>
      <c r="AU335" s="206" t="s">
        <v>92</v>
      </c>
      <c r="AV335" s="12" t="s">
        <v>21</v>
      </c>
      <c r="AW335" s="12" t="s">
        <v>39</v>
      </c>
      <c r="AX335" s="12" t="s">
        <v>84</v>
      </c>
      <c r="AY335" s="206" t="s">
        <v>165</v>
      </c>
    </row>
    <row r="336" s="13" customFormat="1">
      <c r="B336" s="212"/>
      <c r="D336" s="199" t="s">
        <v>249</v>
      </c>
      <c r="E336" s="213" t="s">
        <v>1</v>
      </c>
      <c r="F336" s="214" t="s">
        <v>507</v>
      </c>
      <c r="H336" s="215">
        <v>0.90000000000000002</v>
      </c>
      <c r="I336" s="216"/>
      <c r="L336" s="212"/>
      <c r="M336" s="217"/>
      <c r="N336" s="218"/>
      <c r="O336" s="218"/>
      <c r="P336" s="218"/>
      <c r="Q336" s="218"/>
      <c r="R336" s="218"/>
      <c r="S336" s="218"/>
      <c r="T336" s="219"/>
      <c r="AT336" s="213" t="s">
        <v>249</v>
      </c>
      <c r="AU336" s="213" t="s">
        <v>92</v>
      </c>
      <c r="AV336" s="13" t="s">
        <v>92</v>
      </c>
      <c r="AW336" s="13" t="s">
        <v>39</v>
      </c>
      <c r="AX336" s="13" t="s">
        <v>84</v>
      </c>
      <c r="AY336" s="213" t="s">
        <v>165</v>
      </c>
    </row>
    <row r="337" s="14" customFormat="1">
      <c r="B337" s="220"/>
      <c r="D337" s="199" t="s">
        <v>249</v>
      </c>
      <c r="E337" s="221" t="s">
        <v>1</v>
      </c>
      <c r="F337" s="222" t="s">
        <v>252</v>
      </c>
      <c r="H337" s="223">
        <v>0.90000000000000002</v>
      </c>
      <c r="I337" s="224"/>
      <c r="L337" s="220"/>
      <c r="M337" s="225"/>
      <c r="N337" s="226"/>
      <c r="O337" s="226"/>
      <c r="P337" s="226"/>
      <c r="Q337" s="226"/>
      <c r="R337" s="226"/>
      <c r="S337" s="226"/>
      <c r="T337" s="227"/>
      <c r="AT337" s="221" t="s">
        <v>249</v>
      </c>
      <c r="AU337" s="221" t="s">
        <v>92</v>
      </c>
      <c r="AV337" s="14" t="s">
        <v>164</v>
      </c>
      <c r="AW337" s="14" t="s">
        <v>39</v>
      </c>
      <c r="AX337" s="14" t="s">
        <v>21</v>
      </c>
      <c r="AY337" s="221" t="s">
        <v>165</v>
      </c>
    </row>
    <row r="338" s="1" customFormat="1" ht="24" customHeight="1">
      <c r="B338" s="185"/>
      <c r="C338" s="186" t="s">
        <v>508</v>
      </c>
      <c r="D338" s="186" t="s">
        <v>168</v>
      </c>
      <c r="E338" s="187" t="s">
        <v>509</v>
      </c>
      <c r="F338" s="188" t="s">
        <v>510</v>
      </c>
      <c r="G338" s="189" t="s">
        <v>268</v>
      </c>
      <c r="H338" s="190">
        <v>0.90000000000000002</v>
      </c>
      <c r="I338" s="191"/>
      <c r="J338" s="192">
        <f>ROUND(I338*H338,2)</f>
        <v>0</v>
      </c>
      <c r="K338" s="188" t="s">
        <v>247</v>
      </c>
      <c r="L338" s="37"/>
      <c r="M338" s="193" t="s">
        <v>1</v>
      </c>
      <c r="N338" s="194" t="s">
        <v>49</v>
      </c>
      <c r="O338" s="73"/>
      <c r="P338" s="195">
        <f>O338*H338</f>
        <v>0</v>
      </c>
      <c r="Q338" s="195">
        <v>0</v>
      </c>
      <c r="R338" s="195">
        <f>Q338*H338</f>
        <v>0</v>
      </c>
      <c r="S338" s="195">
        <v>0</v>
      </c>
      <c r="T338" s="196">
        <f>S338*H338</f>
        <v>0</v>
      </c>
      <c r="AR338" s="197" t="s">
        <v>164</v>
      </c>
      <c r="AT338" s="197" t="s">
        <v>168</v>
      </c>
      <c r="AU338" s="197" t="s">
        <v>92</v>
      </c>
      <c r="AY338" s="18" t="s">
        <v>165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18" t="s">
        <v>21</v>
      </c>
      <c r="BK338" s="198">
        <f>ROUND(I338*H338,2)</f>
        <v>0</v>
      </c>
      <c r="BL338" s="18" t="s">
        <v>164</v>
      </c>
      <c r="BM338" s="197" t="s">
        <v>511</v>
      </c>
    </row>
    <row r="339" s="1" customFormat="1">
      <c r="B339" s="37"/>
      <c r="D339" s="199" t="s">
        <v>173</v>
      </c>
      <c r="F339" s="200" t="s">
        <v>512</v>
      </c>
      <c r="I339" s="126"/>
      <c r="L339" s="37"/>
      <c r="M339" s="201"/>
      <c r="N339" s="73"/>
      <c r="O339" s="73"/>
      <c r="P339" s="73"/>
      <c r="Q339" s="73"/>
      <c r="R339" s="73"/>
      <c r="S339" s="73"/>
      <c r="T339" s="74"/>
      <c r="AT339" s="18" t="s">
        <v>173</v>
      </c>
      <c r="AU339" s="18" t="s">
        <v>92</v>
      </c>
    </row>
    <row r="340" s="1" customFormat="1" ht="24" customHeight="1">
      <c r="B340" s="185"/>
      <c r="C340" s="186" t="s">
        <v>513</v>
      </c>
      <c r="D340" s="186" t="s">
        <v>168</v>
      </c>
      <c r="E340" s="187" t="s">
        <v>514</v>
      </c>
      <c r="F340" s="188" t="s">
        <v>515</v>
      </c>
      <c r="G340" s="189" t="s">
        <v>246</v>
      </c>
      <c r="H340" s="190">
        <v>195</v>
      </c>
      <c r="I340" s="191"/>
      <c r="J340" s="192">
        <f>ROUND(I340*H340,2)</f>
        <v>0</v>
      </c>
      <c r="K340" s="188" t="s">
        <v>247</v>
      </c>
      <c r="L340" s="37"/>
      <c r="M340" s="193" t="s">
        <v>1</v>
      </c>
      <c r="N340" s="194" t="s">
        <v>49</v>
      </c>
      <c r="O340" s="73"/>
      <c r="P340" s="195">
        <f>O340*H340</f>
        <v>0</v>
      </c>
      <c r="Q340" s="195">
        <v>0.25933</v>
      </c>
      <c r="R340" s="195">
        <f>Q340*H340</f>
        <v>50.56935</v>
      </c>
      <c r="S340" s="195">
        <v>0</v>
      </c>
      <c r="T340" s="196">
        <f>S340*H340</f>
        <v>0</v>
      </c>
      <c r="AR340" s="197" t="s">
        <v>164</v>
      </c>
      <c r="AT340" s="197" t="s">
        <v>168</v>
      </c>
      <c r="AU340" s="197" t="s">
        <v>92</v>
      </c>
      <c r="AY340" s="18" t="s">
        <v>165</v>
      </c>
      <c r="BE340" s="198">
        <f>IF(N340="základní",J340,0)</f>
        <v>0</v>
      </c>
      <c r="BF340" s="198">
        <f>IF(N340="snížená",J340,0)</f>
        <v>0</v>
      </c>
      <c r="BG340" s="198">
        <f>IF(N340="zákl. přenesená",J340,0)</f>
        <v>0</v>
      </c>
      <c r="BH340" s="198">
        <f>IF(N340="sníž. přenesená",J340,0)</f>
        <v>0</v>
      </c>
      <c r="BI340" s="198">
        <f>IF(N340="nulová",J340,0)</f>
        <v>0</v>
      </c>
      <c r="BJ340" s="18" t="s">
        <v>21</v>
      </c>
      <c r="BK340" s="198">
        <f>ROUND(I340*H340,2)</f>
        <v>0</v>
      </c>
      <c r="BL340" s="18" t="s">
        <v>164</v>
      </c>
      <c r="BM340" s="197" t="s">
        <v>516</v>
      </c>
    </row>
    <row r="341" s="1" customFormat="1">
      <c r="B341" s="37"/>
      <c r="D341" s="199" t="s">
        <v>173</v>
      </c>
      <c r="F341" s="200" t="s">
        <v>517</v>
      </c>
      <c r="I341" s="126"/>
      <c r="L341" s="37"/>
      <c r="M341" s="201"/>
      <c r="N341" s="73"/>
      <c r="O341" s="73"/>
      <c r="P341" s="73"/>
      <c r="Q341" s="73"/>
      <c r="R341" s="73"/>
      <c r="S341" s="73"/>
      <c r="T341" s="74"/>
      <c r="AT341" s="18" t="s">
        <v>173</v>
      </c>
      <c r="AU341" s="18" t="s">
        <v>92</v>
      </c>
    </row>
    <row r="342" s="13" customFormat="1">
      <c r="B342" s="212"/>
      <c r="D342" s="199" t="s">
        <v>249</v>
      </c>
      <c r="E342" s="213" t="s">
        <v>1</v>
      </c>
      <c r="F342" s="214" t="s">
        <v>518</v>
      </c>
      <c r="H342" s="215">
        <v>195</v>
      </c>
      <c r="I342" s="216"/>
      <c r="L342" s="212"/>
      <c r="M342" s="217"/>
      <c r="N342" s="218"/>
      <c r="O342" s="218"/>
      <c r="P342" s="218"/>
      <c r="Q342" s="218"/>
      <c r="R342" s="218"/>
      <c r="S342" s="218"/>
      <c r="T342" s="219"/>
      <c r="AT342" s="213" t="s">
        <v>249</v>
      </c>
      <c r="AU342" s="213" t="s">
        <v>92</v>
      </c>
      <c r="AV342" s="13" t="s">
        <v>92</v>
      </c>
      <c r="AW342" s="13" t="s">
        <v>39</v>
      </c>
      <c r="AX342" s="13" t="s">
        <v>84</v>
      </c>
      <c r="AY342" s="213" t="s">
        <v>165</v>
      </c>
    </row>
    <row r="343" s="14" customFormat="1">
      <c r="B343" s="220"/>
      <c r="D343" s="199" t="s">
        <v>249</v>
      </c>
      <c r="E343" s="221" t="s">
        <v>1</v>
      </c>
      <c r="F343" s="222" t="s">
        <v>252</v>
      </c>
      <c r="H343" s="223">
        <v>195</v>
      </c>
      <c r="I343" s="224"/>
      <c r="L343" s="220"/>
      <c r="M343" s="225"/>
      <c r="N343" s="226"/>
      <c r="O343" s="226"/>
      <c r="P343" s="226"/>
      <c r="Q343" s="226"/>
      <c r="R343" s="226"/>
      <c r="S343" s="226"/>
      <c r="T343" s="227"/>
      <c r="AT343" s="221" t="s">
        <v>249</v>
      </c>
      <c r="AU343" s="221" t="s">
        <v>92</v>
      </c>
      <c r="AV343" s="14" t="s">
        <v>164</v>
      </c>
      <c r="AW343" s="14" t="s">
        <v>39</v>
      </c>
      <c r="AX343" s="14" t="s">
        <v>21</v>
      </c>
      <c r="AY343" s="221" t="s">
        <v>165</v>
      </c>
    </row>
    <row r="344" s="1" customFormat="1" ht="24" customHeight="1">
      <c r="B344" s="185"/>
      <c r="C344" s="186" t="s">
        <v>519</v>
      </c>
      <c r="D344" s="186" t="s">
        <v>168</v>
      </c>
      <c r="E344" s="187" t="s">
        <v>520</v>
      </c>
      <c r="F344" s="188" t="s">
        <v>521</v>
      </c>
      <c r="G344" s="189" t="s">
        <v>246</v>
      </c>
      <c r="H344" s="190">
        <v>49.600000000000001</v>
      </c>
      <c r="I344" s="191"/>
      <c r="J344" s="192">
        <f>ROUND(I344*H344,2)</f>
        <v>0</v>
      </c>
      <c r="K344" s="188" t="s">
        <v>247</v>
      </c>
      <c r="L344" s="37"/>
      <c r="M344" s="193" t="s">
        <v>1</v>
      </c>
      <c r="N344" s="194" t="s">
        <v>49</v>
      </c>
      <c r="O344" s="73"/>
      <c r="P344" s="195">
        <f>O344*H344</f>
        <v>0</v>
      </c>
      <c r="Q344" s="195">
        <v>0.23663999999999999</v>
      </c>
      <c r="R344" s="195">
        <f>Q344*H344</f>
        <v>11.737344</v>
      </c>
      <c r="S344" s="195">
        <v>0</v>
      </c>
      <c r="T344" s="196">
        <f>S344*H344</f>
        <v>0</v>
      </c>
      <c r="AR344" s="197" t="s">
        <v>164</v>
      </c>
      <c r="AT344" s="197" t="s">
        <v>168</v>
      </c>
      <c r="AU344" s="197" t="s">
        <v>92</v>
      </c>
      <c r="AY344" s="18" t="s">
        <v>165</v>
      </c>
      <c r="BE344" s="198">
        <f>IF(N344="základní",J344,0)</f>
        <v>0</v>
      </c>
      <c r="BF344" s="198">
        <f>IF(N344="snížená",J344,0)</f>
        <v>0</v>
      </c>
      <c r="BG344" s="198">
        <f>IF(N344="zákl. přenesená",J344,0)</f>
        <v>0</v>
      </c>
      <c r="BH344" s="198">
        <f>IF(N344="sníž. přenesená",J344,0)</f>
        <v>0</v>
      </c>
      <c r="BI344" s="198">
        <f>IF(N344="nulová",J344,0)</f>
        <v>0</v>
      </c>
      <c r="BJ344" s="18" t="s">
        <v>21</v>
      </c>
      <c r="BK344" s="198">
        <f>ROUND(I344*H344,2)</f>
        <v>0</v>
      </c>
      <c r="BL344" s="18" t="s">
        <v>164</v>
      </c>
      <c r="BM344" s="197" t="s">
        <v>522</v>
      </c>
    </row>
    <row r="345" s="1" customFormat="1">
      <c r="B345" s="37"/>
      <c r="D345" s="199" t="s">
        <v>173</v>
      </c>
      <c r="F345" s="200" t="s">
        <v>523</v>
      </c>
      <c r="I345" s="126"/>
      <c r="L345" s="37"/>
      <c r="M345" s="201"/>
      <c r="N345" s="73"/>
      <c r="O345" s="73"/>
      <c r="P345" s="73"/>
      <c r="Q345" s="73"/>
      <c r="R345" s="73"/>
      <c r="S345" s="73"/>
      <c r="T345" s="74"/>
      <c r="AT345" s="18" t="s">
        <v>173</v>
      </c>
      <c r="AU345" s="18" t="s">
        <v>92</v>
      </c>
    </row>
    <row r="346" s="12" customFormat="1">
      <c r="B346" s="205"/>
      <c r="D346" s="199" t="s">
        <v>249</v>
      </c>
      <c r="E346" s="206" t="s">
        <v>1</v>
      </c>
      <c r="F346" s="207" t="s">
        <v>524</v>
      </c>
      <c r="H346" s="206" t="s">
        <v>1</v>
      </c>
      <c r="I346" s="208"/>
      <c r="L346" s="205"/>
      <c r="M346" s="209"/>
      <c r="N346" s="210"/>
      <c r="O346" s="210"/>
      <c r="P346" s="210"/>
      <c r="Q346" s="210"/>
      <c r="R346" s="210"/>
      <c r="S346" s="210"/>
      <c r="T346" s="211"/>
      <c r="AT346" s="206" t="s">
        <v>249</v>
      </c>
      <c r="AU346" s="206" t="s">
        <v>92</v>
      </c>
      <c r="AV346" s="12" t="s">
        <v>21</v>
      </c>
      <c r="AW346" s="12" t="s">
        <v>39</v>
      </c>
      <c r="AX346" s="12" t="s">
        <v>84</v>
      </c>
      <c r="AY346" s="206" t="s">
        <v>165</v>
      </c>
    </row>
    <row r="347" s="13" customFormat="1">
      <c r="B347" s="212"/>
      <c r="D347" s="199" t="s">
        <v>249</v>
      </c>
      <c r="E347" s="213" t="s">
        <v>1</v>
      </c>
      <c r="F347" s="214" t="s">
        <v>525</v>
      </c>
      <c r="H347" s="215">
        <v>49.600000000000001</v>
      </c>
      <c r="I347" s="216"/>
      <c r="L347" s="212"/>
      <c r="M347" s="217"/>
      <c r="N347" s="218"/>
      <c r="O347" s="218"/>
      <c r="P347" s="218"/>
      <c r="Q347" s="218"/>
      <c r="R347" s="218"/>
      <c r="S347" s="218"/>
      <c r="T347" s="219"/>
      <c r="AT347" s="213" t="s">
        <v>249</v>
      </c>
      <c r="AU347" s="213" t="s">
        <v>92</v>
      </c>
      <c r="AV347" s="13" t="s">
        <v>92</v>
      </c>
      <c r="AW347" s="13" t="s">
        <v>39</v>
      </c>
      <c r="AX347" s="13" t="s">
        <v>84</v>
      </c>
      <c r="AY347" s="213" t="s">
        <v>165</v>
      </c>
    </row>
    <row r="348" s="14" customFormat="1">
      <c r="B348" s="220"/>
      <c r="D348" s="199" t="s">
        <v>249</v>
      </c>
      <c r="E348" s="221" t="s">
        <v>1</v>
      </c>
      <c r="F348" s="222" t="s">
        <v>252</v>
      </c>
      <c r="H348" s="223">
        <v>49.600000000000001</v>
      </c>
      <c r="I348" s="224"/>
      <c r="L348" s="220"/>
      <c r="M348" s="225"/>
      <c r="N348" s="226"/>
      <c r="O348" s="226"/>
      <c r="P348" s="226"/>
      <c r="Q348" s="226"/>
      <c r="R348" s="226"/>
      <c r="S348" s="226"/>
      <c r="T348" s="227"/>
      <c r="AT348" s="221" t="s">
        <v>249</v>
      </c>
      <c r="AU348" s="221" t="s">
        <v>92</v>
      </c>
      <c r="AV348" s="14" t="s">
        <v>164</v>
      </c>
      <c r="AW348" s="14" t="s">
        <v>39</v>
      </c>
      <c r="AX348" s="14" t="s">
        <v>21</v>
      </c>
      <c r="AY348" s="221" t="s">
        <v>165</v>
      </c>
    </row>
    <row r="349" s="1" customFormat="1" ht="24" customHeight="1">
      <c r="B349" s="185"/>
      <c r="C349" s="186" t="s">
        <v>526</v>
      </c>
      <c r="D349" s="186" t="s">
        <v>168</v>
      </c>
      <c r="E349" s="187" t="s">
        <v>527</v>
      </c>
      <c r="F349" s="188" t="s">
        <v>528</v>
      </c>
      <c r="G349" s="189" t="s">
        <v>246</v>
      </c>
      <c r="H349" s="190">
        <v>278</v>
      </c>
      <c r="I349" s="191"/>
      <c r="J349" s="192">
        <f>ROUND(I349*H349,2)</f>
        <v>0</v>
      </c>
      <c r="K349" s="188" t="s">
        <v>247</v>
      </c>
      <c r="L349" s="37"/>
      <c r="M349" s="193" t="s">
        <v>1</v>
      </c>
      <c r="N349" s="194" t="s">
        <v>49</v>
      </c>
      <c r="O349" s="73"/>
      <c r="P349" s="195">
        <f>O349*H349</f>
        <v>0</v>
      </c>
      <c r="Q349" s="195">
        <v>0.29424</v>
      </c>
      <c r="R349" s="195">
        <f>Q349*H349</f>
        <v>81.798720000000003</v>
      </c>
      <c r="S349" s="195">
        <v>0</v>
      </c>
      <c r="T349" s="196">
        <f>S349*H349</f>
        <v>0</v>
      </c>
      <c r="AR349" s="197" t="s">
        <v>164</v>
      </c>
      <c r="AT349" s="197" t="s">
        <v>168</v>
      </c>
      <c r="AU349" s="197" t="s">
        <v>92</v>
      </c>
      <c r="AY349" s="18" t="s">
        <v>165</v>
      </c>
      <c r="BE349" s="198">
        <f>IF(N349="základní",J349,0)</f>
        <v>0</v>
      </c>
      <c r="BF349" s="198">
        <f>IF(N349="snížená",J349,0)</f>
        <v>0</v>
      </c>
      <c r="BG349" s="198">
        <f>IF(N349="zákl. přenesená",J349,0)</f>
        <v>0</v>
      </c>
      <c r="BH349" s="198">
        <f>IF(N349="sníž. přenesená",J349,0)</f>
        <v>0</v>
      </c>
      <c r="BI349" s="198">
        <f>IF(N349="nulová",J349,0)</f>
        <v>0</v>
      </c>
      <c r="BJ349" s="18" t="s">
        <v>21</v>
      </c>
      <c r="BK349" s="198">
        <f>ROUND(I349*H349,2)</f>
        <v>0</v>
      </c>
      <c r="BL349" s="18" t="s">
        <v>164</v>
      </c>
      <c r="BM349" s="197" t="s">
        <v>529</v>
      </c>
    </row>
    <row r="350" s="1" customFormat="1">
      <c r="B350" s="37"/>
      <c r="D350" s="199" t="s">
        <v>173</v>
      </c>
      <c r="F350" s="200" t="s">
        <v>530</v>
      </c>
      <c r="I350" s="126"/>
      <c r="L350" s="37"/>
      <c r="M350" s="201"/>
      <c r="N350" s="73"/>
      <c r="O350" s="73"/>
      <c r="P350" s="73"/>
      <c r="Q350" s="73"/>
      <c r="R350" s="73"/>
      <c r="S350" s="73"/>
      <c r="T350" s="74"/>
      <c r="AT350" s="18" t="s">
        <v>173</v>
      </c>
      <c r="AU350" s="18" t="s">
        <v>92</v>
      </c>
    </row>
    <row r="351" s="13" customFormat="1">
      <c r="B351" s="212"/>
      <c r="D351" s="199" t="s">
        <v>249</v>
      </c>
      <c r="E351" s="213" t="s">
        <v>1</v>
      </c>
      <c r="F351" s="214" t="s">
        <v>531</v>
      </c>
      <c r="H351" s="215">
        <v>357</v>
      </c>
      <c r="I351" s="216"/>
      <c r="L351" s="212"/>
      <c r="M351" s="217"/>
      <c r="N351" s="218"/>
      <c r="O351" s="218"/>
      <c r="P351" s="218"/>
      <c r="Q351" s="218"/>
      <c r="R351" s="218"/>
      <c r="S351" s="218"/>
      <c r="T351" s="219"/>
      <c r="AT351" s="213" t="s">
        <v>249</v>
      </c>
      <c r="AU351" s="213" t="s">
        <v>92</v>
      </c>
      <c r="AV351" s="13" t="s">
        <v>92</v>
      </c>
      <c r="AW351" s="13" t="s">
        <v>39</v>
      </c>
      <c r="AX351" s="13" t="s">
        <v>84</v>
      </c>
      <c r="AY351" s="213" t="s">
        <v>165</v>
      </c>
    </row>
    <row r="352" s="13" customFormat="1">
      <c r="B352" s="212"/>
      <c r="D352" s="199" t="s">
        <v>249</v>
      </c>
      <c r="E352" s="213" t="s">
        <v>1</v>
      </c>
      <c r="F352" s="214" t="s">
        <v>532</v>
      </c>
      <c r="H352" s="215">
        <v>-64</v>
      </c>
      <c r="I352" s="216"/>
      <c r="L352" s="212"/>
      <c r="M352" s="217"/>
      <c r="N352" s="218"/>
      <c r="O352" s="218"/>
      <c r="P352" s="218"/>
      <c r="Q352" s="218"/>
      <c r="R352" s="218"/>
      <c r="S352" s="218"/>
      <c r="T352" s="219"/>
      <c r="AT352" s="213" t="s">
        <v>249</v>
      </c>
      <c r="AU352" s="213" t="s">
        <v>92</v>
      </c>
      <c r="AV352" s="13" t="s">
        <v>92</v>
      </c>
      <c r="AW352" s="13" t="s">
        <v>39</v>
      </c>
      <c r="AX352" s="13" t="s">
        <v>84</v>
      </c>
      <c r="AY352" s="213" t="s">
        <v>165</v>
      </c>
    </row>
    <row r="353" s="13" customFormat="1">
      <c r="B353" s="212"/>
      <c r="D353" s="199" t="s">
        <v>249</v>
      </c>
      <c r="E353" s="213" t="s">
        <v>1</v>
      </c>
      <c r="F353" s="214" t="s">
        <v>533</v>
      </c>
      <c r="H353" s="215">
        <v>-15</v>
      </c>
      <c r="I353" s="216"/>
      <c r="L353" s="212"/>
      <c r="M353" s="217"/>
      <c r="N353" s="218"/>
      <c r="O353" s="218"/>
      <c r="P353" s="218"/>
      <c r="Q353" s="218"/>
      <c r="R353" s="218"/>
      <c r="S353" s="218"/>
      <c r="T353" s="219"/>
      <c r="AT353" s="213" t="s">
        <v>249</v>
      </c>
      <c r="AU353" s="213" t="s">
        <v>92</v>
      </c>
      <c r="AV353" s="13" t="s">
        <v>92</v>
      </c>
      <c r="AW353" s="13" t="s">
        <v>39</v>
      </c>
      <c r="AX353" s="13" t="s">
        <v>84</v>
      </c>
      <c r="AY353" s="213" t="s">
        <v>165</v>
      </c>
    </row>
    <row r="354" s="14" customFormat="1">
      <c r="B354" s="220"/>
      <c r="D354" s="199" t="s">
        <v>249</v>
      </c>
      <c r="E354" s="221" t="s">
        <v>1</v>
      </c>
      <c r="F354" s="222" t="s">
        <v>252</v>
      </c>
      <c r="H354" s="223">
        <v>278</v>
      </c>
      <c r="I354" s="224"/>
      <c r="L354" s="220"/>
      <c r="M354" s="225"/>
      <c r="N354" s="226"/>
      <c r="O354" s="226"/>
      <c r="P354" s="226"/>
      <c r="Q354" s="226"/>
      <c r="R354" s="226"/>
      <c r="S354" s="226"/>
      <c r="T354" s="227"/>
      <c r="AT354" s="221" t="s">
        <v>249</v>
      </c>
      <c r="AU354" s="221" t="s">
        <v>92</v>
      </c>
      <c r="AV354" s="14" t="s">
        <v>164</v>
      </c>
      <c r="AW354" s="14" t="s">
        <v>39</v>
      </c>
      <c r="AX354" s="14" t="s">
        <v>21</v>
      </c>
      <c r="AY354" s="221" t="s">
        <v>165</v>
      </c>
    </row>
    <row r="355" s="1" customFormat="1" ht="36" customHeight="1">
      <c r="B355" s="185"/>
      <c r="C355" s="186" t="s">
        <v>534</v>
      </c>
      <c r="D355" s="186" t="s">
        <v>168</v>
      </c>
      <c r="E355" s="187" t="s">
        <v>535</v>
      </c>
      <c r="F355" s="188" t="s">
        <v>536</v>
      </c>
      <c r="G355" s="189" t="s">
        <v>246</v>
      </c>
      <c r="H355" s="190">
        <v>27.699999999999999</v>
      </c>
      <c r="I355" s="191"/>
      <c r="J355" s="192">
        <f>ROUND(I355*H355,2)</f>
        <v>0</v>
      </c>
      <c r="K355" s="188" t="s">
        <v>247</v>
      </c>
      <c r="L355" s="37"/>
      <c r="M355" s="193" t="s">
        <v>1</v>
      </c>
      <c r="N355" s="194" t="s">
        <v>49</v>
      </c>
      <c r="O355" s="73"/>
      <c r="P355" s="195">
        <f>O355*H355</f>
        <v>0</v>
      </c>
      <c r="Q355" s="195">
        <v>0.25136999999999998</v>
      </c>
      <c r="R355" s="195">
        <f>Q355*H355</f>
        <v>6.9629489999999992</v>
      </c>
      <c r="S355" s="195">
        <v>0</v>
      </c>
      <c r="T355" s="196">
        <f>S355*H355</f>
        <v>0</v>
      </c>
      <c r="AR355" s="197" t="s">
        <v>164</v>
      </c>
      <c r="AT355" s="197" t="s">
        <v>168</v>
      </c>
      <c r="AU355" s="197" t="s">
        <v>92</v>
      </c>
      <c r="AY355" s="18" t="s">
        <v>165</v>
      </c>
      <c r="BE355" s="198">
        <f>IF(N355="základní",J355,0)</f>
        <v>0</v>
      </c>
      <c r="BF355" s="198">
        <f>IF(N355="snížená",J355,0)</f>
        <v>0</v>
      </c>
      <c r="BG355" s="198">
        <f>IF(N355="zákl. přenesená",J355,0)</f>
        <v>0</v>
      </c>
      <c r="BH355" s="198">
        <f>IF(N355="sníž. přenesená",J355,0)</f>
        <v>0</v>
      </c>
      <c r="BI355" s="198">
        <f>IF(N355="nulová",J355,0)</f>
        <v>0</v>
      </c>
      <c r="BJ355" s="18" t="s">
        <v>21</v>
      </c>
      <c r="BK355" s="198">
        <f>ROUND(I355*H355,2)</f>
        <v>0</v>
      </c>
      <c r="BL355" s="18" t="s">
        <v>164</v>
      </c>
      <c r="BM355" s="197" t="s">
        <v>537</v>
      </c>
    </row>
    <row r="356" s="1" customFormat="1">
      <c r="B356" s="37"/>
      <c r="D356" s="199" t="s">
        <v>173</v>
      </c>
      <c r="F356" s="200" t="s">
        <v>538</v>
      </c>
      <c r="I356" s="126"/>
      <c r="L356" s="37"/>
      <c r="M356" s="201"/>
      <c r="N356" s="73"/>
      <c r="O356" s="73"/>
      <c r="P356" s="73"/>
      <c r="Q356" s="73"/>
      <c r="R356" s="73"/>
      <c r="S356" s="73"/>
      <c r="T356" s="74"/>
      <c r="AT356" s="18" t="s">
        <v>173</v>
      </c>
      <c r="AU356" s="18" t="s">
        <v>92</v>
      </c>
    </row>
    <row r="357" s="13" customFormat="1">
      <c r="B357" s="212"/>
      <c r="D357" s="199" t="s">
        <v>249</v>
      </c>
      <c r="E357" s="213" t="s">
        <v>1</v>
      </c>
      <c r="F357" s="214" t="s">
        <v>539</v>
      </c>
      <c r="H357" s="215">
        <v>35.700000000000003</v>
      </c>
      <c r="I357" s="216"/>
      <c r="L357" s="212"/>
      <c r="M357" s="217"/>
      <c r="N357" s="218"/>
      <c r="O357" s="218"/>
      <c r="P357" s="218"/>
      <c r="Q357" s="218"/>
      <c r="R357" s="218"/>
      <c r="S357" s="218"/>
      <c r="T357" s="219"/>
      <c r="AT357" s="213" t="s">
        <v>249</v>
      </c>
      <c r="AU357" s="213" t="s">
        <v>92</v>
      </c>
      <c r="AV357" s="13" t="s">
        <v>92</v>
      </c>
      <c r="AW357" s="13" t="s">
        <v>39</v>
      </c>
      <c r="AX357" s="13" t="s">
        <v>84</v>
      </c>
      <c r="AY357" s="213" t="s">
        <v>165</v>
      </c>
    </row>
    <row r="358" s="13" customFormat="1">
      <c r="B358" s="212"/>
      <c r="D358" s="199" t="s">
        <v>249</v>
      </c>
      <c r="E358" s="213" t="s">
        <v>1</v>
      </c>
      <c r="F358" s="214" t="s">
        <v>540</v>
      </c>
      <c r="H358" s="215">
        <v>-8</v>
      </c>
      <c r="I358" s="216"/>
      <c r="L358" s="212"/>
      <c r="M358" s="217"/>
      <c r="N358" s="218"/>
      <c r="O358" s="218"/>
      <c r="P358" s="218"/>
      <c r="Q358" s="218"/>
      <c r="R358" s="218"/>
      <c r="S358" s="218"/>
      <c r="T358" s="219"/>
      <c r="AT358" s="213" t="s">
        <v>249</v>
      </c>
      <c r="AU358" s="213" t="s">
        <v>92</v>
      </c>
      <c r="AV358" s="13" t="s">
        <v>92</v>
      </c>
      <c r="AW358" s="13" t="s">
        <v>39</v>
      </c>
      <c r="AX358" s="13" t="s">
        <v>84</v>
      </c>
      <c r="AY358" s="213" t="s">
        <v>165</v>
      </c>
    </row>
    <row r="359" s="14" customFormat="1">
      <c r="B359" s="220"/>
      <c r="D359" s="199" t="s">
        <v>249</v>
      </c>
      <c r="E359" s="221" t="s">
        <v>1</v>
      </c>
      <c r="F359" s="222" t="s">
        <v>252</v>
      </c>
      <c r="H359" s="223">
        <v>27.700000000000003</v>
      </c>
      <c r="I359" s="224"/>
      <c r="L359" s="220"/>
      <c r="M359" s="225"/>
      <c r="N359" s="226"/>
      <c r="O359" s="226"/>
      <c r="P359" s="226"/>
      <c r="Q359" s="226"/>
      <c r="R359" s="226"/>
      <c r="S359" s="226"/>
      <c r="T359" s="227"/>
      <c r="AT359" s="221" t="s">
        <v>249</v>
      </c>
      <c r="AU359" s="221" t="s">
        <v>92</v>
      </c>
      <c r="AV359" s="14" t="s">
        <v>164</v>
      </c>
      <c r="AW359" s="14" t="s">
        <v>39</v>
      </c>
      <c r="AX359" s="14" t="s">
        <v>21</v>
      </c>
      <c r="AY359" s="221" t="s">
        <v>165</v>
      </c>
    </row>
    <row r="360" s="1" customFormat="1" ht="24" customHeight="1">
      <c r="B360" s="185"/>
      <c r="C360" s="186" t="s">
        <v>541</v>
      </c>
      <c r="D360" s="186" t="s">
        <v>168</v>
      </c>
      <c r="E360" s="187" t="s">
        <v>542</v>
      </c>
      <c r="F360" s="188" t="s">
        <v>543</v>
      </c>
      <c r="G360" s="189" t="s">
        <v>334</v>
      </c>
      <c r="H360" s="190">
        <v>32</v>
      </c>
      <c r="I360" s="191"/>
      <c r="J360" s="192">
        <f>ROUND(I360*H360,2)</f>
        <v>0</v>
      </c>
      <c r="K360" s="188" t="s">
        <v>247</v>
      </c>
      <c r="L360" s="37"/>
      <c r="M360" s="193" t="s">
        <v>1</v>
      </c>
      <c r="N360" s="194" t="s">
        <v>49</v>
      </c>
      <c r="O360" s="73"/>
      <c r="P360" s="195">
        <f>O360*H360</f>
        <v>0</v>
      </c>
      <c r="Q360" s="195">
        <v>0.0014436</v>
      </c>
      <c r="R360" s="195">
        <f>Q360*H360</f>
        <v>0.046195199999999999</v>
      </c>
      <c r="S360" s="195">
        <v>0</v>
      </c>
      <c r="T360" s="196">
        <f>S360*H360</f>
        <v>0</v>
      </c>
      <c r="AR360" s="197" t="s">
        <v>164</v>
      </c>
      <c r="AT360" s="197" t="s">
        <v>168</v>
      </c>
      <c r="AU360" s="197" t="s">
        <v>92</v>
      </c>
      <c r="AY360" s="18" t="s">
        <v>165</v>
      </c>
      <c r="BE360" s="198">
        <f>IF(N360="základní",J360,0)</f>
        <v>0</v>
      </c>
      <c r="BF360" s="198">
        <f>IF(N360="snížená",J360,0)</f>
        <v>0</v>
      </c>
      <c r="BG360" s="198">
        <f>IF(N360="zákl. přenesená",J360,0)</f>
        <v>0</v>
      </c>
      <c r="BH360" s="198">
        <f>IF(N360="sníž. přenesená",J360,0)</f>
        <v>0</v>
      </c>
      <c r="BI360" s="198">
        <f>IF(N360="nulová",J360,0)</f>
        <v>0</v>
      </c>
      <c r="BJ360" s="18" t="s">
        <v>21</v>
      </c>
      <c r="BK360" s="198">
        <f>ROUND(I360*H360,2)</f>
        <v>0</v>
      </c>
      <c r="BL360" s="18" t="s">
        <v>164</v>
      </c>
      <c r="BM360" s="197" t="s">
        <v>544</v>
      </c>
    </row>
    <row r="361" s="1" customFormat="1">
      <c r="B361" s="37"/>
      <c r="D361" s="199" t="s">
        <v>173</v>
      </c>
      <c r="F361" s="200" t="s">
        <v>545</v>
      </c>
      <c r="I361" s="126"/>
      <c r="L361" s="37"/>
      <c r="M361" s="201"/>
      <c r="N361" s="73"/>
      <c r="O361" s="73"/>
      <c r="P361" s="73"/>
      <c r="Q361" s="73"/>
      <c r="R361" s="73"/>
      <c r="S361" s="73"/>
      <c r="T361" s="74"/>
      <c r="AT361" s="18" t="s">
        <v>173</v>
      </c>
      <c r="AU361" s="18" t="s">
        <v>92</v>
      </c>
    </row>
    <row r="362" s="12" customFormat="1">
      <c r="B362" s="205"/>
      <c r="D362" s="199" t="s">
        <v>249</v>
      </c>
      <c r="E362" s="206" t="s">
        <v>1</v>
      </c>
      <c r="F362" s="207" t="s">
        <v>546</v>
      </c>
      <c r="H362" s="206" t="s">
        <v>1</v>
      </c>
      <c r="I362" s="208"/>
      <c r="L362" s="205"/>
      <c r="M362" s="209"/>
      <c r="N362" s="210"/>
      <c r="O362" s="210"/>
      <c r="P362" s="210"/>
      <c r="Q362" s="210"/>
      <c r="R362" s="210"/>
      <c r="S362" s="210"/>
      <c r="T362" s="211"/>
      <c r="AT362" s="206" t="s">
        <v>249</v>
      </c>
      <c r="AU362" s="206" t="s">
        <v>92</v>
      </c>
      <c r="AV362" s="12" t="s">
        <v>21</v>
      </c>
      <c r="AW362" s="12" t="s">
        <v>39</v>
      </c>
      <c r="AX362" s="12" t="s">
        <v>84</v>
      </c>
      <c r="AY362" s="206" t="s">
        <v>165</v>
      </c>
    </row>
    <row r="363" s="13" customFormat="1">
      <c r="B363" s="212"/>
      <c r="D363" s="199" t="s">
        <v>249</v>
      </c>
      <c r="E363" s="213" t="s">
        <v>1</v>
      </c>
      <c r="F363" s="214" t="s">
        <v>547</v>
      </c>
      <c r="H363" s="215">
        <v>32</v>
      </c>
      <c r="I363" s="216"/>
      <c r="L363" s="212"/>
      <c r="M363" s="217"/>
      <c r="N363" s="218"/>
      <c r="O363" s="218"/>
      <c r="P363" s="218"/>
      <c r="Q363" s="218"/>
      <c r="R363" s="218"/>
      <c r="S363" s="218"/>
      <c r="T363" s="219"/>
      <c r="AT363" s="213" t="s">
        <v>249</v>
      </c>
      <c r="AU363" s="213" t="s">
        <v>92</v>
      </c>
      <c r="AV363" s="13" t="s">
        <v>92</v>
      </c>
      <c r="AW363" s="13" t="s">
        <v>39</v>
      </c>
      <c r="AX363" s="13" t="s">
        <v>84</v>
      </c>
      <c r="AY363" s="213" t="s">
        <v>165</v>
      </c>
    </row>
    <row r="364" s="14" customFormat="1">
      <c r="B364" s="220"/>
      <c r="D364" s="199" t="s">
        <v>249</v>
      </c>
      <c r="E364" s="221" t="s">
        <v>1</v>
      </c>
      <c r="F364" s="222" t="s">
        <v>252</v>
      </c>
      <c r="H364" s="223">
        <v>32</v>
      </c>
      <c r="I364" s="224"/>
      <c r="L364" s="220"/>
      <c r="M364" s="225"/>
      <c r="N364" s="226"/>
      <c r="O364" s="226"/>
      <c r="P364" s="226"/>
      <c r="Q364" s="226"/>
      <c r="R364" s="226"/>
      <c r="S364" s="226"/>
      <c r="T364" s="227"/>
      <c r="AT364" s="221" t="s">
        <v>249</v>
      </c>
      <c r="AU364" s="221" t="s">
        <v>92</v>
      </c>
      <c r="AV364" s="14" t="s">
        <v>164</v>
      </c>
      <c r="AW364" s="14" t="s">
        <v>39</v>
      </c>
      <c r="AX364" s="14" t="s">
        <v>21</v>
      </c>
      <c r="AY364" s="221" t="s">
        <v>165</v>
      </c>
    </row>
    <row r="365" s="1" customFormat="1" ht="16.5" customHeight="1">
      <c r="B365" s="185"/>
      <c r="C365" s="186" t="s">
        <v>548</v>
      </c>
      <c r="D365" s="186" t="s">
        <v>168</v>
      </c>
      <c r="E365" s="187" t="s">
        <v>549</v>
      </c>
      <c r="F365" s="188" t="s">
        <v>550</v>
      </c>
      <c r="G365" s="189" t="s">
        <v>328</v>
      </c>
      <c r="H365" s="190">
        <v>20</v>
      </c>
      <c r="I365" s="191"/>
      <c r="J365" s="192">
        <f>ROUND(I365*H365,2)</f>
        <v>0</v>
      </c>
      <c r="K365" s="188" t="s">
        <v>247</v>
      </c>
      <c r="L365" s="37"/>
      <c r="M365" s="193" t="s">
        <v>1</v>
      </c>
      <c r="N365" s="194" t="s">
        <v>49</v>
      </c>
      <c r="O365" s="73"/>
      <c r="P365" s="195">
        <f>O365*H365</f>
        <v>0</v>
      </c>
      <c r="Q365" s="195">
        <v>0.10904999999999999</v>
      </c>
      <c r="R365" s="195">
        <f>Q365*H365</f>
        <v>2.181</v>
      </c>
      <c r="S365" s="195">
        <v>0</v>
      </c>
      <c r="T365" s="196">
        <f>S365*H365</f>
        <v>0</v>
      </c>
      <c r="AR365" s="197" t="s">
        <v>164</v>
      </c>
      <c r="AT365" s="197" t="s">
        <v>168</v>
      </c>
      <c r="AU365" s="197" t="s">
        <v>92</v>
      </c>
      <c r="AY365" s="18" t="s">
        <v>165</v>
      </c>
      <c r="BE365" s="198">
        <f>IF(N365="základní",J365,0)</f>
        <v>0</v>
      </c>
      <c r="BF365" s="198">
        <f>IF(N365="snížená",J365,0)</f>
        <v>0</v>
      </c>
      <c r="BG365" s="198">
        <f>IF(N365="zákl. přenesená",J365,0)</f>
        <v>0</v>
      </c>
      <c r="BH365" s="198">
        <f>IF(N365="sníž. přenesená",J365,0)</f>
        <v>0</v>
      </c>
      <c r="BI365" s="198">
        <f>IF(N365="nulová",J365,0)</f>
        <v>0</v>
      </c>
      <c r="BJ365" s="18" t="s">
        <v>21</v>
      </c>
      <c r="BK365" s="198">
        <f>ROUND(I365*H365,2)</f>
        <v>0</v>
      </c>
      <c r="BL365" s="18" t="s">
        <v>164</v>
      </c>
      <c r="BM365" s="197" t="s">
        <v>551</v>
      </c>
    </row>
    <row r="366" s="1" customFormat="1">
      <c r="B366" s="37"/>
      <c r="D366" s="199" t="s">
        <v>173</v>
      </c>
      <c r="F366" s="200" t="s">
        <v>552</v>
      </c>
      <c r="I366" s="126"/>
      <c r="L366" s="37"/>
      <c r="M366" s="201"/>
      <c r="N366" s="73"/>
      <c r="O366" s="73"/>
      <c r="P366" s="73"/>
      <c r="Q366" s="73"/>
      <c r="R366" s="73"/>
      <c r="S366" s="73"/>
      <c r="T366" s="74"/>
      <c r="AT366" s="18" t="s">
        <v>173</v>
      </c>
      <c r="AU366" s="18" t="s">
        <v>92</v>
      </c>
    </row>
    <row r="367" s="1" customFormat="1" ht="16.5" customHeight="1">
      <c r="B367" s="185"/>
      <c r="C367" s="186" t="s">
        <v>553</v>
      </c>
      <c r="D367" s="186" t="s">
        <v>168</v>
      </c>
      <c r="E367" s="187" t="s">
        <v>554</v>
      </c>
      <c r="F367" s="188" t="s">
        <v>555</v>
      </c>
      <c r="G367" s="189" t="s">
        <v>268</v>
      </c>
      <c r="H367" s="190">
        <v>1.232</v>
      </c>
      <c r="I367" s="191"/>
      <c r="J367" s="192">
        <f>ROUND(I367*H367,2)</f>
        <v>0</v>
      </c>
      <c r="K367" s="188" t="s">
        <v>247</v>
      </c>
      <c r="L367" s="37"/>
      <c r="M367" s="193" t="s">
        <v>1</v>
      </c>
      <c r="N367" s="194" t="s">
        <v>49</v>
      </c>
      <c r="O367" s="73"/>
      <c r="P367" s="195">
        <f>O367*H367</f>
        <v>0</v>
      </c>
      <c r="Q367" s="195">
        <v>1.94302</v>
      </c>
      <c r="R367" s="195">
        <f>Q367*H367</f>
        <v>2.3938006399999998</v>
      </c>
      <c r="S367" s="195">
        <v>0</v>
      </c>
      <c r="T367" s="196">
        <f>S367*H367</f>
        <v>0</v>
      </c>
      <c r="AR367" s="197" t="s">
        <v>164</v>
      </c>
      <c r="AT367" s="197" t="s">
        <v>168</v>
      </c>
      <c r="AU367" s="197" t="s">
        <v>92</v>
      </c>
      <c r="AY367" s="18" t="s">
        <v>165</v>
      </c>
      <c r="BE367" s="198">
        <f>IF(N367="základní",J367,0)</f>
        <v>0</v>
      </c>
      <c r="BF367" s="198">
        <f>IF(N367="snížená",J367,0)</f>
        <v>0</v>
      </c>
      <c r="BG367" s="198">
        <f>IF(N367="zákl. přenesená",J367,0)</f>
        <v>0</v>
      </c>
      <c r="BH367" s="198">
        <f>IF(N367="sníž. přenesená",J367,0)</f>
        <v>0</v>
      </c>
      <c r="BI367" s="198">
        <f>IF(N367="nulová",J367,0)</f>
        <v>0</v>
      </c>
      <c r="BJ367" s="18" t="s">
        <v>21</v>
      </c>
      <c r="BK367" s="198">
        <f>ROUND(I367*H367,2)</f>
        <v>0</v>
      </c>
      <c r="BL367" s="18" t="s">
        <v>164</v>
      </c>
      <c r="BM367" s="197" t="s">
        <v>556</v>
      </c>
    </row>
    <row r="368" s="1" customFormat="1">
      <c r="B368" s="37"/>
      <c r="D368" s="199" t="s">
        <v>173</v>
      </c>
      <c r="F368" s="200" t="s">
        <v>557</v>
      </c>
      <c r="I368" s="126"/>
      <c r="L368" s="37"/>
      <c r="M368" s="201"/>
      <c r="N368" s="73"/>
      <c r="O368" s="73"/>
      <c r="P368" s="73"/>
      <c r="Q368" s="73"/>
      <c r="R368" s="73"/>
      <c r="S368" s="73"/>
      <c r="T368" s="74"/>
      <c r="AT368" s="18" t="s">
        <v>173</v>
      </c>
      <c r="AU368" s="18" t="s">
        <v>92</v>
      </c>
    </row>
    <row r="369" s="13" customFormat="1">
      <c r="B369" s="212"/>
      <c r="D369" s="199" t="s">
        <v>249</v>
      </c>
      <c r="E369" s="213" t="s">
        <v>1</v>
      </c>
      <c r="F369" s="214" t="s">
        <v>558</v>
      </c>
      <c r="H369" s="215">
        <v>1.008</v>
      </c>
      <c r="I369" s="216"/>
      <c r="L369" s="212"/>
      <c r="M369" s="217"/>
      <c r="N369" s="218"/>
      <c r="O369" s="218"/>
      <c r="P369" s="218"/>
      <c r="Q369" s="218"/>
      <c r="R369" s="218"/>
      <c r="S369" s="218"/>
      <c r="T369" s="219"/>
      <c r="AT369" s="213" t="s">
        <v>249</v>
      </c>
      <c r="AU369" s="213" t="s">
        <v>92</v>
      </c>
      <c r="AV369" s="13" t="s">
        <v>92</v>
      </c>
      <c r="AW369" s="13" t="s">
        <v>39</v>
      </c>
      <c r="AX369" s="13" t="s">
        <v>84</v>
      </c>
      <c r="AY369" s="213" t="s">
        <v>165</v>
      </c>
    </row>
    <row r="370" s="13" customFormat="1">
      <c r="B370" s="212"/>
      <c r="D370" s="199" t="s">
        <v>249</v>
      </c>
      <c r="E370" s="213" t="s">
        <v>1</v>
      </c>
      <c r="F370" s="214" t="s">
        <v>559</v>
      </c>
      <c r="H370" s="215">
        <v>0.22400000000000001</v>
      </c>
      <c r="I370" s="216"/>
      <c r="L370" s="212"/>
      <c r="M370" s="217"/>
      <c r="N370" s="218"/>
      <c r="O370" s="218"/>
      <c r="P370" s="218"/>
      <c r="Q370" s="218"/>
      <c r="R370" s="218"/>
      <c r="S370" s="218"/>
      <c r="T370" s="219"/>
      <c r="AT370" s="213" t="s">
        <v>249</v>
      </c>
      <c r="AU370" s="213" t="s">
        <v>92</v>
      </c>
      <c r="AV370" s="13" t="s">
        <v>92</v>
      </c>
      <c r="AW370" s="13" t="s">
        <v>39</v>
      </c>
      <c r="AX370" s="13" t="s">
        <v>84</v>
      </c>
      <c r="AY370" s="213" t="s">
        <v>165</v>
      </c>
    </row>
    <row r="371" s="14" customFormat="1">
      <c r="B371" s="220"/>
      <c r="D371" s="199" t="s">
        <v>249</v>
      </c>
      <c r="E371" s="221" t="s">
        <v>1</v>
      </c>
      <c r="F371" s="222" t="s">
        <v>252</v>
      </c>
      <c r="H371" s="223">
        <v>1.232</v>
      </c>
      <c r="I371" s="224"/>
      <c r="L371" s="220"/>
      <c r="M371" s="225"/>
      <c r="N371" s="226"/>
      <c r="O371" s="226"/>
      <c r="P371" s="226"/>
      <c r="Q371" s="226"/>
      <c r="R371" s="226"/>
      <c r="S371" s="226"/>
      <c r="T371" s="227"/>
      <c r="AT371" s="221" t="s">
        <v>249</v>
      </c>
      <c r="AU371" s="221" t="s">
        <v>92</v>
      </c>
      <c r="AV371" s="14" t="s">
        <v>164</v>
      </c>
      <c r="AW371" s="14" t="s">
        <v>39</v>
      </c>
      <c r="AX371" s="14" t="s">
        <v>21</v>
      </c>
      <c r="AY371" s="221" t="s">
        <v>165</v>
      </c>
    </row>
    <row r="372" s="1" customFormat="1" ht="24" customHeight="1">
      <c r="B372" s="185"/>
      <c r="C372" s="186" t="s">
        <v>560</v>
      </c>
      <c r="D372" s="186" t="s">
        <v>168</v>
      </c>
      <c r="E372" s="187" t="s">
        <v>561</v>
      </c>
      <c r="F372" s="188" t="s">
        <v>562</v>
      </c>
      <c r="G372" s="189" t="s">
        <v>305</v>
      </c>
      <c r="H372" s="190">
        <v>1.3500000000000001</v>
      </c>
      <c r="I372" s="191"/>
      <c r="J372" s="192">
        <f>ROUND(I372*H372,2)</f>
        <v>0</v>
      </c>
      <c r="K372" s="188" t="s">
        <v>247</v>
      </c>
      <c r="L372" s="37"/>
      <c r="M372" s="193" t="s">
        <v>1</v>
      </c>
      <c r="N372" s="194" t="s">
        <v>49</v>
      </c>
      <c r="O372" s="73"/>
      <c r="P372" s="195">
        <f>O372*H372</f>
        <v>0</v>
      </c>
      <c r="Q372" s="195">
        <v>0.017094000000000002</v>
      </c>
      <c r="R372" s="195">
        <f>Q372*H372</f>
        <v>0.023076900000000004</v>
      </c>
      <c r="S372" s="195">
        <v>0</v>
      </c>
      <c r="T372" s="196">
        <f>S372*H372</f>
        <v>0</v>
      </c>
      <c r="AR372" s="197" t="s">
        <v>164</v>
      </c>
      <c r="AT372" s="197" t="s">
        <v>168</v>
      </c>
      <c r="AU372" s="197" t="s">
        <v>92</v>
      </c>
      <c r="AY372" s="18" t="s">
        <v>165</v>
      </c>
      <c r="BE372" s="198">
        <f>IF(N372="základní",J372,0)</f>
        <v>0</v>
      </c>
      <c r="BF372" s="198">
        <f>IF(N372="snížená",J372,0)</f>
        <v>0</v>
      </c>
      <c r="BG372" s="198">
        <f>IF(N372="zákl. přenesená",J372,0)</f>
        <v>0</v>
      </c>
      <c r="BH372" s="198">
        <f>IF(N372="sníž. přenesená",J372,0)</f>
        <v>0</v>
      </c>
      <c r="BI372" s="198">
        <f>IF(N372="nulová",J372,0)</f>
        <v>0</v>
      </c>
      <c r="BJ372" s="18" t="s">
        <v>21</v>
      </c>
      <c r="BK372" s="198">
        <f>ROUND(I372*H372,2)</f>
        <v>0</v>
      </c>
      <c r="BL372" s="18" t="s">
        <v>164</v>
      </c>
      <c r="BM372" s="197" t="s">
        <v>563</v>
      </c>
    </row>
    <row r="373" s="1" customFormat="1">
      <c r="B373" s="37"/>
      <c r="D373" s="199" t="s">
        <v>173</v>
      </c>
      <c r="F373" s="200" t="s">
        <v>564</v>
      </c>
      <c r="I373" s="126"/>
      <c r="L373" s="37"/>
      <c r="M373" s="201"/>
      <c r="N373" s="73"/>
      <c r="O373" s="73"/>
      <c r="P373" s="73"/>
      <c r="Q373" s="73"/>
      <c r="R373" s="73"/>
      <c r="S373" s="73"/>
      <c r="T373" s="74"/>
      <c r="AT373" s="18" t="s">
        <v>173</v>
      </c>
      <c r="AU373" s="18" t="s">
        <v>92</v>
      </c>
    </row>
    <row r="374" s="13" customFormat="1">
      <c r="B374" s="212"/>
      <c r="D374" s="199" t="s">
        <v>249</v>
      </c>
      <c r="E374" s="213" t="s">
        <v>1</v>
      </c>
      <c r="F374" s="214" t="s">
        <v>565</v>
      </c>
      <c r="H374" s="215">
        <v>0.97199999999999998</v>
      </c>
      <c r="I374" s="216"/>
      <c r="L374" s="212"/>
      <c r="M374" s="217"/>
      <c r="N374" s="218"/>
      <c r="O374" s="218"/>
      <c r="P374" s="218"/>
      <c r="Q374" s="218"/>
      <c r="R374" s="218"/>
      <c r="S374" s="218"/>
      <c r="T374" s="219"/>
      <c r="AT374" s="213" t="s">
        <v>249</v>
      </c>
      <c r="AU374" s="213" t="s">
        <v>92</v>
      </c>
      <c r="AV374" s="13" t="s">
        <v>92</v>
      </c>
      <c r="AW374" s="13" t="s">
        <v>39</v>
      </c>
      <c r="AX374" s="13" t="s">
        <v>84</v>
      </c>
      <c r="AY374" s="213" t="s">
        <v>165</v>
      </c>
    </row>
    <row r="375" s="13" customFormat="1">
      <c r="B375" s="212"/>
      <c r="D375" s="199" t="s">
        <v>249</v>
      </c>
      <c r="E375" s="213" t="s">
        <v>1</v>
      </c>
      <c r="F375" s="214" t="s">
        <v>566</v>
      </c>
      <c r="H375" s="215">
        <v>0.378</v>
      </c>
      <c r="I375" s="216"/>
      <c r="L375" s="212"/>
      <c r="M375" s="217"/>
      <c r="N375" s="218"/>
      <c r="O375" s="218"/>
      <c r="P375" s="218"/>
      <c r="Q375" s="218"/>
      <c r="R375" s="218"/>
      <c r="S375" s="218"/>
      <c r="T375" s="219"/>
      <c r="AT375" s="213" t="s">
        <v>249</v>
      </c>
      <c r="AU375" s="213" t="s">
        <v>92</v>
      </c>
      <c r="AV375" s="13" t="s">
        <v>92</v>
      </c>
      <c r="AW375" s="13" t="s">
        <v>39</v>
      </c>
      <c r="AX375" s="13" t="s">
        <v>84</v>
      </c>
      <c r="AY375" s="213" t="s">
        <v>165</v>
      </c>
    </row>
    <row r="376" s="14" customFormat="1">
      <c r="B376" s="220"/>
      <c r="D376" s="199" t="s">
        <v>249</v>
      </c>
      <c r="E376" s="221" t="s">
        <v>1</v>
      </c>
      <c r="F376" s="222" t="s">
        <v>252</v>
      </c>
      <c r="H376" s="223">
        <v>1.3500000000000001</v>
      </c>
      <c r="I376" s="224"/>
      <c r="L376" s="220"/>
      <c r="M376" s="225"/>
      <c r="N376" s="226"/>
      <c r="O376" s="226"/>
      <c r="P376" s="226"/>
      <c r="Q376" s="226"/>
      <c r="R376" s="226"/>
      <c r="S376" s="226"/>
      <c r="T376" s="227"/>
      <c r="AT376" s="221" t="s">
        <v>249</v>
      </c>
      <c r="AU376" s="221" t="s">
        <v>92</v>
      </c>
      <c r="AV376" s="14" t="s">
        <v>164</v>
      </c>
      <c r="AW376" s="14" t="s">
        <v>39</v>
      </c>
      <c r="AX376" s="14" t="s">
        <v>21</v>
      </c>
      <c r="AY376" s="221" t="s">
        <v>165</v>
      </c>
    </row>
    <row r="377" s="1" customFormat="1" ht="16.5" customHeight="1">
      <c r="B377" s="185"/>
      <c r="C377" s="228" t="s">
        <v>567</v>
      </c>
      <c r="D377" s="228" t="s">
        <v>386</v>
      </c>
      <c r="E377" s="229" t="s">
        <v>568</v>
      </c>
      <c r="F377" s="230" t="s">
        <v>569</v>
      </c>
      <c r="G377" s="231" t="s">
        <v>305</v>
      </c>
      <c r="H377" s="232">
        <v>1.4179999999999999</v>
      </c>
      <c r="I377" s="233"/>
      <c r="J377" s="234">
        <f>ROUND(I377*H377,2)</f>
        <v>0</v>
      </c>
      <c r="K377" s="230" t="s">
        <v>247</v>
      </c>
      <c r="L377" s="235"/>
      <c r="M377" s="236" t="s">
        <v>1</v>
      </c>
      <c r="N377" s="237" t="s">
        <v>49</v>
      </c>
      <c r="O377" s="73"/>
      <c r="P377" s="195">
        <f>O377*H377</f>
        <v>0</v>
      </c>
      <c r="Q377" s="195">
        <v>1</v>
      </c>
      <c r="R377" s="195">
        <f>Q377*H377</f>
        <v>1.4179999999999999</v>
      </c>
      <c r="S377" s="195">
        <v>0</v>
      </c>
      <c r="T377" s="196">
        <f>S377*H377</f>
        <v>0</v>
      </c>
      <c r="AR377" s="197" t="s">
        <v>203</v>
      </c>
      <c r="AT377" s="197" t="s">
        <v>386</v>
      </c>
      <c r="AU377" s="197" t="s">
        <v>92</v>
      </c>
      <c r="AY377" s="18" t="s">
        <v>165</v>
      </c>
      <c r="BE377" s="198">
        <f>IF(N377="základní",J377,0)</f>
        <v>0</v>
      </c>
      <c r="BF377" s="198">
        <f>IF(N377="snížená",J377,0)</f>
        <v>0</v>
      </c>
      <c r="BG377" s="198">
        <f>IF(N377="zákl. přenesená",J377,0)</f>
        <v>0</v>
      </c>
      <c r="BH377" s="198">
        <f>IF(N377="sníž. přenesená",J377,0)</f>
        <v>0</v>
      </c>
      <c r="BI377" s="198">
        <f>IF(N377="nulová",J377,0)</f>
        <v>0</v>
      </c>
      <c r="BJ377" s="18" t="s">
        <v>21</v>
      </c>
      <c r="BK377" s="198">
        <f>ROUND(I377*H377,2)</f>
        <v>0</v>
      </c>
      <c r="BL377" s="18" t="s">
        <v>164</v>
      </c>
      <c r="BM377" s="197" t="s">
        <v>570</v>
      </c>
    </row>
    <row r="378" s="1" customFormat="1">
      <c r="B378" s="37"/>
      <c r="D378" s="199" t="s">
        <v>173</v>
      </c>
      <c r="F378" s="200" t="s">
        <v>571</v>
      </c>
      <c r="I378" s="126"/>
      <c r="L378" s="37"/>
      <c r="M378" s="201"/>
      <c r="N378" s="73"/>
      <c r="O378" s="73"/>
      <c r="P378" s="73"/>
      <c r="Q378" s="73"/>
      <c r="R378" s="73"/>
      <c r="S378" s="73"/>
      <c r="T378" s="74"/>
      <c r="AT378" s="18" t="s">
        <v>173</v>
      </c>
      <c r="AU378" s="18" t="s">
        <v>92</v>
      </c>
    </row>
    <row r="379" s="13" customFormat="1">
      <c r="B379" s="212"/>
      <c r="D379" s="199" t="s">
        <v>249</v>
      </c>
      <c r="E379" s="213" t="s">
        <v>1</v>
      </c>
      <c r="F379" s="214" t="s">
        <v>572</v>
      </c>
      <c r="H379" s="215">
        <v>1.4179999999999999</v>
      </c>
      <c r="I379" s="216"/>
      <c r="L379" s="212"/>
      <c r="M379" s="217"/>
      <c r="N379" s="218"/>
      <c r="O379" s="218"/>
      <c r="P379" s="218"/>
      <c r="Q379" s="218"/>
      <c r="R379" s="218"/>
      <c r="S379" s="218"/>
      <c r="T379" s="219"/>
      <c r="AT379" s="213" t="s">
        <v>249</v>
      </c>
      <c r="AU379" s="213" t="s">
        <v>92</v>
      </c>
      <c r="AV379" s="13" t="s">
        <v>92</v>
      </c>
      <c r="AW379" s="13" t="s">
        <v>39</v>
      </c>
      <c r="AX379" s="13" t="s">
        <v>84</v>
      </c>
      <c r="AY379" s="213" t="s">
        <v>165</v>
      </c>
    </row>
    <row r="380" s="14" customFormat="1">
      <c r="B380" s="220"/>
      <c r="D380" s="199" t="s">
        <v>249</v>
      </c>
      <c r="E380" s="221" t="s">
        <v>1</v>
      </c>
      <c r="F380" s="222" t="s">
        <v>252</v>
      </c>
      <c r="H380" s="223">
        <v>1.4179999999999999</v>
      </c>
      <c r="I380" s="224"/>
      <c r="L380" s="220"/>
      <c r="M380" s="225"/>
      <c r="N380" s="226"/>
      <c r="O380" s="226"/>
      <c r="P380" s="226"/>
      <c r="Q380" s="226"/>
      <c r="R380" s="226"/>
      <c r="S380" s="226"/>
      <c r="T380" s="227"/>
      <c r="AT380" s="221" t="s">
        <v>249</v>
      </c>
      <c r="AU380" s="221" t="s">
        <v>92</v>
      </c>
      <c r="AV380" s="14" t="s">
        <v>164</v>
      </c>
      <c r="AW380" s="14" t="s">
        <v>39</v>
      </c>
      <c r="AX380" s="14" t="s">
        <v>21</v>
      </c>
      <c r="AY380" s="221" t="s">
        <v>165</v>
      </c>
    </row>
    <row r="381" s="1" customFormat="1" ht="24" customHeight="1">
      <c r="B381" s="185"/>
      <c r="C381" s="186" t="s">
        <v>573</v>
      </c>
      <c r="D381" s="186" t="s">
        <v>168</v>
      </c>
      <c r="E381" s="187" t="s">
        <v>574</v>
      </c>
      <c r="F381" s="188" t="s">
        <v>575</v>
      </c>
      <c r="G381" s="189" t="s">
        <v>334</v>
      </c>
      <c r="H381" s="190">
        <v>12</v>
      </c>
      <c r="I381" s="191"/>
      <c r="J381" s="192">
        <f>ROUND(I381*H381,2)</f>
        <v>0</v>
      </c>
      <c r="K381" s="188" t="s">
        <v>247</v>
      </c>
      <c r="L381" s="37"/>
      <c r="M381" s="193" t="s">
        <v>1</v>
      </c>
      <c r="N381" s="194" t="s">
        <v>49</v>
      </c>
      <c r="O381" s="73"/>
      <c r="P381" s="195">
        <f>O381*H381</f>
        <v>0</v>
      </c>
      <c r="Q381" s="195">
        <v>0.00033750000000000002</v>
      </c>
      <c r="R381" s="195">
        <f>Q381*H381</f>
        <v>0.0040499999999999998</v>
      </c>
      <c r="S381" s="195">
        <v>0</v>
      </c>
      <c r="T381" s="196">
        <f>S381*H381</f>
        <v>0</v>
      </c>
      <c r="AR381" s="197" t="s">
        <v>164</v>
      </c>
      <c r="AT381" s="197" t="s">
        <v>168</v>
      </c>
      <c r="AU381" s="197" t="s">
        <v>92</v>
      </c>
      <c r="AY381" s="18" t="s">
        <v>165</v>
      </c>
      <c r="BE381" s="198">
        <f>IF(N381="základní",J381,0)</f>
        <v>0</v>
      </c>
      <c r="BF381" s="198">
        <f>IF(N381="snížená",J381,0)</f>
        <v>0</v>
      </c>
      <c r="BG381" s="198">
        <f>IF(N381="zákl. přenesená",J381,0)</f>
        <v>0</v>
      </c>
      <c r="BH381" s="198">
        <f>IF(N381="sníž. přenesená",J381,0)</f>
        <v>0</v>
      </c>
      <c r="BI381" s="198">
        <f>IF(N381="nulová",J381,0)</f>
        <v>0</v>
      </c>
      <c r="BJ381" s="18" t="s">
        <v>21</v>
      </c>
      <c r="BK381" s="198">
        <f>ROUND(I381*H381,2)</f>
        <v>0</v>
      </c>
      <c r="BL381" s="18" t="s">
        <v>164</v>
      </c>
      <c r="BM381" s="197" t="s">
        <v>576</v>
      </c>
    </row>
    <row r="382" s="1" customFormat="1">
      <c r="B382" s="37"/>
      <c r="D382" s="199" t="s">
        <v>173</v>
      </c>
      <c r="F382" s="200" t="s">
        <v>577</v>
      </c>
      <c r="I382" s="126"/>
      <c r="L382" s="37"/>
      <c r="M382" s="201"/>
      <c r="N382" s="73"/>
      <c r="O382" s="73"/>
      <c r="P382" s="73"/>
      <c r="Q382" s="73"/>
      <c r="R382" s="73"/>
      <c r="S382" s="73"/>
      <c r="T382" s="74"/>
      <c r="AT382" s="18" t="s">
        <v>173</v>
      </c>
      <c r="AU382" s="18" t="s">
        <v>92</v>
      </c>
    </row>
    <row r="383" s="13" customFormat="1">
      <c r="B383" s="212"/>
      <c r="D383" s="199" t="s">
        <v>249</v>
      </c>
      <c r="E383" s="213" t="s">
        <v>1</v>
      </c>
      <c r="F383" s="214" t="s">
        <v>578</v>
      </c>
      <c r="H383" s="215">
        <v>12</v>
      </c>
      <c r="I383" s="216"/>
      <c r="L383" s="212"/>
      <c r="M383" s="217"/>
      <c r="N383" s="218"/>
      <c r="O383" s="218"/>
      <c r="P383" s="218"/>
      <c r="Q383" s="218"/>
      <c r="R383" s="218"/>
      <c r="S383" s="218"/>
      <c r="T383" s="219"/>
      <c r="AT383" s="213" t="s">
        <v>249</v>
      </c>
      <c r="AU383" s="213" t="s">
        <v>92</v>
      </c>
      <c r="AV383" s="13" t="s">
        <v>92</v>
      </c>
      <c r="AW383" s="13" t="s">
        <v>39</v>
      </c>
      <c r="AX383" s="13" t="s">
        <v>84</v>
      </c>
      <c r="AY383" s="213" t="s">
        <v>165</v>
      </c>
    </row>
    <row r="384" s="14" customFormat="1">
      <c r="B384" s="220"/>
      <c r="D384" s="199" t="s">
        <v>249</v>
      </c>
      <c r="E384" s="221" t="s">
        <v>1</v>
      </c>
      <c r="F384" s="222" t="s">
        <v>252</v>
      </c>
      <c r="H384" s="223">
        <v>12</v>
      </c>
      <c r="I384" s="224"/>
      <c r="L384" s="220"/>
      <c r="M384" s="225"/>
      <c r="N384" s="226"/>
      <c r="O384" s="226"/>
      <c r="P384" s="226"/>
      <c r="Q384" s="226"/>
      <c r="R384" s="226"/>
      <c r="S384" s="226"/>
      <c r="T384" s="227"/>
      <c r="AT384" s="221" t="s">
        <v>249</v>
      </c>
      <c r="AU384" s="221" t="s">
        <v>92</v>
      </c>
      <c r="AV384" s="14" t="s">
        <v>164</v>
      </c>
      <c r="AW384" s="14" t="s">
        <v>39</v>
      </c>
      <c r="AX384" s="14" t="s">
        <v>21</v>
      </c>
      <c r="AY384" s="221" t="s">
        <v>165</v>
      </c>
    </row>
    <row r="385" s="1" customFormat="1" ht="24" customHeight="1">
      <c r="B385" s="185"/>
      <c r="C385" s="186" t="s">
        <v>579</v>
      </c>
      <c r="D385" s="186" t="s">
        <v>168</v>
      </c>
      <c r="E385" s="187" t="s">
        <v>580</v>
      </c>
      <c r="F385" s="188" t="s">
        <v>581</v>
      </c>
      <c r="G385" s="189" t="s">
        <v>246</v>
      </c>
      <c r="H385" s="190">
        <v>8</v>
      </c>
      <c r="I385" s="191"/>
      <c r="J385" s="192">
        <f>ROUND(I385*H385,2)</f>
        <v>0</v>
      </c>
      <c r="K385" s="188" t="s">
        <v>247</v>
      </c>
      <c r="L385" s="37"/>
      <c r="M385" s="193" t="s">
        <v>1</v>
      </c>
      <c r="N385" s="194" t="s">
        <v>49</v>
      </c>
      <c r="O385" s="73"/>
      <c r="P385" s="195">
        <f>O385*H385</f>
        <v>0</v>
      </c>
      <c r="Q385" s="195">
        <v>0.17818400000000001</v>
      </c>
      <c r="R385" s="195">
        <f>Q385*H385</f>
        <v>1.4254720000000001</v>
      </c>
      <c r="S385" s="195">
        <v>0</v>
      </c>
      <c r="T385" s="196">
        <f>S385*H385</f>
        <v>0</v>
      </c>
      <c r="AR385" s="197" t="s">
        <v>164</v>
      </c>
      <c r="AT385" s="197" t="s">
        <v>168</v>
      </c>
      <c r="AU385" s="197" t="s">
        <v>92</v>
      </c>
      <c r="AY385" s="18" t="s">
        <v>165</v>
      </c>
      <c r="BE385" s="198">
        <f>IF(N385="základní",J385,0)</f>
        <v>0</v>
      </c>
      <c r="BF385" s="198">
        <f>IF(N385="snížená",J385,0)</f>
        <v>0</v>
      </c>
      <c r="BG385" s="198">
        <f>IF(N385="zákl. přenesená",J385,0)</f>
        <v>0</v>
      </c>
      <c r="BH385" s="198">
        <f>IF(N385="sníž. přenesená",J385,0)</f>
        <v>0</v>
      </c>
      <c r="BI385" s="198">
        <f>IF(N385="nulová",J385,0)</f>
        <v>0</v>
      </c>
      <c r="BJ385" s="18" t="s">
        <v>21</v>
      </c>
      <c r="BK385" s="198">
        <f>ROUND(I385*H385,2)</f>
        <v>0</v>
      </c>
      <c r="BL385" s="18" t="s">
        <v>164</v>
      </c>
      <c r="BM385" s="197" t="s">
        <v>582</v>
      </c>
    </row>
    <row r="386" s="1" customFormat="1">
      <c r="B386" s="37"/>
      <c r="D386" s="199" t="s">
        <v>173</v>
      </c>
      <c r="F386" s="200" t="s">
        <v>583</v>
      </c>
      <c r="I386" s="126"/>
      <c r="L386" s="37"/>
      <c r="M386" s="201"/>
      <c r="N386" s="73"/>
      <c r="O386" s="73"/>
      <c r="P386" s="73"/>
      <c r="Q386" s="73"/>
      <c r="R386" s="73"/>
      <c r="S386" s="73"/>
      <c r="T386" s="74"/>
      <c r="AT386" s="18" t="s">
        <v>173</v>
      </c>
      <c r="AU386" s="18" t="s">
        <v>92</v>
      </c>
    </row>
    <row r="387" s="13" customFormat="1">
      <c r="B387" s="212"/>
      <c r="D387" s="199" t="s">
        <v>249</v>
      </c>
      <c r="E387" s="213" t="s">
        <v>1</v>
      </c>
      <c r="F387" s="214" t="s">
        <v>584</v>
      </c>
      <c r="H387" s="215">
        <v>5.7599999999999998</v>
      </c>
      <c r="I387" s="216"/>
      <c r="L387" s="212"/>
      <c r="M387" s="217"/>
      <c r="N387" s="218"/>
      <c r="O387" s="218"/>
      <c r="P387" s="218"/>
      <c r="Q387" s="218"/>
      <c r="R387" s="218"/>
      <c r="S387" s="218"/>
      <c r="T387" s="219"/>
      <c r="AT387" s="213" t="s">
        <v>249</v>
      </c>
      <c r="AU387" s="213" t="s">
        <v>92</v>
      </c>
      <c r="AV387" s="13" t="s">
        <v>92</v>
      </c>
      <c r="AW387" s="13" t="s">
        <v>39</v>
      </c>
      <c r="AX387" s="13" t="s">
        <v>84</v>
      </c>
      <c r="AY387" s="213" t="s">
        <v>165</v>
      </c>
    </row>
    <row r="388" s="13" customFormat="1">
      <c r="B388" s="212"/>
      <c r="D388" s="199" t="s">
        <v>249</v>
      </c>
      <c r="E388" s="213" t="s">
        <v>1</v>
      </c>
      <c r="F388" s="214" t="s">
        <v>585</v>
      </c>
      <c r="H388" s="215">
        <v>2.2400000000000002</v>
      </c>
      <c r="I388" s="216"/>
      <c r="L388" s="212"/>
      <c r="M388" s="217"/>
      <c r="N388" s="218"/>
      <c r="O388" s="218"/>
      <c r="P388" s="218"/>
      <c r="Q388" s="218"/>
      <c r="R388" s="218"/>
      <c r="S388" s="218"/>
      <c r="T388" s="219"/>
      <c r="AT388" s="213" t="s">
        <v>249</v>
      </c>
      <c r="AU388" s="213" t="s">
        <v>92</v>
      </c>
      <c r="AV388" s="13" t="s">
        <v>92</v>
      </c>
      <c r="AW388" s="13" t="s">
        <v>39</v>
      </c>
      <c r="AX388" s="13" t="s">
        <v>84</v>
      </c>
      <c r="AY388" s="213" t="s">
        <v>165</v>
      </c>
    </row>
    <row r="389" s="14" customFormat="1">
      <c r="B389" s="220"/>
      <c r="D389" s="199" t="s">
        <v>249</v>
      </c>
      <c r="E389" s="221" t="s">
        <v>1</v>
      </c>
      <c r="F389" s="222" t="s">
        <v>252</v>
      </c>
      <c r="H389" s="223">
        <v>8</v>
      </c>
      <c r="I389" s="224"/>
      <c r="L389" s="220"/>
      <c r="M389" s="225"/>
      <c r="N389" s="226"/>
      <c r="O389" s="226"/>
      <c r="P389" s="226"/>
      <c r="Q389" s="226"/>
      <c r="R389" s="226"/>
      <c r="S389" s="226"/>
      <c r="T389" s="227"/>
      <c r="AT389" s="221" t="s">
        <v>249</v>
      </c>
      <c r="AU389" s="221" t="s">
        <v>92</v>
      </c>
      <c r="AV389" s="14" t="s">
        <v>164</v>
      </c>
      <c r="AW389" s="14" t="s">
        <v>39</v>
      </c>
      <c r="AX389" s="14" t="s">
        <v>21</v>
      </c>
      <c r="AY389" s="221" t="s">
        <v>165</v>
      </c>
    </row>
    <row r="390" s="1" customFormat="1" ht="24" customHeight="1">
      <c r="B390" s="185"/>
      <c r="C390" s="186" t="s">
        <v>586</v>
      </c>
      <c r="D390" s="186" t="s">
        <v>168</v>
      </c>
      <c r="E390" s="187" t="s">
        <v>587</v>
      </c>
      <c r="F390" s="188" t="s">
        <v>588</v>
      </c>
      <c r="G390" s="189" t="s">
        <v>246</v>
      </c>
      <c r="H390" s="190">
        <v>25</v>
      </c>
      <c r="I390" s="191"/>
      <c r="J390" s="192">
        <f>ROUND(I390*H390,2)</f>
        <v>0</v>
      </c>
      <c r="K390" s="188" t="s">
        <v>247</v>
      </c>
      <c r="L390" s="37"/>
      <c r="M390" s="193" t="s">
        <v>1</v>
      </c>
      <c r="N390" s="194" t="s">
        <v>49</v>
      </c>
      <c r="O390" s="73"/>
      <c r="P390" s="195">
        <f>O390*H390</f>
        <v>0</v>
      </c>
      <c r="Q390" s="195">
        <v>0.0078469999999999998</v>
      </c>
      <c r="R390" s="195">
        <f>Q390*H390</f>
        <v>0.19617499999999999</v>
      </c>
      <c r="S390" s="195">
        <v>0</v>
      </c>
      <c r="T390" s="196">
        <f>S390*H390</f>
        <v>0</v>
      </c>
      <c r="AR390" s="197" t="s">
        <v>164</v>
      </c>
      <c r="AT390" s="197" t="s">
        <v>168</v>
      </c>
      <c r="AU390" s="197" t="s">
        <v>92</v>
      </c>
      <c r="AY390" s="18" t="s">
        <v>165</v>
      </c>
      <c r="BE390" s="198">
        <f>IF(N390="základní",J390,0)</f>
        <v>0</v>
      </c>
      <c r="BF390" s="198">
        <f>IF(N390="snížená",J390,0)</f>
        <v>0</v>
      </c>
      <c r="BG390" s="198">
        <f>IF(N390="zákl. přenesená",J390,0)</f>
        <v>0</v>
      </c>
      <c r="BH390" s="198">
        <f>IF(N390="sníž. přenesená",J390,0)</f>
        <v>0</v>
      </c>
      <c r="BI390" s="198">
        <f>IF(N390="nulová",J390,0)</f>
        <v>0</v>
      </c>
      <c r="BJ390" s="18" t="s">
        <v>21</v>
      </c>
      <c r="BK390" s="198">
        <f>ROUND(I390*H390,2)</f>
        <v>0</v>
      </c>
      <c r="BL390" s="18" t="s">
        <v>164</v>
      </c>
      <c r="BM390" s="197" t="s">
        <v>589</v>
      </c>
    </row>
    <row r="391" s="1" customFormat="1">
      <c r="B391" s="37"/>
      <c r="D391" s="199" t="s">
        <v>173</v>
      </c>
      <c r="F391" s="200" t="s">
        <v>590</v>
      </c>
      <c r="I391" s="126"/>
      <c r="L391" s="37"/>
      <c r="M391" s="201"/>
      <c r="N391" s="73"/>
      <c r="O391" s="73"/>
      <c r="P391" s="73"/>
      <c r="Q391" s="73"/>
      <c r="R391" s="73"/>
      <c r="S391" s="73"/>
      <c r="T391" s="74"/>
      <c r="AT391" s="18" t="s">
        <v>173</v>
      </c>
      <c r="AU391" s="18" t="s">
        <v>92</v>
      </c>
    </row>
    <row r="392" s="13" customFormat="1">
      <c r="B392" s="212"/>
      <c r="D392" s="199" t="s">
        <v>249</v>
      </c>
      <c r="E392" s="213" t="s">
        <v>1</v>
      </c>
      <c r="F392" s="214" t="s">
        <v>591</v>
      </c>
      <c r="H392" s="215">
        <v>18</v>
      </c>
      <c r="I392" s="216"/>
      <c r="L392" s="212"/>
      <c r="M392" s="217"/>
      <c r="N392" s="218"/>
      <c r="O392" s="218"/>
      <c r="P392" s="218"/>
      <c r="Q392" s="218"/>
      <c r="R392" s="218"/>
      <c r="S392" s="218"/>
      <c r="T392" s="219"/>
      <c r="AT392" s="213" t="s">
        <v>249</v>
      </c>
      <c r="AU392" s="213" t="s">
        <v>92</v>
      </c>
      <c r="AV392" s="13" t="s">
        <v>92</v>
      </c>
      <c r="AW392" s="13" t="s">
        <v>39</v>
      </c>
      <c r="AX392" s="13" t="s">
        <v>84</v>
      </c>
      <c r="AY392" s="213" t="s">
        <v>165</v>
      </c>
    </row>
    <row r="393" s="13" customFormat="1">
      <c r="B393" s="212"/>
      <c r="D393" s="199" t="s">
        <v>249</v>
      </c>
      <c r="E393" s="213" t="s">
        <v>1</v>
      </c>
      <c r="F393" s="214" t="s">
        <v>592</v>
      </c>
      <c r="H393" s="215">
        <v>7</v>
      </c>
      <c r="I393" s="216"/>
      <c r="L393" s="212"/>
      <c r="M393" s="217"/>
      <c r="N393" s="218"/>
      <c r="O393" s="218"/>
      <c r="P393" s="218"/>
      <c r="Q393" s="218"/>
      <c r="R393" s="218"/>
      <c r="S393" s="218"/>
      <c r="T393" s="219"/>
      <c r="AT393" s="213" t="s">
        <v>249</v>
      </c>
      <c r="AU393" s="213" t="s">
        <v>92</v>
      </c>
      <c r="AV393" s="13" t="s">
        <v>92</v>
      </c>
      <c r="AW393" s="13" t="s">
        <v>39</v>
      </c>
      <c r="AX393" s="13" t="s">
        <v>84</v>
      </c>
      <c r="AY393" s="213" t="s">
        <v>165</v>
      </c>
    </row>
    <row r="394" s="14" customFormat="1">
      <c r="B394" s="220"/>
      <c r="D394" s="199" t="s">
        <v>249</v>
      </c>
      <c r="E394" s="221" t="s">
        <v>1</v>
      </c>
      <c r="F394" s="222" t="s">
        <v>252</v>
      </c>
      <c r="H394" s="223">
        <v>25</v>
      </c>
      <c r="I394" s="224"/>
      <c r="L394" s="220"/>
      <c r="M394" s="225"/>
      <c r="N394" s="226"/>
      <c r="O394" s="226"/>
      <c r="P394" s="226"/>
      <c r="Q394" s="226"/>
      <c r="R394" s="226"/>
      <c r="S394" s="226"/>
      <c r="T394" s="227"/>
      <c r="AT394" s="221" t="s">
        <v>249</v>
      </c>
      <c r="AU394" s="221" t="s">
        <v>92</v>
      </c>
      <c r="AV394" s="14" t="s">
        <v>164</v>
      </c>
      <c r="AW394" s="14" t="s">
        <v>39</v>
      </c>
      <c r="AX394" s="14" t="s">
        <v>21</v>
      </c>
      <c r="AY394" s="221" t="s">
        <v>165</v>
      </c>
    </row>
    <row r="395" s="1" customFormat="1" ht="24" customHeight="1">
      <c r="B395" s="185"/>
      <c r="C395" s="186" t="s">
        <v>593</v>
      </c>
      <c r="D395" s="186" t="s">
        <v>168</v>
      </c>
      <c r="E395" s="187" t="s">
        <v>594</v>
      </c>
      <c r="F395" s="188" t="s">
        <v>595</v>
      </c>
      <c r="G395" s="189" t="s">
        <v>305</v>
      </c>
      <c r="H395" s="190">
        <v>0.22600000000000001</v>
      </c>
      <c r="I395" s="191"/>
      <c r="J395" s="192">
        <f>ROUND(I395*H395,2)</f>
        <v>0</v>
      </c>
      <c r="K395" s="188" t="s">
        <v>247</v>
      </c>
      <c r="L395" s="37"/>
      <c r="M395" s="193" t="s">
        <v>1</v>
      </c>
      <c r="N395" s="194" t="s">
        <v>49</v>
      </c>
      <c r="O395" s="73"/>
      <c r="P395" s="195">
        <f>O395*H395</f>
        <v>0</v>
      </c>
      <c r="Q395" s="195">
        <v>1.0380199999999999</v>
      </c>
      <c r="R395" s="195">
        <f>Q395*H395</f>
        <v>0.23459252</v>
      </c>
      <c r="S395" s="195">
        <v>0</v>
      </c>
      <c r="T395" s="196">
        <f>S395*H395</f>
        <v>0</v>
      </c>
      <c r="AR395" s="197" t="s">
        <v>164</v>
      </c>
      <c r="AT395" s="197" t="s">
        <v>168</v>
      </c>
      <c r="AU395" s="197" t="s">
        <v>92</v>
      </c>
      <c r="AY395" s="18" t="s">
        <v>165</v>
      </c>
      <c r="BE395" s="198">
        <f>IF(N395="základní",J395,0)</f>
        <v>0</v>
      </c>
      <c r="BF395" s="198">
        <f>IF(N395="snížená",J395,0)</f>
        <v>0</v>
      </c>
      <c r="BG395" s="198">
        <f>IF(N395="zákl. přenesená",J395,0)</f>
        <v>0</v>
      </c>
      <c r="BH395" s="198">
        <f>IF(N395="sníž. přenesená",J395,0)</f>
        <v>0</v>
      </c>
      <c r="BI395" s="198">
        <f>IF(N395="nulová",J395,0)</f>
        <v>0</v>
      </c>
      <c r="BJ395" s="18" t="s">
        <v>21</v>
      </c>
      <c r="BK395" s="198">
        <f>ROUND(I395*H395,2)</f>
        <v>0</v>
      </c>
      <c r="BL395" s="18" t="s">
        <v>164</v>
      </c>
      <c r="BM395" s="197" t="s">
        <v>596</v>
      </c>
    </row>
    <row r="396" s="1" customFormat="1">
      <c r="B396" s="37"/>
      <c r="D396" s="199" t="s">
        <v>173</v>
      </c>
      <c r="F396" s="200" t="s">
        <v>597</v>
      </c>
      <c r="I396" s="126"/>
      <c r="L396" s="37"/>
      <c r="M396" s="201"/>
      <c r="N396" s="73"/>
      <c r="O396" s="73"/>
      <c r="P396" s="73"/>
      <c r="Q396" s="73"/>
      <c r="R396" s="73"/>
      <c r="S396" s="73"/>
      <c r="T396" s="74"/>
      <c r="AT396" s="18" t="s">
        <v>173</v>
      </c>
      <c r="AU396" s="18" t="s">
        <v>92</v>
      </c>
    </row>
    <row r="397" s="12" customFormat="1">
      <c r="B397" s="205"/>
      <c r="D397" s="199" t="s">
        <v>249</v>
      </c>
      <c r="E397" s="206" t="s">
        <v>1</v>
      </c>
      <c r="F397" s="207" t="s">
        <v>598</v>
      </c>
      <c r="H397" s="206" t="s">
        <v>1</v>
      </c>
      <c r="I397" s="208"/>
      <c r="L397" s="205"/>
      <c r="M397" s="209"/>
      <c r="N397" s="210"/>
      <c r="O397" s="210"/>
      <c r="P397" s="210"/>
      <c r="Q397" s="210"/>
      <c r="R397" s="210"/>
      <c r="S397" s="210"/>
      <c r="T397" s="211"/>
      <c r="AT397" s="206" t="s">
        <v>249</v>
      </c>
      <c r="AU397" s="206" t="s">
        <v>92</v>
      </c>
      <c r="AV397" s="12" t="s">
        <v>21</v>
      </c>
      <c r="AW397" s="12" t="s">
        <v>39</v>
      </c>
      <c r="AX397" s="12" t="s">
        <v>84</v>
      </c>
      <c r="AY397" s="206" t="s">
        <v>165</v>
      </c>
    </row>
    <row r="398" s="13" customFormat="1">
      <c r="B398" s="212"/>
      <c r="D398" s="199" t="s">
        <v>249</v>
      </c>
      <c r="E398" s="213" t="s">
        <v>1</v>
      </c>
      <c r="F398" s="214" t="s">
        <v>599</v>
      </c>
      <c r="H398" s="215">
        <v>0.20499999999999999</v>
      </c>
      <c r="I398" s="216"/>
      <c r="L398" s="212"/>
      <c r="M398" s="217"/>
      <c r="N398" s="218"/>
      <c r="O398" s="218"/>
      <c r="P398" s="218"/>
      <c r="Q398" s="218"/>
      <c r="R398" s="218"/>
      <c r="S398" s="218"/>
      <c r="T398" s="219"/>
      <c r="AT398" s="213" t="s">
        <v>249</v>
      </c>
      <c r="AU398" s="213" t="s">
        <v>92</v>
      </c>
      <c r="AV398" s="13" t="s">
        <v>92</v>
      </c>
      <c r="AW398" s="13" t="s">
        <v>39</v>
      </c>
      <c r="AX398" s="13" t="s">
        <v>84</v>
      </c>
      <c r="AY398" s="213" t="s">
        <v>165</v>
      </c>
    </row>
    <row r="399" s="13" customFormat="1">
      <c r="B399" s="212"/>
      <c r="D399" s="199" t="s">
        <v>249</v>
      </c>
      <c r="E399" s="213" t="s">
        <v>1</v>
      </c>
      <c r="F399" s="214" t="s">
        <v>600</v>
      </c>
      <c r="H399" s="215">
        <v>0.021000000000000001</v>
      </c>
      <c r="I399" s="216"/>
      <c r="L399" s="212"/>
      <c r="M399" s="217"/>
      <c r="N399" s="218"/>
      <c r="O399" s="218"/>
      <c r="P399" s="218"/>
      <c r="Q399" s="218"/>
      <c r="R399" s="218"/>
      <c r="S399" s="218"/>
      <c r="T399" s="219"/>
      <c r="AT399" s="213" t="s">
        <v>249</v>
      </c>
      <c r="AU399" s="213" t="s">
        <v>92</v>
      </c>
      <c r="AV399" s="13" t="s">
        <v>92</v>
      </c>
      <c r="AW399" s="13" t="s">
        <v>39</v>
      </c>
      <c r="AX399" s="13" t="s">
        <v>84</v>
      </c>
      <c r="AY399" s="213" t="s">
        <v>165</v>
      </c>
    </row>
    <row r="400" s="14" customFormat="1">
      <c r="B400" s="220"/>
      <c r="D400" s="199" t="s">
        <v>249</v>
      </c>
      <c r="E400" s="221" t="s">
        <v>1</v>
      </c>
      <c r="F400" s="222" t="s">
        <v>252</v>
      </c>
      <c r="H400" s="223">
        <v>0.22599999999999998</v>
      </c>
      <c r="I400" s="224"/>
      <c r="L400" s="220"/>
      <c r="M400" s="225"/>
      <c r="N400" s="226"/>
      <c r="O400" s="226"/>
      <c r="P400" s="226"/>
      <c r="Q400" s="226"/>
      <c r="R400" s="226"/>
      <c r="S400" s="226"/>
      <c r="T400" s="227"/>
      <c r="AT400" s="221" t="s">
        <v>249</v>
      </c>
      <c r="AU400" s="221" t="s">
        <v>92</v>
      </c>
      <c r="AV400" s="14" t="s">
        <v>164</v>
      </c>
      <c r="AW400" s="14" t="s">
        <v>39</v>
      </c>
      <c r="AX400" s="14" t="s">
        <v>21</v>
      </c>
      <c r="AY400" s="221" t="s">
        <v>165</v>
      </c>
    </row>
    <row r="401" s="1" customFormat="1" ht="16.5" customHeight="1">
      <c r="B401" s="185"/>
      <c r="C401" s="186" t="s">
        <v>601</v>
      </c>
      <c r="D401" s="186" t="s">
        <v>168</v>
      </c>
      <c r="E401" s="187" t="s">
        <v>602</v>
      </c>
      <c r="F401" s="188" t="s">
        <v>603</v>
      </c>
      <c r="G401" s="189" t="s">
        <v>268</v>
      </c>
      <c r="H401" s="190">
        <v>2.0129999999999999</v>
      </c>
      <c r="I401" s="191"/>
      <c r="J401" s="192">
        <f>ROUND(I401*H401,2)</f>
        <v>0</v>
      </c>
      <c r="K401" s="188" t="s">
        <v>247</v>
      </c>
      <c r="L401" s="37"/>
      <c r="M401" s="193" t="s">
        <v>1</v>
      </c>
      <c r="N401" s="194" t="s">
        <v>49</v>
      </c>
      <c r="O401" s="73"/>
      <c r="P401" s="195">
        <f>O401*H401</f>
        <v>0</v>
      </c>
      <c r="Q401" s="195">
        <v>2.5960999999999999</v>
      </c>
      <c r="R401" s="195">
        <f>Q401*H401</f>
        <v>5.225949299999999</v>
      </c>
      <c r="S401" s="195">
        <v>0</v>
      </c>
      <c r="T401" s="196">
        <f>S401*H401</f>
        <v>0</v>
      </c>
      <c r="AR401" s="197" t="s">
        <v>164</v>
      </c>
      <c r="AT401" s="197" t="s">
        <v>168</v>
      </c>
      <c r="AU401" s="197" t="s">
        <v>92</v>
      </c>
      <c r="AY401" s="18" t="s">
        <v>165</v>
      </c>
      <c r="BE401" s="198">
        <f>IF(N401="základní",J401,0)</f>
        <v>0</v>
      </c>
      <c r="BF401" s="198">
        <f>IF(N401="snížená",J401,0)</f>
        <v>0</v>
      </c>
      <c r="BG401" s="198">
        <f>IF(N401="zákl. přenesená",J401,0)</f>
        <v>0</v>
      </c>
      <c r="BH401" s="198">
        <f>IF(N401="sníž. přenesená",J401,0)</f>
        <v>0</v>
      </c>
      <c r="BI401" s="198">
        <f>IF(N401="nulová",J401,0)</f>
        <v>0</v>
      </c>
      <c r="BJ401" s="18" t="s">
        <v>21</v>
      </c>
      <c r="BK401" s="198">
        <f>ROUND(I401*H401,2)</f>
        <v>0</v>
      </c>
      <c r="BL401" s="18" t="s">
        <v>164</v>
      </c>
      <c r="BM401" s="197" t="s">
        <v>604</v>
      </c>
    </row>
    <row r="402" s="1" customFormat="1">
      <c r="B402" s="37"/>
      <c r="D402" s="199" t="s">
        <v>173</v>
      </c>
      <c r="F402" s="200" t="s">
        <v>603</v>
      </c>
      <c r="I402" s="126"/>
      <c r="L402" s="37"/>
      <c r="M402" s="201"/>
      <c r="N402" s="73"/>
      <c r="O402" s="73"/>
      <c r="P402" s="73"/>
      <c r="Q402" s="73"/>
      <c r="R402" s="73"/>
      <c r="S402" s="73"/>
      <c r="T402" s="74"/>
      <c r="AT402" s="18" t="s">
        <v>173</v>
      </c>
      <c r="AU402" s="18" t="s">
        <v>92</v>
      </c>
    </row>
    <row r="403" s="12" customFormat="1">
      <c r="B403" s="205"/>
      <c r="D403" s="199" t="s">
        <v>249</v>
      </c>
      <c r="E403" s="206" t="s">
        <v>1</v>
      </c>
      <c r="F403" s="207" t="s">
        <v>605</v>
      </c>
      <c r="H403" s="206" t="s">
        <v>1</v>
      </c>
      <c r="I403" s="208"/>
      <c r="L403" s="205"/>
      <c r="M403" s="209"/>
      <c r="N403" s="210"/>
      <c r="O403" s="210"/>
      <c r="P403" s="210"/>
      <c r="Q403" s="210"/>
      <c r="R403" s="210"/>
      <c r="S403" s="210"/>
      <c r="T403" s="211"/>
      <c r="AT403" s="206" t="s">
        <v>249</v>
      </c>
      <c r="AU403" s="206" t="s">
        <v>92</v>
      </c>
      <c r="AV403" s="12" t="s">
        <v>21</v>
      </c>
      <c r="AW403" s="12" t="s">
        <v>39</v>
      </c>
      <c r="AX403" s="12" t="s">
        <v>84</v>
      </c>
      <c r="AY403" s="206" t="s">
        <v>165</v>
      </c>
    </row>
    <row r="404" s="13" customFormat="1">
      <c r="B404" s="212"/>
      <c r="D404" s="199" t="s">
        <v>249</v>
      </c>
      <c r="E404" s="213" t="s">
        <v>1</v>
      </c>
      <c r="F404" s="214" t="s">
        <v>606</v>
      </c>
      <c r="H404" s="215">
        <v>1.696</v>
      </c>
      <c r="I404" s="216"/>
      <c r="L404" s="212"/>
      <c r="M404" s="217"/>
      <c r="N404" s="218"/>
      <c r="O404" s="218"/>
      <c r="P404" s="218"/>
      <c r="Q404" s="218"/>
      <c r="R404" s="218"/>
      <c r="S404" s="218"/>
      <c r="T404" s="219"/>
      <c r="AT404" s="213" t="s">
        <v>249</v>
      </c>
      <c r="AU404" s="213" t="s">
        <v>92</v>
      </c>
      <c r="AV404" s="13" t="s">
        <v>92</v>
      </c>
      <c r="AW404" s="13" t="s">
        <v>39</v>
      </c>
      <c r="AX404" s="13" t="s">
        <v>84</v>
      </c>
      <c r="AY404" s="213" t="s">
        <v>165</v>
      </c>
    </row>
    <row r="405" s="13" customFormat="1">
      <c r="B405" s="212"/>
      <c r="D405" s="199" t="s">
        <v>249</v>
      </c>
      <c r="E405" s="213" t="s">
        <v>1</v>
      </c>
      <c r="F405" s="214" t="s">
        <v>607</v>
      </c>
      <c r="H405" s="215">
        <v>0.317</v>
      </c>
      <c r="I405" s="216"/>
      <c r="L405" s="212"/>
      <c r="M405" s="217"/>
      <c r="N405" s="218"/>
      <c r="O405" s="218"/>
      <c r="P405" s="218"/>
      <c r="Q405" s="218"/>
      <c r="R405" s="218"/>
      <c r="S405" s="218"/>
      <c r="T405" s="219"/>
      <c r="AT405" s="213" t="s">
        <v>249</v>
      </c>
      <c r="AU405" s="213" t="s">
        <v>92</v>
      </c>
      <c r="AV405" s="13" t="s">
        <v>92</v>
      </c>
      <c r="AW405" s="13" t="s">
        <v>39</v>
      </c>
      <c r="AX405" s="13" t="s">
        <v>84</v>
      </c>
      <c r="AY405" s="213" t="s">
        <v>165</v>
      </c>
    </row>
    <row r="406" s="14" customFormat="1">
      <c r="B406" s="220"/>
      <c r="D406" s="199" t="s">
        <v>249</v>
      </c>
      <c r="E406" s="221" t="s">
        <v>1</v>
      </c>
      <c r="F406" s="222" t="s">
        <v>252</v>
      </c>
      <c r="H406" s="223">
        <v>2.0129999999999999</v>
      </c>
      <c r="I406" s="224"/>
      <c r="L406" s="220"/>
      <c r="M406" s="225"/>
      <c r="N406" s="226"/>
      <c r="O406" s="226"/>
      <c r="P406" s="226"/>
      <c r="Q406" s="226"/>
      <c r="R406" s="226"/>
      <c r="S406" s="226"/>
      <c r="T406" s="227"/>
      <c r="AT406" s="221" t="s">
        <v>249</v>
      </c>
      <c r="AU406" s="221" t="s">
        <v>92</v>
      </c>
      <c r="AV406" s="14" t="s">
        <v>164</v>
      </c>
      <c r="AW406" s="14" t="s">
        <v>39</v>
      </c>
      <c r="AX406" s="14" t="s">
        <v>21</v>
      </c>
      <c r="AY406" s="221" t="s">
        <v>165</v>
      </c>
    </row>
    <row r="407" s="1" customFormat="1" ht="24" customHeight="1">
      <c r="B407" s="185"/>
      <c r="C407" s="186" t="s">
        <v>608</v>
      </c>
      <c r="D407" s="186" t="s">
        <v>168</v>
      </c>
      <c r="E407" s="187" t="s">
        <v>609</v>
      </c>
      <c r="F407" s="188" t="s">
        <v>610</v>
      </c>
      <c r="G407" s="189" t="s">
        <v>611</v>
      </c>
      <c r="H407" s="190">
        <v>39.200000000000003</v>
      </c>
      <c r="I407" s="191"/>
      <c r="J407" s="192">
        <f>ROUND(I407*H407,2)</f>
        <v>0</v>
      </c>
      <c r="K407" s="188" t="s">
        <v>247</v>
      </c>
      <c r="L407" s="37"/>
      <c r="M407" s="193" t="s">
        <v>1</v>
      </c>
      <c r="N407" s="194" t="s">
        <v>49</v>
      </c>
      <c r="O407" s="73"/>
      <c r="P407" s="195">
        <f>O407*H407</f>
        <v>0</v>
      </c>
      <c r="Q407" s="195">
        <v>0</v>
      </c>
      <c r="R407" s="195">
        <f>Q407*H407</f>
        <v>0</v>
      </c>
      <c r="S407" s="195">
        <v>0</v>
      </c>
      <c r="T407" s="196">
        <f>S407*H407</f>
        <v>0</v>
      </c>
      <c r="AR407" s="197" t="s">
        <v>164</v>
      </c>
      <c r="AT407" s="197" t="s">
        <v>168</v>
      </c>
      <c r="AU407" s="197" t="s">
        <v>92</v>
      </c>
      <c r="AY407" s="18" t="s">
        <v>165</v>
      </c>
      <c r="BE407" s="198">
        <f>IF(N407="základní",J407,0)</f>
        <v>0</v>
      </c>
      <c r="BF407" s="198">
        <f>IF(N407="snížená",J407,0)</f>
        <v>0</v>
      </c>
      <c r="BG407" s="198">
        <f>IF(N407="zákl. přenesená",J407,0)</f>
        <v>0</v>
      </c>
      <c r="BH407" s="198">
        <f>IF(N407="sníž. přenesená",J407,0)</f>
        <v>0</v>
      </c>
      <c r="BI407" s="198">
        <f>IF(N407="nulová",J407,0)</f>
        <v>0</v>
      </c>
      <c r="BJ407" s="18" t="s">
        <v>21</v>
      </c>
      <c r="BK407" s="198">
        <f>ROUND(I407*H407,2)</f>
        <v>0</v>
      </c>
      <c r="BL407" s="18" t="s">
        <v>164</v>
      </c>
      <c r="BM407" s="197" t="s">
        <v>612</v>
      </c>
    </row>
    <row r="408" s="1" customFormat="1">
      <c r="B408" s="37"/>
      <c r="D408" s="199" t="s">
        <v>173</v>
      </c>
      <c r="F408" s="200" t="s">
        <v>613</v>
      </c>
      <c r="I408" s="126"/>
      <c r="L408" s="37"/>
      <c r="M408" s="201"/>
      <c r="N408" s="73"/>
      <c r="O408" s="73"/>
      <c r="P408" s="73"/>
      <c r="Q408" s="73"/>
      <c r="R408" s="73"/>
      <c r="S408" s="73"/>
      <c r="T408" s="74"/>
      <c r="AT408" s="18" t="s">
        <v>173</v>
      </c>
      <c r="AU408" s="18" t="s">
        <v>92</v>
      </c>
    </row>
    <row r="409" s="12" customFormat="1">
      <c r="B409" s="205"/>
      <c r="D409" s="199" t="s">
        <v>249</v>
      </c>
      <c r="E409" s="206" t="s">
        <v>1</v>
      </c>
      <c r="F409" s="207" t="s">
        <v>614</v>
      </c>
      <c r="H409" s="206" t="s">
        <v>1</v>
      </c>
      <c r="I409" s="208"/>
      <c r="L409" s="205"/>
      <c r="M409" s="209"/>
      <c r="N409" s="210"/>
      <c r="O409" s="210"/>
      <c r="P409" s="210"/>
      <c r="Q409" s="210"/>
      <c r="R409" s="210"/>
      <c r="S409" s="210"/>
      <c r="T409" s="211"/>
      <c r="AT409" s="206" t="s">
        <v>249</v>
      </c>
      <c r="AU409" s="206" t="s">
        <v>92</v>
      </c>
      <c r="AV409" s="12" t="s">
        <v>21</v>
      </c>
      <c r="AW409" s="12" t="s">
        <v>39</v>
      </c>
      <c r="AX409" s="12" t="s">
        <v>84</v>
      </c>
      <c r="AY409" s="206" t="s">
        <v>165</v>
      </c>
    </row>
    <row r="410" s="13" customFormat="1">
      <c r="B410" s="212"/>
      <c r="D410" s="199" t="s">
        <v>249</v>
      </c>
      <c r="E410" s="213" t="s">
        <v>1</v>
      </c>
      <c r="F410" s="214" t="s">
        <v>615</v>
      </c>
      <c r="H410" s="215">
        <v>28</v>
      </c>
      <c r="I410" s="216"/>
      <c r="L410" s="212"/>
      <c r="M410" s="217"/>
      <c r="N410" s="218"/>
      <c r="O410" s="218"/>
      <c r="P410" s="218"/>
      <c r="Q410" s="218"/>
      <c r="R410" s="218"/>
      <c r="S410" s="218"/>
      <c r="T410" s="219"/>
      <c r="AT410" s="213" t="s">
        <v>249</v>
      </c>
      <c r="AU410" s="213" t="s">
        <v>92</v>
      </c>
      <c r="AV410" s="13" t="s">
        <v>92</v>
      </c>
      <c r="AW410" s="13" t="s">
        <v>39</v>
      </c>
      <c r="AX410" s="13" t="s">
        <v>84</v>
      </c>
      <c r="AY410" s="213" t="s">
        <v>165</v>
      </c>
    </row>
    <row r="411" s="13" customFormat="1">
      <c r="B411" s="212"/>
      <c r="D411" s="199" t="s">
        <v>249</v>
      </c>
      <c r="E411" s="213" t="s">
        <v>1</v>
      </c>
      <c r="F411" s="214" t="s">
        <v>616</v>
      </c>
      <c r="H411" s="215">
        <v>11.199999999999999</v>
      </c>
      <c r="I411" s="216"/>
      <c r="L411" s="212"/>
      <c r="M411" s="217"/>
      <c r="N411" s="218"/>
      <c r="O411" s="218"/>
      <c r="P411" s="218"/>
      <c r="Q411" s="218"/>
      <c r="R411" s="218"/>
      <c r="S411" s="218"/>
      <c r="T411" s="219"/>
      <c r="AT411" s="213" t="s">
        <v>249</v>
      </c>
      <c r="AU411" s="213" t="s">
        <v>92</v>
      </c>
      <c r="AV411" s="13" t="s">
        <v>92</v>
      </c>
      <c r="AW411" s="13" t="s">
        <v>39</v>
      </c>
      <c r="AX411" s="13" t="s">
        <v>84</v>
      </c>
      <c r="AY411" s="213" t="s">
        <v>165</v>
      </c>
    </row>
    <row r="412" s="14" customFormat="1">
      <c r="B412" s="220"/>
      <c r="D412" s="199" t="s">
        <v>249</v>
      </c>
      <c r="E412" s="221" t="s">
        <v>1</v>
      </c>
      <c r="F412" s="222" t="s">
        <v>252</v>
      </c>
      <c r="H412" s="223">
        <v>39.200000000000003</v>
      </c>
      <c r="I412" s="224"/>
      <c r="L412" s="220"/>
      <c r="M412" s="225"/>
      <c r="N412" s="226"/>
      <c r="O412" s="226"/>
      <c r="P412" s="226"/>
      <c r="Q412" s="226"/>
      <c r="R412" s="226"/>
      <c r="S412" s="226"/>
      <c r="T412" s="227"/>
      <c r="AT412" s="221" t="s">
        <v>249</v>
      </c>
      <c r="AU412" s="221" t="s">
        <v>92</v>
      </c>
      <c r="AV412" s="14" t="s">
        <v>164</v>
      </c>
      <c r="AW412" s="14" t="s">
        <v>39</v>
      </c>
      <c r="AX412" s="14" t="s">
        <v>21</v>
      </c>
      <c r="AY412" s="221" t="s">
        <v>165</v>
      </c>
    </row>
    <row r="413" s="1" customFormat="1" ht="16.5" customHeight="1">
      <c r="B413" s="185"/>
      <c r="C413" s="228" t="s">
        <v>617</v>
      </c>
      <c r="D413" s="228" t="s">
        <v>386</v>
      </c>
      <c r="E413" s="229" t="s">
        <v>618</v>
      </c>
      <c r="F413" s="230" t="s">
        <v>619</v>
      </c>
      <c r="G413" s="231" t="s">
        <v>305</v>
      </c>
      <c r="H413" s="232">
        <v>0.044999999999999998</v>
      </c>
      <c r="I413" s="233"/>
      <c r="J413" s="234">
        <f>ROUND(I413*H413,2)</f>
        <v>0</v>
      </c>
      <c r="K413" s="230" t="s">
        <v>247</v>
      </c>
      <c r="L413" s="235"/>
      <c r="M413" s="236" t="s">
        <v>1</v>
      </c>
      <c r="N413" s="237" t="s">
        <v>49</v>
      </c>
      <c r="O413" s="73"/>
      <c r="P413" s="195">
        <f>O413*H413</f>
        <v>0</v>
      </c>
      <c r="Q413" s="195">
        <v>1</v>
      </c>
      <c r="R413" s="195">
        <f>Q413*H413</f>
        <v>0.044999999999999998</v>
      </c>
      <c r="S413" s="195">
        <v>0</v>
      </c>
      <c r="T413" s="196">
        <f>S413*H413</f>
        <v>0</v>
      </c>
      <c r="AR413" s="197" t="s">
        <v>203</v>
      </c>
      <c r="AT413" s="197" t="s">
        <v>386</v>
      </c>
      <c r="AU413" s="197" t="s">
        <v>92</v>
      </c>
      <c r="AY413" s="18" t="s">
        <v>165</v>
      </c>
      <c r="BE413" s="198">
        <f>IF(N413="základní",J413,0)</f>
        <v>0</v>
      </c>
      <c r="BF413" s="198">
        <f>IF(N413="snížená",J413,0)</f>
        <v>0</v>
      </c>
      <c r="BG413" s="198">
        <f>IF(N413="zákl. přenesená",J413,0)</f>
        <v>0</v>
      </c>
      <c r="BH413" s="198">
        <f>IF(N413="sníž. přenesená",J413,0)</f>
        <v>0</v>
      </c>
      <c r="BI413" s="198">
        <f>IF(N413="nulová",J413,0)</f>
        <v>0</v>
      </c>
      <c r="BJ413" s="18" t="s">
        <v>21</v>
      </c>
      <c r="BK413" s="198">
        <f>ROUND(I413*H413,2)</f>
        <v>0</v>
      </c>
      <c r="BL413" s="18" t="s">
        <v>164</v>
      </c>
      <c r="BM413" s="197" t="s">
        <v>620</v>
      </c>
    </row>
    <row r="414" s="1" customFormat="1">
      <c r="B414" s="37"/>
      <c r="D414" s="199" t="s">
        <v>173</v>
      </c>
      <c r="F414" s="200" t="s">
        <v>621</v>
      </c>
      <c r="I414" s="126"/>
      <c r="L414" s="37"/>
      <c r="M414" s="201"/>
      <c r="N414" s="73"/>
      <c r="O414" s="73"/>
      <c r="P414" s="73"/>
      <c r="Q414" s="73"/>
      <c r="R414" s="73"/>
      <c r="S414" s="73"/>
      <c r="T414" s="74"/>
      <c r="AT414" s="18" t="s">
        <v>173</v>
      </c>
      <c r="AU414" s="18" t="s">
        <v>92</v>
      </c>
    </row>
    <row r="415" s="11" customFormat="1" ht="22.8" customHeight="1">
      <c r="B415" s="172"/>
      <c r="D415" s="173" t="s">
        <v>83</v>
      </c>
      <c r="E415" s="183" t="s">
        <v>164</v>
      </c>
      <c r="F415" s="183" t="s">
        <v>622</v>
      </c>
      <c r="I415" s="175"/>
      <c r="J415" s="184">
        <f>BK415</f>
        <v>0</v>
      </c>
      <c r="L415" s="172"/>
      <c r="M415" s="177"/>
      <c r="N415" s="178"/>
      <c r="O415" s="178"/>
      <c r="P415" s="179">
        <f>SUM(P416:P467)</f>
        <v>0</v>
      </c>
      <c r="Q415" s="178"/>
      <c r="R415" s="179">
        <f>SUM(R416:R467)</f>
        <v>123.08595470996001</v>
      </c>
      <c r="S415" s="178"/>
      <c r="T415" s="180">
        <f>SUM(T416:T467)</f>
        <v>0</v>
      </c>
      <c r="AR415" s="173" t="s">
        <v>21</v>
      </c>
      <c r="AT415" s="181" t="s">
        <v>83</v>
      </c>
      <c r="AU415" s="181" t="s">
        <v>21</v>
      </c>
      <c r="AY415" s="173" t="s">
        <v>165</v>
      </c>
      <c r="BK415" s="182">
        <f>SUM(BK416:BK467)</f>
        <v>0</v>
      </c>
    </row>
    <row r="416" s="1" customFormat="1" ht="24" customHeight="1">
      <c r="B416" s="185"/>
      <c r="C416" s="186" t="s">
        <v>623</v>
      </c>
      <c r="D416" s="186" t="s">
        <v>168</v>
      </c>
      <c r="E416" s="187" t="s">
        <v>624</v>
      </c>
      <c r="F416" s="188" t="s">
        <v>625</v>
      </c>
      <c r="G416" s="189" t="s">
        <v>328</v>
      </c>
      <c r="H416" s="190">
        <v>44</v>
      </c>
      <c r="I416" s="191"/>
      <c r="J416" s="192">
        <f>ROUND(I416*H416,2)</f>
        <v>0</v>
      </c>
      <c r="K416" s="188" t="s">
        <v>247</v>
      </c>
      <c r="L416" s="37"/>
      <c r="M416" s="193" t="s">
        <v>1</v>
      </c>
      <c r="N416" s="194" t="s">
        <v>49</v>
      </c>
      <c r="O416" s="73"/>
      <c r="P416" s="195">
        <f>O416*H416</f>
        <v>0</v>
      </c>
      <c r="Q416" s="195">
        <v>0.2557528</v>
      </c>
      <c r="R416" s="195">
        <f>Q416*H416</f>
        <v>11.253123200000001</v>
      </c>
      <c r="S416" s="195">
        <v>0</v>
      </c>
      <c r="T416" s="196">
        <f>S416*H416</f>
        <v>0</v>
      </c>
      <c r="AR416" s="197" t="s">
        <v>164</v>
      </c>
      <c r="AT416" s="197" t="s">
        <v>168</v>
      </c>
      <c r="AU416" s="197" t="s">
        <v>92</v>
      </c>
      <c r="AY416" s="18" t="s">
        <v>165</v>
      </c>
      <c r="BE416" s="198">
        <f>IF(N416="základní",J416,0)</f>
        <v>0</v>
      </c>
      <c r="BF416" s="198">
        <f>IF(N416="snížená",J416,0)</f>
        <v>0</v>
      </c>
      <c r="BG416" s="198">
        <f>IF(N416="zákl. přenesená",J416,0)</f>
        <v>0</v>
      </c>
      <c r="BH416" s="198">
        <f>IF(N416="sníž. přenesená",J416,0)</f>
        <v>0</v>
      </c>
      <c r="BI416" s="198">
        <f>IF(N416="nulová",J416,0)</f>
        <v>0</v>
      </c>
      <c r="BJ416" s="18" t="s">
        <v>21</v>
      </c>
      <c r="BK416" s="198">
        <f>ROUND(I416*H416,2)</f>
        <v>0</v>
      </c>
      <c r="BL416" s="18" t="s">
        <v>164</v>
      </c>
      <c r="BM416" s="197" t="s">
        <v>626</v>
      </c>
    </row>
    <row r="417" s="1" customFormat="1">
      <c r="B417" s="37"/>
      <c r="D417" s="199" t="s">
        <v>173</v>
      </c>
      <c r="F417" s="200" t="s">
        <v>627</v>
      </c>
      <c r="I417" s="126"/>
      <c r="L417" s="37"/>
      <c r="M417" s="201"/>
      <c r="N417" s="73"/>
      <c r="O417" s="73"/>
      <c r="P417" s="73"/>
      <c r="Q417" s="73"/>
      <c r="R417" s="73"/>
      <c r="S417" s="73"/>
      <c r="T417" s="74"/>
      <c r="AT417" s="18" t="s">
        <v>173</v>
      </c>
      <c r="AU417" s="18" t="s">
        <v>92</v>
      </c>
    </row>
    <row r="418" s="13" customFormat="1">
      <c r="B418" s="212"/>
      <c r="D418" s="199" t="s">
        <v>249</v>
      </c>
      <c r="E418" s="213" t="s">
        <v>1</v>
      </c>
      <c r="F418" s="214" t="s">
        <v>628</v>
      </c>
      <c r="H418" s="215">
        <v>44</v>
      </c>
      <c r="I418" s="216"/>
      <c r="L418" s="212"/>
      <c r="M418" s="217"/>
      <c r="N418" s="218"/>
      <c r="O418" s="218"/>
      <c r="P418" s="218"/>
      <c r="Q418" s="218"/>
      <c r="R418" s="218"/>
      <c r="S418" s="218"/>
      <c r="T418" s="219"/>
      <c r="AT418" s="213" t="s">
        <v>249</v>
      </c>
      <c r="AU418" s="213" t="s">
        <v>92</v>
      </c>
      <c r="AV418" s="13" t="s">
        <v>92</v>
      </c>
      <c r="AW418" s="13" t="s">
        <v>39</v>
      </c>
      <c r="AX418" s="13" t="s">
        <v>84</v>
      </c>
      <c r="AY418" s="213" t="s">
        <v>165</v>
      </c>
    </row>
    <row r="419" s="14" customFormat="1">
      <c r="B419" s="220"/>
      <c r="D419" s="199" t="s">
        <v>249</v>
      </c>
      <c r="E419" s="221" t="s">
        <v>1</v>
      </c>
      <c r="F419" s="222" t="s">
        <v>252</v>
      </c>
      <c r="H419" s="223">
        <v>44</v>
      </c>
      <c r="I419" s="224"/>
      <c r="L419" s="220"/>
      <c r="M419" s="225"/>
      <c r="N419" s="226"/>
      <c r="O419" s="226"/>
      <c r="P419" s="226"/>
      <c r="Q419" s="226"/>
      <c r="R419" s="226"/>
      <c r="S419" s="226"/>
      <c r="T419" s="227"/>
      <c r="AT419" s="221" t="s">
        <v>249</v>
      </c>
      <c r="AU419" s="221" t="s">
        <v>92</v>
      </c>
      <c r="AV419" s="14" t="s">
        <v>164</v>
      </c>
      <c r="AW419" s="14" t="s">
        <v>39</v>
      </c>
      <c r="AX419" s="14" t="s">
        <v>21</v>
      </c>
      <c r="AY419" s="221" t="s">
        <v>165</v>
      </c>
    </row>
    <row r="420" s="1" customFormat="1" ht="16.5" customHeight="1">
      <c r="B420" s="185"/>
      <c r="C420" s="228" t="s">
        <v>629</v>
      </c>
      <c r="D420" s="228" t="s">
        <v>386</v>
      </c>
      <c r="E420" s="229" t="s">
        <v>630</v>
      </c>
      <c r="F420" s="230" t="s">
        <v>631</v>
      </c>
      <c r="G420" s="231" t="s">
        <v>334</v>
      </c>
      <c r="H420" s="232">
        <v>233.19999999999999</v>
      </c>
      <c r="I420" s="233"/>
      <c r="J420" s="234">
        <f>ROUND(I420*H420,2)</f>
        <v>0</v>
      </c>
      <c r="K420" s="230" t="s">
        <v>247</v>
      </c>
      <c r="L420" s="235"/>
      <c r="M420" s="236" t="s">
        <v>1</v>
      </c>
      <c r="N420" s="237" t="s">
        <v>49</v>
      </c>
      <c r="O420" s="73"/>
      <c r="P420" s="195">
        <f>O420*H420</f>
        <v>0</v>
      </c>
      <c r="Q420" s="195">
        <v>0.29499999999999998</v>
      </c>
      <c r="R420" s="195">
        <f>Q420*H420</f>
        <v>68.793999999999997</v>
      </c>
      <c r="S420" s="195">
        <v>0</v>
      </c>
      <c r="T420" s="196">
        <f>S420*H420</f>
        <v>0</v>
      </c>
      <c r="AR420" s="197" t="s">
        <v>203</v>
      </c>
      <c r="AT420" s="197" t="s">
        <v>386</v>
      </c>
      <c r="AU420" s="197" t="s">
        <v>92</v>
      </c>
      <c r="AY420" s="18" t="s">
        <v>165</v>
      </c>
      <c r="BE420" s="198">
        <f>IF(N420="základní",J420,0)</f>
        <v>0</v>
      </c>
      <c r="BF420" s="198">
        <f>IF(N420="snížená",J420,0)</f>
        <v>0</v>
      </c>
      <c r="BG420" s="198">
        <f>IF(N420="zákl. přenesená",J420,0)</f>
        <v>0</v>
      </c>
      <c r="BH420" s="198">
        <f>IF(N420="sníž. přenesená",J420,0)</f>
        <v>0</v>
      </c>
      <c r="BI420" s="198">
        <f>IF(N420="nulová",J420,0)</f>
        <v>0</v>
      </c>
      <c r="BJ420" s="18" t="s">
        <v>21</v>
      </c>
      <c r="BK420" s="198">
        <f>ROUND(I420*H420,2)</f>
        <v>0</v>
      </c>
      <c r="BL420" s="18" t="s">
        <v>164</v>
      </c>
      <c r="BM420" s="197" t="s">
        <v>632</v>
      </c>
    </row>
    <row r="421" s="13" customFormat="1">
      <c r="B421" s="212"/>
      <c r="D421" s="199" t="s">
        <v>249</v>
      </c>
      <c r="E421" s="213" t="s">
        <v>1</v>
      </c>
      <c r="F421" s="214" t="s">
        <v>633</v>
      </c>
      <c r="H421" s="215">
        <v>233.19999999999999</v>
      </c>
      <c r="I421" s="216"/>
      <c r="L421" s="212"/>
      <c r="M421" s="217"/>
      <c r="N421" s="218"/>
      <c r="O421" s="218"/>
      <c r="P421" s="218"/>
      <c r="Q421" s="218"/>
      <c r="R421" s="218"/>
      <c r="S421" s="218"/>
      <c r="T421" s="219"/>
      <c r="AT421" s="213" t="s">
        <v>249</v>
      </c>
      <c r="AU421" s="213" t="s">
        <v>92</v>
      </c>
      <c r="AV421" s="13" t="s">
        <v>92</v>
      </c>
      <c r="AW421" s="13" t="s">
        <v>39</v>
      </c>
      <c r="AX421" s="13" t="s">
        <v>84</v>
      </c>
      <c r="AY421" s="213" t="s">
        <v>165</v>
      </c>
    </row>
    <row r="422" s="14" customFormat="1">
      <c r="B422" s="220"/>
      <c r="D422" s="199" t="s">
        <v>249</v>
      </c>
      <c r="E422" s="221" t="s">
        <v>1</v>
      </c>
      <c r="F422" s="222" t="s">
        <v>252</v>
      </c>
      <c r="H422" s="223">
        <v>233.19999999999999</v>
      </c>
      <c r="I422" s="224"/>
      <c r="L422" s="220"/>
      <c r="M422" s="225"/>
      <c r="N422" s="226"/>
      <c r="O422" s="226"/>
      <c r="P422" s="226"/>
      <c r="Q422" s="226"/>
      <c r="R422" s="226"/>
      <c r="S422" s="226"/>
      <c r="T422" s="227"/>
      <c r="AT422" s="221" t="s">
        <v>249</v>
      </c>
      <c r="AU422" s="221" t="s">
        <v>92</v>
      </c>
      <c r="AV422" s="14" t="s">
        <v>164</v>
      </c>
      <c r="AW422" s="14" t="s">
        <v>39</v>
      </c>
      <c r="AX422" s="14" t="s">
        <v>21</v>
      </c>
      <c r="AY422" s="221" t="s">
        <v>165</v>
      </c>
    </row>
    <row r="423" s="1" customFormat="1" ht="24" customHeight="1">
      <c r="B423" s="185"/>
      <c r="C423" s="186" t="s">
        <v>634</v>
      </c>
      <c r="D423" s="186" t="s">
        <v>168</v>
      </c>
      <c r="E423" s="187" t="s">
        <v>635</v>
      </c>
      <c r="F423" s="188" t="s">
        <v>636</v>
      </c>
      <c r="G423" s="189" t="s">
        <v>334</v>
      </c>
      <c r="H423" s="190">
        <v>49.600000000000001</v>
      </c>
      <c r="I423" s="191"/>
      <c r="J423" s="192">
        <f>ROUND(I423*H423,2)</f>
        <v>0</v>
      </c>
      <c r="K423" s="188" t="s">
        <v>247</v>
      </c>
      <c r="L423" s="37"/>
      <c r="M423" s="193" t="s">
        <v>1</v>
      </c>
      <c r="N423" s="194" t="s">
        <v>49</v>
      </c>
      <c r="O423" s="73"/>
      <c r="P423" s="195">
        <f>O423*H423</f>
        <v>0</v>
      </c>
      <c r="Q423" s="195">
        <v>0.015049999999999999</v>
      </c>
      <c r="R423" s="195">
        <f>Q423*H423</f>
        <v>0.74648000000000003</v>
      </c>
      <c r="S423" s="195">
        <v>0</v>
      </c>
      <c r="T423" s="196">
        <f>S423*H423</f>
        <v>0</v>
      </c>
      <c r="AR423" s="197" t="s">
        <v>164</v>
      </c>
      <c r="AT423" s="197" t="s">
        <v>168</v>
      </c>
      <c r="AU423" s="197" t="s">
        <v>92</v>
      </c>
      <c r="AY423" s="18" t="s">
        <v>165</v>
      </c>
      <c r="BE423" s="198">
        <f>IF(N423="základní",J423,0)</f>
        <v>0</v>
      </c>
      <c r="BF423" s="198">
        <f>IF(N423="snížená",J423,0)</f>
        <v>0</v>
      </c>
      <c r="BG423" s="198">
        <f>IF(N423="zákl. přenesená",J423,0)</f>
        <v>0</v>
      </c>
      <c r="BH423" s="198">
        <f>IF(N423="sníž. přenesená",J423,0)</f>
        <v>0</v>
      </c>
      <c r="BI423" s="198">
        <f>IF(N423="nulová",J423,0)</f>
        <v>0</v>
      </c>
      <c r="BJ423" s="18" t="s">
        <v>21</v>
      </c>
      <c r="BK423" s="198">
        <f>ROUND(I423*H423,2)</f>
        <v>0</v>
      </c>
      <c r="BL423" s="18" t="s">
        <v>164</v>
      </c>
      <c r="BM423" s="197" t="s">
        <v>637</v>
      </c>
    </row>
    <row r="424" s="12" customFormat="1">
      <c r="B424" s="205"/>
      <c r="D424" s="199" t="s">
        <v>249</v>
      </c>
      <c r="E424" s="206" t="s">
        <v>1</v>
      </c>
      <c r="F424" s="207" t="s">
        <v>638</v>
      </c>
      <c r="H424" s="206" t="s">
        <v>1</v>
      </c>
      <c r="I424" s="208"/>
      <c r="L424" s="205"/>
      <c r="M424" s="209"/>
      <c r="N424" s="210"/>
      <c r="O424" s="210"/>
      <c r="P424" s="210"/>
      <c r="Q424" s="210"/>
      <c r="R424" s="210"/>
      <c r="S424" s="210"/>
      <c r="T424" s="211"/>
      <c r="AT424" s="206" t="s">
        <v>249</v>
      </c>
      <c r="AU424" s="206" t="s">
        <v>92</v>
      </c>
      <c r="AV424" s="12" t="s">
        <v>21</v>
      </c>
      <c r="AW424" s="12" t="s">
        <v>39</v>
      </c>
      <c r="AX424" s="12" t="s">
        <v>84</v>
      </c>
      <c r="AY424" s="206" t="s">
        <v>165</v>
      </c>
    </row>
    <row r="425" s="13" customFormat="1">
      <c r="B425" s="212"/>
      <c r="D425" s="199" t="s">
        <v>249</v>
      </c>
      <c r="E425" s="213" t="s">
        <v>1</v>
      </c>
      <c r="F425" s="214" t="s">
        <v>639</v>
      </c>
      <c r="H425" s="215">
        <v>49.600000000000001</v>
      </c>
      <c r="I425" s="216"/>
      <c r="L425" s="212"/>
      <c r="M425" s="217"/>
      <c r="N425" s="218"/>
      <c r="O425" s="218"/>
      <c r="P425" s="218"/>
      <c r="Q425" s="218"/>
      <c r="R425" s="218"/>
      <c r="S425" s="218"/>
      <c r="T425" s="219"/>
      <c r="AT425" s="213" t="s">
        <v>249</v>
      </c>
      <c r="AU425" s="213" t="s">
        <v>92</v>
      </c>
      <c r="AV425" s="13" t="s">
        <v>92</v>
      </c>
      <c r="AW425" s="13" t="s">
        <v>39</v>
      </c>
      <c r="AX425" s="13" t="s">
        <v>84</v>
      </c>
      <c r="AY425" s="213" t="s">
        <v>165</v>
      </c>
    </row>
    <row r="426" s="14" customFormat="1">
      <c r="B426" s="220"/>
      <c r="D426" s="199" t="s">
        <v>249</v>
      </c>
      <c r="E426" s="221" t="s">
        <v>1</v>
      </c>
      <c r="F426" s="222" t="s">
        <v>252</v>
      </c>
      <c r="H426" s="223">
        <v>49.600000000000001</v>
      </c>
      <c r="I426" s="224"/>
      <c r="L426" s="220"/>
      <c r="M426" s="225"/>
      <c r="N426" s="226"/>
      <c r="O426" s="226"/>
      <c r="P426" s="226"/>
      <c r="Q426" s="226"/>
      <c r="R426" s="226"/>
      <c r="S426" s="226"/>
      <c r="T426" s="227"/>
      <c r="AT426" s="221" t="s">
        <v>249</v>
      </c>
      <c r="AU426" s="221" t="s">
        <v>92</v>
      </c>
      <c r="AV426" s="14" t="s">
        <v>164</v>
      </c>
      <c r="AW426" s="14" t="s">
        <v>39</v>
      </c>
      <c r="AX426" s="14" t="s">
        <v>21</v>
      </c>
      <c r="AY426" s="221" t="s">
        <v>165</v>
      </c>
    </row>
    <row r="427" s="1" customFormat="1" ht="24" customHeight="1">
      <c r="B427" s="185"/>
      <c r="C427" s="186" t="s">
        <v>640</v>
      </c>
      <c r="D427" s="186" t="s">
        <v>168</v>
      </c>
      <c r="E427" s="187" t="s">
        <v>641</v>
      </c>
      <c r="F427" s="188" t="s">
        <v>642</v>
      </c>
      <c r="G427" s="189" t="s">
        <v>334</v>
      </c>
      <c r="H427" s="190">
        <v>71.400000000000006</v>
      </c>
      <c r="I427" s="191"/>
      <c r="J427" s="192">
        <f>ROUND(I427*H427,2)</f>
        <v>0</v>
      </c>
      <c r="K427" s="188" t="s">
        <v>247</v>
      </c>
      <c r="L427" s="37"/>
      <c r="M427" s="193" t="s">
        <v>1</v>
      </c>
      <c r="N427" s="194" t="s">
        <v>49</v>
      </c>
      <c r="O427" s="73"/>
      <c r="P427" s="195">
        <f>O427*H427</f>
        <v>0</v>
      </c>
      <c r="Q427" s="195">
        <v>0.01686</v>
      </c>
      <c r="R427" s="195">
        <f>Q427*H427</f>
        <v>1.2038040000000001</v>
      </c>
      <c r="S427" s="195">
        <v>0</v>
      </c>
      <c r="T427" s="196">
        <f>S427*H427</f>
        <v>0</v>
      </c>
      <c r="AR427" s="197" t="s">
        <v>164</v>
      </c>
      <c r="AT427" s="197" t="s">
        <v>168</v>
      </c>
      <c r="AU427" s="197" t="s">
        <v>92</v>
      </c>
      <c r="AY427" s="18" t="s">
        <v>165</v>
      </c>
      <c r="BE427" s="198">
        <f>IF(N427="základní",J427,0)</f>
        <v>0</v>
      </c>
      <c r="BF427" s="198">
        <f>IF(N427="snížená",J427,0)</f>
        <v>0</v>
      </c>
      <c r="BG427" s="198">
        <f>IF(N427="zákl. přenesená",J427,0)</f>
        <v>0</v>
      </c>
      <c r="BH427" s="198">
        <f>IF(N427="sníž. přenesená",J427,0)</f>
        <v>0</v>
      </c>
      <c r="BI427" s="198">
        <f>IF(N427="nulová",J427,0)</f>
        <v>0</v>
      </c>
      <c r="BJ427" s="18" t="s">
        <v>21</v>
      </c>
      <c r="BK427" s="198">
        <f>ROUND(I427*H427,2)</f>
        <v>0</v>
      </c>
      <c r="BL427" s="18" t="s">
        <v>164</v>
      </c>
      <c r="BM427" s="197" t="s">
        <v>643</v>
      </c>
    </row>
    <row r="428" s="12" customFormat="1">
      <c r="B428" s="205"/>
      <c r="D428" s="199" t="s">
        <v>249</v>
      </c>
      <c r="E428" s="206" t="s">
        <v>1</v>
      </c>
      <c r="F428" s="207" t="s">
        <v>644</v>
      </c>
      <c r="H428" s="206" t="s">
        <v>1</v>
      </c>
      <c r="I428" s="208"/>
      <c r="L428" s="205"/>
      <c r="M428" s="209"/>
      <c r="N428" s="210"/>
      <c r="O428" s="210"/>
      <c r="P428" s="210"/>
      <c r="Q428" s="210"/>
      <c r="R428" s="210"/>
      <c r="S428" s="210"/>
      <c r="T428" s="211"/>
      <c r="AT428" s="206" t="s">
        <v>249</v>
      </c>
      <c r="AU428" s="206" t="s">
        <v>92</v>
      </c>
      <c r="AV428" s="12" t="s">
        <v>21</v>
      </c>
      <c r="AW428" s="12" t="s">
        <v>39</v>
      </c>
      <c r="AX428" s="12" t="s">
        <v>84</v>
      </c>
      <c r="AY428" s="206" t="s">
        <v>165</v>
      </c>
    </row>
    <row r="429" s="13" customFormat="1">
      <c r="B429" s="212"/>
      <c r="D429" s="199" t="s">
        <v>249</v>
      </c>
      <c r="E429" s="213" t="s">
        <v>1</v>
      </c>
      <c r="F429" s="214" t="s">
        <v>645</v>
      </c>
      <c r="H429" s="215">
        <v>71.400000000000006</v>
      </c>
      <c r="I429" s="216"/>
      <c r="L429" s="212"/>
      <c r="M429" s="217"/>
      <c r="N429" s="218"/>
      <c r="O429" s="218"/>
      <c r="P429" s="218"/>
      <c r="Q429" s="218"/>
      <c r="R429" s="218"/>
      <c r="S429" s="218"/>
      <c r="T429" s="219"/>
      <c r="AT429" s="213" t="s">
        <v>249</v>
      </c>
      <c r="AU429" s="213" t="s">
        <v>92</v>
      </c>
      <c r="AV429" s="13" t="s">
        <v>92</v>
      </c>
      <c r="AW429" s="13" t="s">
        <v>39</v>
      </c>
      <c r="AX429" s="13" t="s">
        <v>84</v>
      </c>
      <c r="AY429" s="213" t="s">
        <v>165</v>
      </c>
    </row>
    <row r="430" s="14" customFormat="1">
      <c r="B430" s="220"/>
      <c r="D430" s="199" t="s">
        <v>249</v>
      </c>
      <c r="E430" s="221" t="s">
        <v>1</v>
      </c>
      <c r="F430" s="222" t="s">
        <v>252</v>
      </c>
      <c r="H430" s="223">
        <v>71.400000000000006</v>
      </c>
      <c r="I430" s="224"/>
      <c r="L430" s="220"/>
      <c r="M430" s="225"/>
      <c r="N430" s="226"/>
      <c r="O430" s="226"/>
      <c r="P430" s="226"/>
      <c r="Q430" s="226"/>
      <c r="R430" s="226"/>
      <c r="S430" s="226"/>
      <c r="T430" s="227"/>
      <c r="AT430" s="221" t="s">
        <v>249</v>
      </c>
      <c r="AU430" s="221" t="s">
        <v>92</v>
      </c>
      <c r="AV430" s="14" t="s">
        <v>164</v>
      </c>
      <c r="AW430" s="14" t="s">
        <v>39</v>
      </c>
      <c r="AX430" s="14" t="s">
        <v>21</v>
      </c>
      <c r="AY430" s="221" t="s">
        <v>165</v>
      </c>
    </row>
    <row r="431" s="1" customFormat="1" ht="24" customHeight="1">
      <c r="B431" s="185"/>
      <c r="C431" s="186" t="s">
        <v>646</v>
      </c>
      <c r="D431" s="186" t="s">
        <v>168</v>
      </c>
      <c r="E431" s="187" t="s">
        <v>647</v>
      </c>
      <c r="F431" s="188" t="s">
        <v>648</v>
      </c>
      <c r="G431" s="189" t="s">
        <v>334</v>
      </c>
      <c r="H431" s="190">
        <v>71.400000000000006</v>
      </c>
      <c r="I431" s="191"/>
      <c r="J431" s="192">
        <f>ROUND(I431*H431,2)</f>
        <v>0</v>
      </c>
      <c r="K431" s="188" t="s">
        <v>247</v>
      </c>
      <c r="L431" s="37"/>
      <c r="M431" s="193" t="s">
        <v>1</v>
      </c>
      <c r="N431" s="194" t="s">
        <v>49</v>
      </c>
      <c r="O431" s="73"/>
      <c r="P431" s="195">
        <f>O431*H431</f>
        <v>0</v>
      </c>
      <c r="Q431" s="195">
        <v>0.02257</v>
      </c>
      <c r="R431" s="195">
        <f>Q431*H431</f>
        <v>1.6114980000000001</v>
      </c>
      <c r="S431" s="195">
        <v>0</v>
      </c>
      <c r="T431" s="196">
        <f>S431*H431</f>
        <v>0</v>
      </c>
      <c r="AR431" s="197" t="s">
        <v>164</v>
      </c>
      <c r="AT431" s="197" t="s">
        <v>168</v>
      </c>
      <c r="AU431" s="197" t="s">
        <v>92</v>
      </c>
      <c r="AY431" s="18" t="s">
        <v>165</v>
      </c>
      <c r="BE431" s="198">
        <f>IF(N431="základní",J431,0)</f>
        <v>0</v>
      </c>
      <c r="BF431" s="198">
        <f>IF(N431="snížená",J431,0)</f>
        <v>0</v>
      </c>
      <c r="BG431" s="198">
        <f>IF(N431="zákl. přenesená",J431,0)</f>
        <v>0</v>
      </c>
      <c r="BH431" s="198">
        <f>IF(N431="sníž. přenesená",J431,0)</f>
        <v>0</v>
      </c>
      <c r="BI431" s="198">
        <f>IF(N431="nulová",J431,0)</f>
        <v>0</v>
      </c>
      <c r="BJ431" s="18" t="s">
        <v>21</v>
      </c>
      <c r="BK431" s="198">
        <f>ROUND(I431*H431,2)</f>
        <v>0</v>
      </c>
      <c r="BL431" s="18" t="s">
        <v>164</v>
      </c>
      <c r="BM431" s="197" t="s">
        <v>649</v>
      </c>
    </row>
    <row r="432" s="12" customFormat="1">
      <c r="B432" s="205"/>
      <c r="D432" s="199" t="s">
        <v>249</v>
      </c>
      <c r="E432" s="206" t="s">
        <v>1</v>
      </c>
      <c r="F432" s="207" t="s">
        <v>650</v>
      </c>
      <c r="H432" s="206" t="s">
        <v>1</v>
      </c>
      <c r="I432" s="208"/>
      <c r="L432" s="205"/>
      <c r="M432" s="209"/>
      <c r="N432" s="210"/>
      <c r="O432" s="210"/>
      <c r="P432" s="210"/>
      <c r="Q432" s="210"/>
      <c r="R432" s="210"/>
      <c r="S432" s="210"/>
      <c r="T432" s="211"/>
      <c r="AT432" s="206" t="s">
        <v>249</v>
      </c>
      <c r="AU432" s="206" t="s">
        <v>92</v>
      </c>
      <c r="AV432" s="12" t="s">
        <v>21</v>
      </c>
      <c r="AW432" s="12" t="s">
        <v>39</v>
      </c>
      <c r="AX432" s="12" t="s">
        <v>84</v>
      </c>
      <c r="AY432" s="206" t="s">
        <v>165</v>
      </c>
    </row>
    <row r="433" s="13" customFormat="1">
      <c r="B433" s="212"/>
      <c r="D433" s="199" t="s">
        <v>249</v>
      </c>
      <c r="E433" s="213" t="s">
        <v>1</v>
      </c>
      <c r="F433" s="214" t="s">
        <v>645</v>
      </c>
      <c r="H433" s="215">
        <v>71.400000000000006</v>
      </c>
      <c r="I433" s="216"/>
      <c r="L433" s="212"/>
      <c r="M433" s="217"/>
      <c r="N433" s="218"/>
      <c r="O433" s="218"/>
      <c r="P433" s="218"/>
      <c r="Q433" s="218"/>
      <c r="R433" s="218"/>
      <c r="S433" s="218"/>
      <c r="T433" s="219"/>
      <c r="AT433" s="213" t="s">
        <v>249</v>
      </c>
      <c r="AU433" s="213" t="s">
        <v>92</v>
      </c>
      <c r="AV433" s="13" t="s">
        <v>92</v>
      </c>
      <c r="AW433" s="13" t="s">
        <v>39</v>
      </c>
      <c r="AX433" s="13" t="s">
        <v>84</v>
      </c>
      <c r="AY433" s="213" t="s">
        <v>165</v>
      </c>
    </row>
    <row r="434" s="14" customFormat="1">
      <c r="B434" s="220"/>
      <c r="D434" s="199" t="s">
        <v>249</v>
      </c>
      <c r="E434" s="221" t="s">
        <v>1</v>
      </c>
      <c r="F434" s="222" t="s">
        <v>252</v>
      </c>
      <c r="H434" s="223">
        <v>71.400000000000006</v>
      </c>
      <c r="I434" s="224"/>
      <c r="L434" s="220"/>
      <c r="M434" s="225"/>
      <c r="N434" s="226"/>
      <c r="O434" s="226"/>
      <c r="P434" s="226"/>
      <c r="Q434" s="226"/>
      <c r="R434" s="226"/>
      <c r="S434" s="226"/>
      <c r="T434" s="227"/>
      <c r="AT434" s="221" t="s">
        <v>249</v>
      </c>
      <c r="AU434" s="221" t="s">
        <v>92</v>
      </c>
      <c r="AV434" s="14" t="s">
        <v>164</v>
      </c>
      <c r="AW434" s="14" t="s">
        <v>39</v>
      </c>
      <c r="AX434" s="14" t="s">
        <v>21</v>
      </c>
      <c r="AY434" s="221" t="s">
        <v>165</v>
      </c>
    </row>
    <row r="435" s="1" customFormat="1" ht="16.5" customHeight="1">
      <c r="B435" s="185"/>
      <c r="C435" s="186" t="s">
        <v>651</v>
      </c>
      <c r="D435" s="186" t="s">
        <v>168</v>
      </c>
      <c r="E435" s="187" t="s">
        <v>652</v>
      </c>
      <c r="F435" s="188" t="s">
        <v>653</v>
      </c>
      <c r="G435" s="189" t="s">
        <v>268</v>
      </c>
      <c r="H435" s="190">
        <v>12.456</v>
      </c>
      <c r="I435" s="191"/>
      <c r="J435" s="192">
        <f>ROUND(I435*H435,2)</f>
        <v>0</v>
      </c>
      <c r="K435" s="188" t="s">
        <v>247</v>
      </c>
      <c r="L435" s="37"/>
      <c r="M435" s="193" t="s">
        <v>1</v>
      </c>
      <c r="N435" s="194" t="s">
        <v>49</v>
      </c>
      <c r="O435" s="73"/>
      <c r="P435" s="195">
        <f>O435*H435</f>
        <v>0</v>
      </c>
      <c r="Q435" s="195">
        <v>2.453395</v>
      </c>
      <c r="R435" s="195">
        <f>Q435*H435</f>
        <v>30.559488119999997</v>
      </c>
      <c r="S435" s="195">
        <v>0</v>
      </c>
      <c r="T435" s="196">
        <f>S435*H435</f>
        <v>0</v>
      </c>
      <c r="AR435" s="197" t="s">
        <v>164</v>
      </c>
      <c r="AT435" s="197" t="s">
        <v>168</v>
      </c>
      <c r="AU435" s="197" t="s">
        <v>92</v>
      </c>
      <c r="AY435" s="18" t="s">
        <v>165</v>
      </c>
      <c r="BE435" s="198">
        <f>IF(N435="základní",J435,0)</f>
        <v>0</v>
      </c>
      <c r="BF435" s="198">
        <f>IF(N435="snížená",J435,0)</f>
        <v>0</v>
      </c>
      <c r="BG435" s="198">
        <f>IF(N435="zákl. přenesená",J435,0)</f>
        <v>0</v>
      </c>
      <c r="BH435" s="198">
        <f>IF(N435="sníž. přenesená",J435,0)</f>
        <v>0</v>
      </c>
      <c r="BI435" s="198">
        <f>IF(N435="nulová",J435,0)</f>
        <v>0</v>
      </c>
      <c r="BJ435" s="18" t="s">
        <v>21</v>
      </c>
      <c r="BK435" s="198">
        <f>ROUND(I435*H435,2)</f>
        <v>0</v>
      </c>
      <c r="BL435" s="18" t="s">
        <v>164</v>
      </c>
      <c r="BM435" s="197" t="s">
        <v>654</v>
      </c>
    </row>
    <row r="436" s="1" customFormat="1">
      <c r="B436" s="37"/>
      <c r="D436" s="199" t="s">
        <v>173</v>
      </c>
      <c r="F436" s="200" t="s">
        <v>655</v>
      </c>
      <c r="I436" s="126"/>
      <c r="L436" s="37"/>
      <c r="M436" s="201"/>
      <c r="N436" s="73"/>
      <c r="O436" s="73"/>
      <c r="P436" s="73"/>
      <c r="Q436" s="73"/>
      <c r="R436" s="73"/>
      <c r="S436" s="73"/>
      <c r="T436" s="74"/>
      <c r="AT436" s="18" t="s">
        <v>173</v>
      </c>
      <c r="AU436" s="18" t="s">
        <v>92</v>
      </c>
    </row>
    <row r="437" s="12" customFormat="1">
      <c r="B437" s="205"/>
      <c r="D437" s="199" t="s">
        <v>249</v>
      </c>
      <c r="E437" s="206" t="s">
        <v>1</v>
      </c>
      <c r="F437" s="207" t="s">
        <v>656</v>
      </c>
      <c r="H437" s="206" t="s">
        <v>1</v>
      </c>
      <c r="I437" s="208"/>
      <c r="L437" s="205"/>
      <c r="M437" s="209"/>
      <c r="N437" s="210"/>
      <c r="O437" s="210"/>
      <c r="P437" s="210"/>
      <c r="Q437" s="210"/>
      <c r="R437" s="210"/>
      <c r="S437" s="210"/>
      <c r="T437" s="211"/>
      <c r="AT437" s="206" t="s">
        <v>249</v>
      </c>
      <c r="AU437" s="206" t="s">
        <v>92</v>
      </c>
      <c r="AV437" s="12" t="s">
        <v>21</v>
      </c>
      <c r="AW437" s="12" t="s">
        <v>39</v>
      </c>
      <c r="AX437" s="12" t="s">
        <v>84</v>
      </c>
      <c r="AY437" s="206" t="s">
        <v>165</v>
      </c>
    </row>
    <row r="438" s="13" customFormat="1">
      <c r="B438" s="212"/>
      <c r="D438" s="199" t="s">
        <v>249</v>
      </c>
      <c r="E438" s="213" t="s">
        <v>1</v>
      </c>
      <c r="F438" s="214" t="s">
        <v>657</v>
      </c>
      <c r="H438" s="215">
        <v>9.6389999999999993</v>
      </c>
      <c r="I438" s="216"/>
      <c r="L438" s="212"/>
      <c r="M438" s="217"/>
      <c r="N438" s="218"/>
      <c r="O438" s="218"/>
      <c r="P438" s="218"/>
      <c r="Q438" s="218"/>
      <c r="R438" s="218"/>
      <c r="S438" s="218"/>
      <c r="T438" s="219"/>
      <c r="AT438" s="213" t="s">
        <v>249</v>
      </c>
      <c r="AU438" s="213" t="s">
        <v>92</v>
      </c>
      <c r="AV438" s="13" t="s">
        <v>92</v>
      </c>
      <c r="AW438" s="13" t="s">
        <v>39</v>
      </c>
      <c r="AX438" s="13" t="s">
        <v>84</v>
      </c>
      <c r="AY438" s="213" t="s">
        <v>165</v>
      </c>
    </row>
    <row r="439" s="12" customFormat="1">
      <c r="B439" s="205"/>
      <c r="D439" s="199" t="s">
        <v>249</v>
      </c>
      <c r="E439" s="206" t="s">
        <v>1</v>
      </c>
      <c r="F439" s="207" t="s">
        <v>638</v>
      </c>
      <c r="H439" s="206" t="s">
        <v>1</v>
      </c>
      <c r="I439" s="208"/>
      <c r="L439" s="205"/>
      <c r="M439" s="209"/>
      <c r="N439" s="210"/>
      <c r="O439" s="210"/>
      <c r="P439" s="210"/>
      <c r="Q439" s="210"/>
      <c r="R439" s="210"/>
      <c r="S439" s="210"/>
      <c r="T439" s="211"/>
      <c r="AT439" s="206" t="s">
        <v>249</v>
      </c>
      <c r="AU439" s="206" t="s">
        <v>92</v>
      </c>
      <c r="AV439" s="12" t="s">
        <v>21</v>
      </c>
      <c r="AW439" s="12" t="s">
        <v>39</v>
      </c>
      <c r="AX439" s="12" t="s">
        <v>84</v>
      </c>
      <c r="AY439" s="206" t="s">
        <v>165</v>
      </c>
    </row>
    <row r="440" s="13" customFormat="1">
      <c r="B440" s="212"/>
      <c r="D440" s="199" t="s">
        <v>249</v>
      </c>
      <c r="E440" s="213" t="s">
        <v>1</v>
      </c>
      <c r="F440" s="214" t="s">
        <v>658</v>
      </c>
      <c r="H440" s="215">
        <v>2.2320000000000002</v>
      </c>
      <c r="I440" s="216"/>
      <c r="L440" s="212"/>
      <c r="M440" s="217"/>
      <c r="N440" s="218"/>
      <c r="O440" s="218"/>
      <c r="P440" s="218"/>
      <c r="Q440" s="218"/>
      <c r="R440" s="218"/>
      <c r="S440" s="218"/>
      <c r="T440" s="219"/>
      <c r="AT440" s="213" t="s">
        <v>249</v>
      </c>
      <c r="AU440" s="213" t="s">
        <v>92</v>
      </c>
      <c r="AV440" s="13" t="s">
        <v>92</v>
      </c>
      <c r="AW440" s="13" t="s">
        <v>39</v>
      </c>
      <c r="AX440" s="13" t="s">
        <v>84</v>
      </c>
      <c r="AY440" s="213" t="s">
        <v>165</v>
      </c>
    </row>
    <row r="441" s="12" customFormat="1">
      <c r="B441" s="205"/>
      <c r="D441" s="199" t="s">
        <v>249</v>
      </c>
      <c r="E441" s="206" t="s">
        <v>1</v>
      </c>
      <c r="F441" s="207" t="s">
        <v>250</v>
      </c>
      <c r="H441" s="206" t="s">
        <v>1</v>
      </c>
      <c r="I441" s="208"/>
      <c r="L441" s="205"/>
      <c r="M441" s="209"/>
      <c r="N441" s="210"/>
      <c r="O441" s="210"/>
      <c r="P441" s="210"/>
      <c r="Q441" s="210"/>
      <c r="R441" s="210"/>
      <c r="S441" s="210"/>
      <c r="T441" s="211"/>
      <c r="AT441" s="206" t="s">
        <v>249</v>
      </c>
      <c r="AU441" s="206" t="s">
        <v>92</v>
      </c>
      <c r="AV441" s="12" t="s">
        <v>21</v>
      </c>
      <c r="AW441" s="12" t="s">
        <v>39</v>
      </c>
      <c r="AX441" s="12" t="s">
        <v>84</v>
      </c>
      <c r="AY441" s="206" t="s">
        <v>165</v>
      </c>
    </row>
    <row r="442" s="13" customFormat="1">
      <c r="B442" s="212"/>
      <c r="D442" s="199" t="s">
        <v>249</v>
      </c>
      <c r="E442" s="213" t="s">
        <v>1</v>
      </c>
      <c r="F442" s="214" t="s">
        <v>659</v>
      </c>
      <c r="H442" s="215">
        <v>0.58499999999999996</v>
      </c>
      <c r="I442" s="216"/>
      <c r="L442" s="212"/>
      <c r="M442" s="217"/>
      <c r="N442" s="218"/>
      <c r="O442" s="218"/>
      <c r="P442" s="218"/>
      <c r="Q442" s="218"/>
      <c r="R442" s="218"/>
      <c r="S442" s="218"/>
      <c r="T442" s="219"/>
      <c r="AT442" s="213" t="s">
        <v>249</v>
      </c>
      <c r="AU442" s="213" t="s">
        <v>92</v>
      </c>
      <c r="AV442" s="13" t="s">
        <v>92</v>
      </c>
      <c r="AW442" s="13" t="s">
        <v>39</v>
      </c>
      <c r="AX442" s="13" t="s">
        <v>84</v>
      </c>
      <c r="AY442" s="213" t="s">
        <v>165</v>
      </c>
    </row>
    <row r="443" s="14" customFormat="1">
      <c r="B443" s="220"/>
      <c r="D443" s="199" t="s">
        <v>249</v>
      </c>
      <c r="E443" s="221" t="s">
        <v>1</v>
      </c>
      <c r="F443" s="222" t="s">
        <v>252</v>
      </c>
      <c r="H443" s="223">
        <v>12.456</v>
      </c>
      <c r="I443" s="224"/>
      <c r="L443" s="220"/>
      <c r="M443" s="225"/>
      <c r="N443" s="226"/>
      <c r="O443" s="226"/>
      <c r="P443" s="226"/>
      <c r="Q443" s="226"/>
      <c r="R443" s="226"/>
      <c r="S443" s="226"/>
      <c r="T443" s="227"/>
      <c r="AT443" s="221" t="s">
        <v>249</v>
      </c>
      <c r="AU443" s="221" t="s">
        <v>92</v>
      </c>
      <c r="AV443" s="14" t="s">
        <v>164</v>
      </c>
      <c r="AW443" s="14" t="s">
        <v>39</v>
      </c>
      <c r="AX443" s="14" t="s">
        <v>21</v>
      </c>
      <c r="AY443" s="221" t="s">
        <v>165</v>
      </c>
    </row>
    <row r="444" s="1" customFormat="1" ht="16.5" customHeight="1">
      <c r="B444" s="185"/>
      <c r="C444" s="186" t="s">
        <v>660</v>
      </c>
      <c r="D444" s="186" t="s">
        <v>168</v>
      </c>
      <c r="E444" s="187" t="s">
        <v>661</v>
      </c>
      <c r="F444" s="188" t="s">
        <v>662</v>
      </c>
      <c r="G444" s="189" t="s">
        <v>246</v>
      </c>
      <c r="H444" s="190">
        <v>83.040000000000006</v>
      </c>
      <c r="I444" s="191"/>
      <c r="J444" s="192">
        <f>ROUND(I444*H444,2)</f>
        <v>0</v>
      </c>
      <c r="K444" s="188" t="s">
        <v>247</v>
      </c>
      <c r="L444" s="37"/>
      <c r="M444" s="193" t="s">
        <v>1</v>
      </c>
      <c r="N444" s="194" t="s">
        <v>49</v>
      </c>
      <c r="O444" s="73"/>
      <c r="P444" s="195">
        <f>O444*H444</f>
        <v>0</v>
      </c>
      <c r="Q444" s="195">
        <v>0.0051946400000000004</v>
      </c>
      <c r="R444" s="195">
        <f>Q444*H444</f>
        <v>0.43136290560000007</v>
      </c>
      <c r="S444" s="195">
        <v>0</v>
      </c>
      <c r="T444" s="196">
        <f>S444*H444</f>
        <v>0</v>
      </c>
      <c r="AR444" s="197" t="s">
        <v>164</v>
      </c>
      <c r="AT444" s="197" t="s">
        <v>168</v>
      </c>
      <c r="AU444" s="197" t="s">
        <v>92</v>
      </c>
      <c r="AY444" s="18" t="s">
        <v>165</v>
      </c>
      <c r="BE444" s="198">
        <f>IF(N444="základní",J444,0)</f>
        <v>0</v>
      </c>
      <c r="BF444" s="198">
        <f>IF(N444="snížená",J444,0)</f>
        <v>0</v>
      </c>
      <c r="BG444" s="198">
        <f>IF(N444="zákl. přenesená",J444,0)</f>
        <v>0</v>
      </c>
      <c r="BH444" s="198">
        <f>IF(N444="sníž. přenesená",J444,0)</f>
        <v>0</v>
      </c>
      <c r="BI444" s="198">
        <f>IF(N444="nulová",J444,0)</f>
        <v>0</v>
      </c>
      <c r="BJ444" s="18" t="s">
        <v>21</v>
      </c>
      <c r="BK444" s="198">
        <f>ROUND(I444*H444,2)</f>
        <v>0</v>
      </c>
      <c r="BL444" s="18" t="s">
        <v>164</v>
      </c>
      <c r="BM444" s="197" t="s">
        <v>663</v>
      </c>
    </row>
    <row r="445" s="1" customFormat="1">
      <c r="B445" s="37"/>
      <c r="D445" s="199" t="s">
        <v>173</v>
      </c>
      <c r="F445" s="200" t="s">
        <v>664</v>
      </c>
      <c r="I445" s="126"/>
      <c r="L445" s="37"/>
      <c r="M445" s="201"/>
      <c r="N445" s="73"/>
      <c r="O445" s="73"/>
      <c r="P445" s="73"/>
      <c r="Q445" s="73"/>
      <c r="R445" s="73"/>
      <c r="S445" s="73"/>
      <c r="T445" s="74"/>
      <c r="AT445" s="18" t="s">
        <v>173</v>
      </c>
      <c r="AU445" s="18" t="s">
        <v>92</v>
      </c>
    </row>
    <row r="446" s="12" customFormat="1">
      <c r="B446" s="205"/>
      <c r="D446" s="199" t="s">
        <v>249</v>
      </c>
      <c r="E446" s="206" t="s">
        <v>1</v>
      </c>
      <c r="F446" s="207" t="s">
        <v>656</v>
      </c>
      <c r="H446" s="206" t="s">
        <v>1</v>
      </c>
      <c r="I446" s="208"/>
      <c r="L446" s="205"/>
      <c r="M446" s="209"/>
      <c r="N446" s="210"/>
      <c r="O446" s="210"/>
      <c r="P446" s="210"/>
      <c r="Q446" s="210"/>
      <c r="R446" s="210"/>
      <c r="S446" s="210"/>
      <c r="T446" s="211"/>
      <c r="AT446" s="206" t="s">
        <v>249</v>
      </c>
      <c r="AU446" s="206" t="s">
        <v>92</v>
      </c>
      <c r="AV446" s="12" t="s">
        <v>21</v>
      </c>
      <c r="AW446" s="12" t="s">
        <v>39</v>
      </c>
      <c r="AX446" s="12" t="s">
        <v>84</v>
      </c>
      <c r="AY446" s="206" t="s">
        <v>165</v>
      </c>
    </row>
    <row r="447" s="13" customFormat="1">
      <c r="B447" s="212"/>
      <c r="D447" s="199" t="s">
        <v>249</v>
      </c>
      <c r="E447" s="213" t="s">
        <v>1</v>
      </c>
      <c r="F447" s="214" t="s">
        <v>665</v>
      </c>
      <c r="H447" s="215">
        <v>64.260000000000005</v>
      </c>
      <c r="I447" s="216"/>
      <c r="L447" s="212"/>
      <c r="M447" s="217"/>
      <c r="N447" s="218"/>
      <c r="O447" s="218"/>
      <c r="P447" s="218"/>
      <c r="Q447" s="218"/>
      <c r="R447" s="218"/>
      <c r="S447" s="218"/>
      <c r="T447" s="219"/>
      <c r="AT447" s="213" t="s">
        <v>249</v>
      </c>
      <c r="AU447" s="213" t="s">
        <v>92</v>
      </c>
      <c r="AV447" s="13" t="s">
        <v>92</v>
      </c>
      <c r="AW447" s="13" t="s">
        <v>39</v>
      </c>
      <c r="AX447" s="13" t="s">
        <v>84</v>
      </c>
      <c r="AY447" s="213" t="s">
        <v>165</v>
      </c>
    </row>
    <row r="448" s="12" customFormat="1">
      <c r="B448" s="205"/>
      <c r="D448" s="199" t="s">
        <v>249</v>
      </c>
      <c r="E448" s="206" t="s">
        <v>1</v>
      </c>
      <c r="F448" s="207" t="s">
        <v>638</v>
      </c>
      <c r="H448" s="206" t="s">
        <v>1</v>
      </c>
      <c r="I448" s="208"/>
      <c r="L448" s="205"/>
      <c r="M448" s="209"/>
      <c r="N448" s="210"/>
      <c r="O448" s="210"/>
      <c r="P448" s="210"/>
      <c r="Q448" s="210"/>
      <c r="R448" s="210"/>
      <c r="S448" s="210"/>
      <c r="T448" s="211"/>
      <c r="AT448" s="206" t="s">
        <v>249</v>
      </c>
      <c r="AU448" s="206" t="s">
        <v>92</v>
      </c>
      <c r="AV448" s="12" t="s">
        <v>21</v>
      </c>
      <c r="AW448" s="12" t="s">
        <v>39</v>
      </c>
      <c r="AX448" s="12" t="s">
        <v>84</v>
      </c>
      <c r="AY448" s="206" t="s">
        <v>165</v>
      </c>
    </row>
    <row r="449" s="13" customFormat="1">
      <c r="B449" s="212"/>
      <c r="D449" s="199" t="s">
        <v>249</v>
      </c>
      <c r="E449" s="213" t="s">
        <v>1</v>
      </c>
      <c r="F449" s="214" t="s">
        <v>666</v>
      </c>
      <c r="H449" s="215">
        <v>14.880000000000001</v>
      </c>
      <c r="I449" s="216"/>
      <c r="L449" s="212"/>
      <c r="M449" s="217"/>
      <c r="N449" s="218"/>
      <c r="O449" s="218"/>
      <c r="P449" s="218"/>
      <c r="Q449" s="218"/>
      <c r="R449" s="218"/>
      <c r="S449" s="218"/>
      <c r="T449" s="219"/>
      <c r="AT449" s="213" t="s">
        <v>249</v>
      </c>
      <c r="AU449" s="213" t="s">
        <v>92</v>
      </c>
      <c r="AV449" s="13" t="s">
        <v>92</v>
      </c>
      <c r="AW449" s="13" t="s">
        <v>39</v>
      </c>
      <c r="AX449" s="13" t="s">
        <v>84</v>
      </c>
      <c r="AY449" s="213" t="s">
        <v>165</v>
      </c>
    </row>
    <row r="450" s="12" customFormat="1">
      <c r="B450" s="205"/>
      <c r="D450" s="199" t="s">
        <v>249</v>
      </c>
      <c r="E450" s="206" t="s">
        <v>1</v>
      </c>
      <c r="F450" s="207" t="s">
        <v>250</v>
      </c>
      <c r="H450" s="206" t="s">
        <v>1</v>
      </c>
      <c r="I450" s="208"/>
      <c r="L450" s="205"/>
      <c r="M450" s="209"/>
      <c r="N450" s="210"/>
      <c r="O450" s="210"/>
      <c r="P450" s="210"/>
      <c r="Q450" s="210"/>
      <c r="R450" s="210"/>
      <c r="S450" s="210"/>
      <c r="T450" s="211"/>
      <c r="AT450" s="206" t="s">
        <v>249</v>
      </c>
      <c r="AU450" s="206" t="s">
        <v>92</v>
      </c>
      <c r="AV450" s="12" t="s">
        <v>21</v>
      </c>
      <c r="AW450" s="12" t="s">
        <v>39</v>
      </c>
      <c r="AX450" s="12" t="s">
        <v>84</v>
      </c>
      <c r="AY450" s="206" t="s">
        <v>165</v>
      </c>
    </row>
    <row r="451" s="13" customFormat="1">
      <c r="B451" s="212"/>
      <c r="D451" s="199" t="s">
        <v>249</v>
      </c>
      <c r="E451" s="213" t="s">
        <v>1</v>
      </c>
      <c r="F451" s="214" t="s">
        <v>667</v>
      </c>
      <c r="H451" s="215">
        <v>3.8999999999999999</v>
      </c>
      <c r="I451" s="216"/>
      <c r="L451" s="212"/>
      <c r="M451" s="217"/>
      <c r="N451" s="218"/>
      <c r="O451" s="218"/>
      <c r="P451" s="218"/>
      <c r="Q451" s="218"/>
      <c r="R451" s="218"/>
      <c r="S451" s="218"/>
      <c r="T451" s="219"/>
      <c r="AT451" s="213" t="s">
        <v>249</v>
      </c>
      <c r="AU451" s="213" t="s">
        <v>92</v>
      </c>
      <c r="AV451" s="13" t="s">
        <v>92</v>
      </c>
      <c r="AW451" s="13" t="s">
        <v>39</v>
      </c>
      <c r="AX451" s="13" t="s">
        <v>84</v>
      </c>
      <c r="AY451" s="213" t="s">
        <v>165</v>
      </c>
    </row>
    <row r="452" s="14" customFormat="1">
      <c r="B452" s="220"/>
      <c r="D452" s="199" t="s">
        <v>249</v>
      </c>
      <c r="E452" s="221" t="s">
        <v>1</v>
      </c>
      <c r="F452" s="222" t="s">
        <v>252</v>
      </c>
      <c r="H452" s="223">
        <v>83.040000000000006</v>
      </c>
      <c r="I452" s="224"/>
      <c r="L452" s="220"/>
      <c r="M452" s="225"/>
      <c r="N452" s="226"/>
      <c r="O452" s="226"/>
      <c r="P452" s="226"/>
      <c r="Q452" s="226"/>
      <c r="R452" s="226"/>
      <c r="S452" s="226"/>
      <c r="T452" s="227"/>
      <c r="AT452" s="221" t="s">
        <v>249</v>
      </c>
      <c r="AU452" s="221" t="s">
        <v>92</v>
      </c>
      <c r="AV452" s="14" t="s">
        <v>164</v>
      </c>
      <c r="AW452" s="14" t="s">
        <v>39</v>
      </c>
      <c r="AX452" s="14" t="s">
        <v>21</v>
      </c>
      <c r="AY452" s="221" t="s">
        <v>165</v>
      </c>
    </row>
    <row r="453" s="1" customFormat="1" ht="16.5" customHeight="1">
      <c r="B453" s="185"/>
      <c r="C453" s="186" t="s">
        <v>668</v>
      </c>
      <c r="D453" s="186" t="s">
        <v>168</v>
      </c>
      <c r="E453" s="187" t="s">
        <v>669</v>
      </c>
      <c r="F453" s="188" t="s">
        <v>670</v>
      </c>
      <c r="G453" s="189" t="s">
        <v>246</v>
      </c>
      <c r="H453" s="190">
        <v>83.040000000000006</v>
      </c>
      <c r="I453" s="191"/>
      <c r="J453" s="192">
        <f>ROUND(I453*H453,2)</f>
        <v>0</v>
      </c>
      <c r="K453" s="188" t="s">
        <v>247</v>
      </c>
      <c r="L453" s="37"/>
      <c r="M453" s="193" t="s">
        <v>1</v>
      </c>
      <c r="N453" s="194" t="s">
        <v>49</v>
      </c>
      <c r="O453" s="73"/>
      <c r="P453" s="195">
        <f>O453*H453</f>
        <v>0</v>
      </c>
      <c r="Q453" s="195">
        <v>0</v>
      </c>
      <c r="R453" s="195">
        <f>Q453*H453</f>
        <v>0</v>
      </c>
      <c r="S453" s="195">
        <v>0</v>
      </c>
      <c r="T453" s="196">
        <f>S453*H453</f>
        <v>0</v>
      </c>
      <c r="AR453" s="197" t="s">
        <v>164</v>
      </c>
      <c r="AT453" s="197" t="s">
        <v>168</v>
      </c>
      <c r="AU453" s="197" t="s">
        <v>92</v>
      </c>
      <c r="AY453" s="18" t="s">
        <v>165</v>
      </c>
      <c r="BE453" s="198">
        <f>IF(N453="základní",J453,0)</f>
        <v>0</v>
      </c>
      <c r="BF453" s="198">
        <f>IF(N453="snížená",J453,0)</f>
        <v>0</v>
      </c>
      <c r="BG453" s="198">
        <f>IF(N453="zákl. přenesená",J453,0)</f>
        <v>0</v>
      </c>
      <c r="BH453" s="198">
        <f>IF(N453="sníž. přenesená",J453,0)</f>
        <v>0</v>
      </c>
      <c r="BI453" s="198">
        <f>IF(N453="nulová",J453,0)</f>
        <v>0</v>
      </c>
      <c r="BJ453" s="18" t="s">
        <v>21</v>
      </c>
      <c r="BK453" s="198">
        <f>ROUND(I453*H453,2)</f>
        <v>0</v>
      </c>
      <c r="BL453" s="18" t="s">
        <v>164</v>
      </c>
      <c r="BM453" s="197" t="s">
        <v>671</v>
      </c>
    </row>
    <row r="454" s="1" customFormat="1">
      <c r="B454" s="37"/>
      <c r="D454" s="199" t="s">
        <v>173</v>
      </c>
      <c r="F454" s="200" t="s">
        <v>672</v>
      </c>
      <c r="I454" s="126"/>
      <c r="L454" s="37"/>
      <c r="M454" s="201"/>
      <c r="N454" s="73"/>
      <c r="O454" s="73"/>
      <c r="P454" s="73"/>
      <c r="Q454" s="73"/>
      <c r="R454" s="73"/>
      <c r="S454" s="73"/>
      <c r="T454" s="74"/>
      <c r="AT454" s="18" t="s">
        <v>173</v>
      </c>
      <c r="AU454" s="18" t="s">
        <v>92</v>
      </c>
    </row>
    <row r="455" s="1" customFormat="1" ht="24" customHeight="1">
      <c r="B455" s="185"/>
      <c r="C455" s="186" t="s">
        <v>673</v>
      </c>
      <c r="D455" s="186" t="s">
        <v>168</v>
      </c>
      <c r="E455" s="187" t="s">
        <v>674</v>
      </c>
      <c r="F455" s="188" t="s">
        <v>675</v>
      </c>
      <c r="G455" s="189" t="s">
        <v>305</v>
      </c>
      <c r="H455" s="190">
        <v>1.3740000000000001</v>
      </c>
      <c r="I455" s="191"/>
      <c r="J455" s="192">
        <f>ROUND(I455*H455,2)</f>
        <v>0</v>
      </c>
      <c r="K455" s="188" t="s">
        <v>247</v>
      </c>
      <c r="L455" s="37"/>
      <c r="M455" s="193" t="s">
        <v>1</v>
      </c>
      <c r="N455" s="194" t="s">
        <v>49</v>
      </c>
      <c r="O455" s="73"/>
      <c r="P455" s="195">
        <f>O455*H455</f>
        <v>0</v>
      </c>
      <c r="Q455" s="195">
        <v>1.0525581399999999</v>
      </c>
      <c r="R455" s="195">
        <f>Q455*H455</f>
        <v>1.44621488436</v>
      </c>
      <c r="S455" s="195">
        <v>0</v>
      </c>
      <c r="T455" s="196">
        <f>S455*H455</f>
        <v>0</v>
      </c>
      <c r="AR455" s="197" t="s">
        <v>164</v>
      </c>
      <c r="AT455" s="197" t="s">
        <v>168</v>
      </c>
      <c r="AU455" s="197" t="s">
        <v>92</v>
      </c>
      <c r="AY455" s="18" t="s">
        <v>165</v>
      </c>
      <c r="BE455" s="198">
        <f>IF(N455="základní",J455,0)</f>
        <v>0</v>
      </c>
      <c r="BF455" s="198">
        <f>IF(N455="snížená",J455,0)</f>
        <v>0</v>
      </c>
      <c r="BG455" s="198">
        <f>IF(N455="zákl. přenesená",J455,0)</f>
        <v>0</v>
      </c>
      <c r="BH455" s="198">
        <f>IF(N455="sníž. přenesená",J455,0)</f>
        <v>0</v>
      </c>
      <c r="BI455" s="198">
        <f>IF(N455="nulová",J455,0)</f>
        <v>0</v>
      </c>
      <c r="BJ455" s="18" t="s">
        <v>21</v>
      </c>
      <c r="BK455" s="198">
        <f>ROUND(I455*H455,2)</f>
        <v>0</v>
      </c>
      <c r="BL455" s="18" t="s">
        <v>164</v>
      </c>
      <c r="BM455" s="197" t="s">
        <v>676</v>
      </c>
    </row>
    <row r="456" s="1" customFormat="1">
      <c r="B456" s="37"/>
      <c r="D456" s="199" t="s">
        <v>173</v>
      </c>
      <c r="F456" s="200" t="s">
        <v>677</v>
      </c>
      <c r="I456" s="126"/>
      <c r="L456" s="37"/>
      <c r="M456" s="201"/>
      <c r="N456" s="73"/>
      <c r="O456" s="73"/>
      <c r="P456" s="73"/>
      <c r="Q456" s="73"/>
      <c r="R456" s="73"/>
      <c r="S456" s="73"/>
      <c r="T456" s="74"/>
      <c r="AT456" s="18" t="s">
        <v>173</v>
      </c>
      <c r="AU456" s="18" t="s">
        <v>92</v>
      </c>
    </row>
    <row r="457" s="12" customFormat="1">
      <c r="B457" s="205"/>
      <c r="D457" s="199" t="s">
        <v>249</v>
      </c>
      <c r="E457" s="206" t="s">
        <v>1</v>
      </c>
      <c r="F457" s="207" t="s">
        <v>656</v>
      </c>
      <c r="H457" s="206" t="s">
        <v>1</v>
      </c>
      <c r="I457" s="208"/>
      <c r="L457" s="205"/>
      <c r="M457" s="209"/>
      <c r="N457" s="210"/>
      <c r="O457" s="210"/>
      <c r="P457" s="210"/>
      <c r="Q457" s="210"/>
      <c r="R457" s="210"/>
      <c r="S457" s="210"/>
      <c r="T457" s="211"/>
      <c r="AT457" s="206" t="s">
        <v>249</v>
      </c>
      <c r="AU457" s="206" t="s">
        <v>92</v>
      </c>
      <c r="AV457" s="12" t="s">
        <v>21</v>
      </c>
      <c r="AW457" s="12" t="s">
        <v>39</v>
      </c>
      <c r="AX457" s="12" t="s">
        <v>84</v>
      </c>
      <c r="AY457" s="206" t="s">
        <v>165</v>
      </c>
    </row>
    <row r="458" s="13" customFormat="1">
      <c r="B458" s="212"/>
      <c r="D458" s="199" t="s">
        <v>249</v>
      </c>
      <c r="E458" s="213" t="s">
        <v>1</v>
      </c>
      <c r="F458" s="214" t="s">
        <v>678</v>
      </c>
      <c r="H458" s="215">
        <v>1</v>
      </c>
      <c r="I458" s="216"/>
      <c r="L458" s="212"/>
      <c r="M458" s="217"/>
      <c r="N458" s="218"/>
      <c r="O458" s="218"/>
      <c r="P458" s="218"/>
      <c r="Q458" s="218"/>
      <c r="R458" s="218"/>
      <c r="S458" s="218"/>
      <c r="T458" s="219"/>
      <c r="AT458" s="213" t="s">
        <v>249</v>
      </c>
      <c r="AU458" s="213" t="s">
        <v>92</v>
      </c>
      <c r="AV458" s="13" t="s">
        <v>92</v>
      </c>
      <c r="AW458" s="13" t="s">
        <v>39</v>
      </c>
      <c r="AX458" s="13" t="s">
        <v>84</v>
      </c>
      <c r="AY458" s="213" t="s">
        <v>165</v>
      </c>
    </row>
    <row r="459" s="12" customFormat="1">
      <c r="B459" s="205"/>
      <c r="D459" s="199" t="s">
        <v>249</v>
      </c>
      <c r="E459" s="206" t="s">
        <v>1</v>
      </c>
      <c r="F459" s="207" t="s">
        <v>638</v>
      </c>
      <c r="H459" s="206" t="s">
        <v>1</v>
      </c>
      <c r="I459" s="208"/>
      <c r="L459" s="205"/>
      <c r="M459" s="209"/>
      <c r="N459" s="210"/>
      <c r="O459" s="210"/>
      <c r="P459" s="210"/>
      <c r="Q459" s="210"/>
      <c r="R459" s="210"/>
      <c r="S459" s="210"/>
      <c r="T459" s="211"/>
      <c r="AT459" s="206" t="s">
        <v>249</v>
      </c>
      <c r="AU459" s="206" t="s">
        <v>92</v>
      </c>
      <c r="AV459" s="12" t="s">
        <v>21</v>
      </c>
      <c r="AW459" s="12" t="s">
        <v>39</v>
      </c>
      <c r="AX459" s="12" t="s">
        <v>84</v>
      </c>
      <c r="AY459" s="206" t="s">
        <v>165</v>
      </c>
    </row>
    <row r="460" s="13" customFormat="1">
      <c r="B460" s="212"/>
      <c r="D460" s="199" t="s">
        <v>249</v>
      </c>
      <c r="E460" s="213" t="s">
        <v>1</v>
      </c>
      <c r="F460" s="214" t="s">
        <v>679</v>
      </c>
      <c r="H460" s="215">
        <v>0.34699999999999998</v>
      </c>
      <c r="I460" s="216"/>
      <c r="L460" s="212"/>
      <c r="M460" s="217"/>
      <c r="N460" s="218"/>
      <c r="O460" s="218"/>
      <c r="P460" s="218"/>
      <c r="Q460" s="218"/>
      <c r="R460" s="218"/>
      <c r="S460" s="218"/>
      <c r="T460" s="219"/>
      <c r="AT460" s="213" t="s">
        <v>249</v>
      </c>
      <c r="AU460" s="213" t="s">
        <v>92</v>
      </c>
      <c r="AV460" s="13" t="s">
        <v>92</v>
      </c>
      <c r="AW460" s="13" t="s">
        <v>39</v>
      </c>
      <c r="AX460" s="13" t="s">
        <v>84</v>
      </c>
      <c r="AY460" s="213" t="s">
        <v>165</v>
      </c>
    </row>
    <row r="461" s="12" customFormat="1">
      <c r="B461" s="205"/>
      <c r="D461" s="199" t="s">
        <v>249</v>
      </c>
      <c r="E461" s="206" t="s">
        <v>1</v>
      </c>
      <c r="F461" s="207" t="s">
        <v>250</v>
      </c>
      <c r="H461" s="206" t="s">
        <v>1</v>
      </c>
      <c r="I461" s="208"/>
      <c r="L461" s="205"/>
      <c r="M461" s="209"/>
      <c r="N461" s="210"/>
      <c r="O461" s="210"/>
      <c r="P461" s="210"/>
      <c r="Q461" s="210"/>
      <c r="R461" s="210"/>
      <c r="S461" s="210"/>
      <c r="T461" s="211"/>
      <c r="AT461" s="206" t="s">
        <v>249</v>
      </c>
      <c r="AU461" s="206" t="s">
        <v>92</v>
      </c>
      <c r="AV461" s="12" t="s">
        <v>21</v>
      </c>
      <c r="AW461" s="12" t="s">
        <v>39</v>
      </c>
      <c r="AX461" s="12" t="s">
        <v>84</v>
      </c>
      <c r="AY461" s="206" t="s">
        <v>165</v>
      </c>
    </row>
    <row r="462" s="13" customFormat="1">
      <c r="B462" s="212"/>
      <c r="D462" s="199" t="s">
        <v>249</v>
      </c>
      <c r="E462" s="213" t="s">
        <v>1</v>
      </c>
      <c r="F462" s="214" t="s">
        <v>680</v>
      </c>
      <c r="H462" s="215">
        <v>0.027</v>
      </c>
      <c r="I462" s="216"/>
      <c r="L462" s="212"/>
      <c r="M462" s="217"/>
      <c r="N462" s="218"/>
      <c r="O462" s="218"/>
      <c r="P462" s="218"/>
      <c r="Q462" s="218"/>
      <c r="R462" s="218"/>
      <c r="S462" s="218"/>
      <c r="T462" s="219"/>
      <c r="AT462" s="213" t="s">
        <v>249</v>
      </c>
      <c r="AU462" s="213" t="s">
        <v>92</v>
      </c>
      <c r="AV462" s="13" t="s">
        <v>92</v>
      </c>
      <c r="AW462" s="13" t="s">
        <v>39</v>
      </c>
      <c r="AX462" s="13" t="s">
        <v>84</v>
      </c>
      <c r="AY462" s="213" t="s">
        <v>165</v>
      </c>
    </row>
    <row r="463" s="14" customFormat="1">
      <c r="B463" s="220"/>
      <c r="D463" s="199" t="s">
        <v>249</v>
      </c>
      <c r="E463" s="221" t="s">
        <v>1</v>
      </c>
      <c r="F463" s="222" t="s">
        <v>252</v>
      </c>
      <c r="H463" s="223">
        <v>1.3739999999999999</v>
      </c>
      <c r="I463" s="224"/>
      <c r="L463" s="220"/>
      <c r="M463" s="225"/>
      <c r="N463" s="226"/>
      <c r="O463" s="226"/>
      <c r="P463" s="226"/>
      <c r="Q463" s="226"/>
      <c r="R463" s="226"/>
      <c r="S463" s="226"/>
      <c r="T463" s="227"/>
      <c r="AT463" s="221" t="s">
        <v>249</v>
      </c>
      <c r="AU463" s="221" t="s">
        <v>92</v>
      </c>
      <c r="AV463" s="14" t="s">
        <v>164</v>
      </c>
      <c r="AW463" s="14" t="s">
        <v>39</v>
      </c>
      <c r="AX463" s="14" t="s">
        <v>21</v>
      </c>
      <c r="AY463" s="221" t="s">
        <v>165</v>
      </c>
    </row>
    <row r="464" s="1" customFormat="1" ht="24" customHeight="1">
      <c r="B464" s="185"/>
      <c r="C464" s="186" t="s">
        <v>681</v>
      </c>
      <c r="D464" s="186" t="s">
        <v>168</v>
      </c>
      <c r="E464" s="187" t="s">
        <v>682</v>
      </c>
      <c r="F464" s="188" t="s">
        <v>683</v>
      </c>
      <c r="G464" s="189" t="s">
        <v>334</v>
      </c>
      <c r="H464" s="190">
        <v>39</v>
      </c>
      <c r="I464" s="191"/>
      <c r="J464" s="192">
        <f>ROUND(I464*H464,2)</f>
        <v>0</v>
      </c>
      <c r="K464" s="188" t="s">
        <v>247</v>
      </c>
      <c r="L464" s="37"/>
      <c r="M464" s="193" t="s">
        <v>1</v>
      </c>
      <c r="N464" s="194" t="s">
        <v>49</v>
      </c>
      <c r="O464" s="73"/>
      <c r="P464" s="195">
        <f>O464*H464</f>
        <v>0</v>
      </c>
      <c r="Q464" s="195">
        <v>0.18051239999999999</v>
      </c>
      <c r="R464" s="195">
        <f>Q464*H464</f>
        <v>7.0399835999999993</v>
      </c>
      <c r="S464" s="195">
        <v>0</v>
      </c>
      <c r="T464" s="196">
        <f>S464*H464</f>
        <v>0</v>
      </c>
      <c r="AR464" s="197" t="s">
        <v>164</v>
      </c>
      <c r="AT464" s="197" t="s">
        <v>168</v>
      </c>
      <c r="AU464" s="197" t="s">
        <v>92</v>
      </c>
      <c r="AY464" s="18" t="s">
        <v>165</v>
      </c>
      <c r="BE464" s="198">
        <f>IF(N464="základní",J464,0)</f>
        <v>0</v>
      </c>
      <c r="BF464" s="198">
        <f>IF(N464="snížená",J464,0)</f>
        <v>0</v>
      </c>
      <c r="BG464" s="198">
        <f>IF(N464="zákl. přenesená",J464,0)</f>
        <v>0</v>
      </c>
      <c r="BH464" s="198">
        <f>IF(N464="sníž. přenesená",J464,0)</f>
        <v>0</v>
      </c>
      <c r="BI464" s="198">
        <f>IF(N464="nulová",J464,0)</f>
        <v>0</v>
      </c>
      <c r="BJ464" s="18" t="s">
        <v>21</v>
      </c>
      <c r="BK464" s="198">
        <f>ROUND(I464*H464,2)</f>
        <v>0</v>
      </c>
      <c r="BL464" s="18" t="s">
        <v>164</v>
      </c>
      <c r="BM464" s="197" t="s">
        <v>684</v>
      </c>
    </row>
    <row r="465" s="1" customFormat="1">
      <c r="B465" s="37"/>
      <c r="D465" s="199" t="s">
        <v>173</v>
      </c>
      <c r="F465" s="200" t="s">
        <v>685</v>
      </c>
      <c r="I465" s="126"/>
      <c r="L465" s="37"/>
      <c r="M465" s="201"/>
      <c r="N465" s="73"/>
      <c r="O465" s="73"/>
      <c r="P465" s="73"/>
      <c r="Q465" s="73"/>
      <c r="R465" s="73"/>
      <c r="S465" s="73"/>
      <c r="T465" s="74"/>
      <c r="AT465" s="18" t="s">
        <v>173</v>
      </c>
      <c r="AU465" s="18" t="s">
        <v>92</v>
      </c>
    </row>
    <row r="466" s="13" customFormat="1">
      <c r="B466" s="212"/>
      <c r="D466" s="199" t="s">
        <v>249</v>
      </c>
      <c r="E466" s="213" t="s">
        <v>1</v>
      </c>
      <c r="F466" s="214" t="s">
        <v>686</v>
      </c>
      <c r="H466" s="215">
        <v>39</v>
      </c>
      <c r="I466" s="216"/>
      <c r="L466" s="212"/>
      <c r="M466" s="217"/>
      <c r="N466" s="218"/>
      <c r="O466" s="218"/>
      <c r="P466" s="218"/>
      <c r="Q466" s="218"/>
      <c r="R466" s="218"/>
      <c r="S466" s="218"/>
      <c r="T466" s="219"/>
      <c r="AT466" s="213" t="s">
        <v>249</v>
      </c>
      <c r="AU466" s="213" t="s">
        <v>92</v>
      </c>
      <c r="AV466" s="13" t="s">
        <v>92</v>
      </c>
      <c r="AW466" s="13" t="s">
        <v>39</v>
      </c>
      <c r="AX466" s="13" t="s">
        <v>84</v>
      </c>
      <c r="AY466" s="213" t="s">
        <v>165</v>
      </c>
    </row>
    <row r="467" s="14" customFormat="1">
      <c r="B467" s="220"/>
      <c r="D467" s="199" t="s">
        <v>249</v>
      </c>
      <c r="E467" s="221" t="s">
        <v>1</v>
      </c>
      <c r="F467" s="222" t="s">
        <v>252</v>
      </c>
      <c r="H467" s="223">
        <v>39</v>
      </c>
      <c r="I467" s="224"/>
      <c r="L467" s="220"/>
      <c r="M467" s="225"/>
      <c r="N467" s="226"/>
      <c r="O467" s="226"/>
      <c r="P467" s="226"/>
      <c r="Q467" s="226"/>
      <c r="R467" s="226"/>
      <c r="S467" s="226"/>
      <c r="T467" s="227"/>
      <c r="AT467" s="221" t="s">
        <v>249</v>
      </c>
      <c r="AU467" s="221" t="s">
        <v>92</v>
      </c>
      <c r="AV467" s="14" t="s">
        <v>164</v>
      </c>
      <c r="AW467" s="14" t="s">
        <v>39</v>
      </c>
      <c r="AX467" s="14" t="s">
        <v>21</v>
      </c>
      <c r="AY467" s="221" t="s">
        <v>165</v>
      </c>
    </row>
    <row r="468" s="11" customFormat="1" ht="22.8" customHeight="1">
      <c r="B468" s="172"/>
      <c r="D468" s="173" t="s">
        <v>83</v>
      </c>
      <c r="E468" s="183" t="s">
        <v>188</v>
      </c>
      <c r="F468" s="183" t="s">
        <v>687</v>
      </c>
      <c r="I468" s="175"/>
      <c r="J468" s="184">
        <f>BK468</f>
        <v>0</v>
      </c>
      <c r="L468" s="172"/>
      <c r="M468" s="177"/>
      <c r="N468" s="178"/>
      <c r="O468" s="178"/>
      <c r="P468" s="179">
        <f>SUM(P469:P481)</f>
        <v>0</v>
      </c>
      <c r="Q468" s="178"/>
      <c r="R468" s="179">
        <f>SUM(R469:R481)</f>
        <v>8.9262809999999995</v>
      </c>
      <c r="S468" s="178"/>
      <c r="T468" s="180">
        <f>SUM(T469:T481)</f>
        <v>0</v>
      </c>
      <c r="AR468" s="173" t="s">
        <v>21</v>
      </c>
      <c r="AT468" s="181" t="s">
        <v>83</v>
      </c>
      <c r="AU468" s="181" t="s">
        <v>21</v>
      </c>
      <c r="AY468" s="173" t="s">
        <v>165</v>
      </c>
      <c r="BK468" s="182">
        <f>SUM(BK469:BK481)</f>
        <v>0</v>
      </c>
    </row>
    <row r="469" s="1" customFormat="1" ht="24" customHeight="1">
      <c r="B469" s="185"/>
      <c r="C469" s="186" t="s">
        <v>688</v>
      </c>
      <c r="D469" s="186" t="s">
        <v>168</v>
      </c>
      <c r="E469" s="187" t="s">
        <v>689</v>
      </c>
      <c r="F469" s="188" t="s">
        <v>690</v>
      </c>
      <c r="G469" s="189" t="s">
        <v>246</v>
      </c>
      <c r="H469" s="190">
        <v>10.1</v>
      </c>
      <c r="I469" s="191"/>
      <c r="J469" s="192">
        <f>ROUND(I469*H469,2)</f>
        <v>0</v>
      </c>
      <c r="K469" s="188" t="s">
        <v>247</v>
      </c>
      <c r="L469" s="37"/>
      <c r="M469" s="193" t="s">
        <v>1</v>
      </c>
      <c r="N469" s="194" t="s">
        <v>49</v>
      </c>
      <c r="O469" s="73"/>
      <c r="P469" s="195">
        <f>O469*H469</f>
        <v>0</v>
      </c>
      <c r="Q469" s="195">
        <v>0.18906999999999999</v>
      </c>
      <c r="R469" s="195">
        <f>Q469*H469</f>
        <v>1.9096069999999998</v>
      </c>
      <c r="S469" s="195">
        <v>0</v>
      </c>
      <c r="T469" s="196">
        <f>S469*H469</f>
        <v>0</v>
      </c>
      <c r="AR469" s="197" t="s">
        <v>164</v>
      </c>
      <c r="AT469" s="197" t="s">
        <v>168</v>
      </c>
      <c r="AU469" s="197" t="s">
        <v>92</v>
      </c>
      <c r="AY469" s="18" t="s">
        <v>165</v>
      </c>
      <c r="BE469" s="198">
        <f>IF(N469="základní",J469,0)</f>
        <v>0</v>
      </c>
      <c r="BF469" s="198">
        <f>IF(N469="snížená",J469,0)</f>
        <v>0</v>
      </c>
      <c r="BG469" s="198">
        <f>IF(N469="zákl. přenesená",J469,0)</f>
        <v>0</v>
      </c>
      <c r="BH469" s="198">
        <f>IF(N469="sníž. přenesená",J469,0)</f>
        <v>0</v>
      </c>
      <c r="BI469" s="198">
        <f>IF(N469="nulová",J469,0)</f>
        <v>0</v>
      </c>
      <c r="BJ469" s="18" t="s">
        <v>21</v>
      </c>
      <c r="BK469" s="198">
        <f>ROUND(I469*H469,2)</f>
        <v>0</v>
      </c>
      <c r="BL469" s="18" t="s">
        <v>164</v>
      </c>
      <c r="BM469" s="197" t="s">
        <v>691</v>
      </c>
    </row>
    <row r="470" s="12" customFormat="1">
      <c r="B470" s="205"/>
      <c r="D470" s="199" t="s">
        <v>249</v>
      </c>
      <c r="E470" s="206" t="s">
        <v>1</v>
      </c>
      <c r="F470" s="207" t="s">
        <v>250</v>
      </c>
      <c r="H470" s="206" t="s">
        <v>1</v>
      </c>
      <c r="I470" s="208"/>
      <c r="L470" s="205"/>
      <c r="M470" s="209"/>
      <c r="N470" s="210"/>
      <c r="O470" s="210"/>
      <c r="P470" s="210"/>
      <c r="Q470" s="210"/>
      <c r="R470" s="210"/>
      <c r="S470" s="210"/>
      <c r="T470" s="211"/>
      <c r="AT470" s="206" t="s">
        <v>249</v>
      </c>
      <c r="AU470" s="206" t="s">
        <v>92</v>
      </c>
      <c r="AV470" s="12" t="s">
        <v>21</v>
      </c>
      <c r="AW470" s="12" t="s">
        <v>39</v>
      </c>
      <c r="AX470" s="12" t="s">
        <v>84</v>
      </c>
      <c r="AY470" s="206" t="s">
        <v>165</v>
      </c>
    </row>
    <row r="471" s="13" customFormat="1">
      <c r="B471" s="212"/>
      <c r="D471" s="199" t="s">
        <v>249</v>
      </c>
      <c r="E471" s="213" t="s">
        <v>1</v>
      </c>
      <c r="F471" s="214" t="s">
        <v>251</v>
      </c>
      <c r="H471" s="215">
        <v>14</v>
      </c>
      <c r="I471" s="216"/>
      <c r="L471" s="212"/>
      <c r="M471" s="217"/>
      <c r="N471" s="218"/>
      <c r="O471" s="218"/>
      <c r="P471" s="218"/>
      <c r="Q471" s="218"/>
      <c r="R471" s="218"/>
      <c r="S471" s="218"/>
      <c r="T471" s="219"/>
      <c r="AT471" s="213" t="s">
        <v>249</v>
      </c>
      <c r="AU471" s="213" t="s">
        <v>92</v>
      </c>
      <c r="AV471" s="13" t="s">
        <v>92</v>
      </c>
      <c r="AW471" s="13" t="s">
        <v>39</v>
      </c>
      <c r="AX471" s="13" t="s">
        <v>84</v>
      </c>
      <c r="AY471" s="213" t="s">
        <v>165</v>
      </c>
    </row>
    <row r="472" s="13" customFormat="1">
      <c r="B472" s="212"/>
      <c r="D472" s="199" t="s">
        <v>249</v>
      </c>
      <c r="E472" s="213" t="s">
        <v>1</v>
      </c>
      <c r="F472" s="214" t="s">
        <v>692</v>
      </c>
      <c r="H472" s="215">
        <v>-3.8999999999999999</v>
      </c>
      <c r="I472" s="216"/>
      <c r="L472" s="212"/>
      <c r="M472" s="217"/>
      <c r="N472" s="218"/>
      <c r="O472" s="218"/>
      <c r="P472" s="218"/>
      <c r="Q472" s="218"/>
      <c r="R472" s="218"/>
      <c r="S472" s="218"/>
      <c r="T472" s="219"/>
      <c r="AT472" s="213" t="s">
        <v>249</v>
      </c>
      <c r="AU472" s="213" t="s">
        <v>92</v>
      </c>
      <c r="AV472" s="13" t="s">
        <v>92</v>
      </c>
      <c r="AW472" s="13" t="s">
        <v>39</v>
      </c>
      <c r="AX472" s="13" t="s">
        <v>84</v>
      </c>
      <c r="AY472" s="213" t="s">
        <v>165</v>
      </c>
    </row>
    <row r="473" s="14" customFormat="1">
      <c r="B473" s="220"/>
      <c r="D473" s="199" t="s">
        <v>249</v>
      </c>
      <c r="E473" s="221" t="s">
        <v>1</v>
      </c>
      <c r="F473" s="222" t="s">
        <v>252</v>
      </c>
      <c r="H473" s="223">
        <v>10.1</v>
      </c>
      <c r="I473" s="224"/>
      <c r="L473" s="220"/>
      <c r="M473" s="225"/>
      <c r="N473" s="226"/>
      <c r="O473" s="226"/>
      <c r="P473" s="226"/>
      <c r="Q473" s="226"/>
      <c r="R473" s="226"/>
      <c r="S473" s="226"/>
      <c r="T473" s="227"/>
      <c r="AT473" s="221" t="s">
        <v>249</v>
      </c>
      <c r="AU473" s="221" t="s">
        <v>92</v>
      </c>
      <c r="AV473" s="14" t="s">
        <v>164</v>
      </c>
      <c r="AW473" s="14" t="s">
        <v>39</v>
      </c>
      <c r="AX473" s="14" t="s">
        <v>21</v>
      </c>
      <c r="AY473" s="221" t="s">
        <v>165</v>
      </c>
    </row>
    <row r="474" s="1" customFormat="1" ht="24" customHeight="1">
      <c r="B474" s="185"/>
      <c r="C474" s="186" t="s">
        <v>693</v>
      </c>
      <c r="D474" s="186" t="s">
        <v>168</v>
      </c>
      <c r="E474" s="187" t="s">
        <v>694</v>
      </c>
      <c r="F474" s="188" t="s">
        <v>695</v>
      </c>
      <c r="G474" s="189" t="s">
        <v>246</v>
      </c>
      <c r="H474" s="190">
        <v>10.1</v>
      </c>
      <c r="I474" s="191"/>
      <c r="J474" s="192">
        <f>ROUND(I474*H474,2)</f>
        <v>0</v>
      </c>
      <c r="K474" s="188" t="s">
        <v>247</v>
      </c>
      <c r="L474" s="37"/>
      <c r="M474" s="193" t="s">
        <v>1</v>
      </c>
      <c r="N474" s="194" t="s">
        <v>49</v>
      </c>
      <c r="O474" s="73"/>
      <c r="P474" s="195">
        <f>O474*H474</f>
        <v>0</v>
      </c>
      <c r="Q474" s="195">
        <v>0.34762999999999999</v>
      </c>
      <c r="R474" s="195">
        <f>Q474*H474</f>
        <v>3.5110629999999996</v>
      </c>
      <c r="S474" s="195">
        <v>0</v>
      </c>
      <c r="T474" s="196">
        <f>S474*H474</f>
        <v>0</v>
      </c>
      <c r="AR474" s="197" t="s">
        <v>164</v>
      </c>
      <c r="AT474" s="197" t="s">
        <v>168</v>
      </c>
      <c r="AU474" s="197" t="s">
        <v>92</v>
      </c>
      <c r="AY474" s="18" t="s">
        <v>165</v>
      </c>
      <c r="BE474" s="198">
        <f>IF(N474="základní",J474,0)</f>
        <v>0</v>
      </c>
      <c r="BF474" s="198">
        <f>IF(N474="snížená",J474,0)</f>
        <v>0</v>
      </c>
      <c r="BG474" s="198">
        <f>IF(N474="zákl. přenesená",J474,0)</f>
        <v>0</v>
      </c>
      <c r="BH474" s="198">
        <f>IF(N474="sníž. přenesená",J474,0)</f>
        <v>0</v>
      </c>
      <c r="BI474" s="198">
        <f>IF(N474="nulová",J474,0)</f>
        <v>0</v>
      </c>
      <c r="BJ474" s="18" t="s">
        <v>21</v>
      </c>
      <c r="BK474" s="198">
        <f>ROUND(I474*H474,2)</f>
        <v>0</v>
      </c>
      <c r="BL474" s="18" t="s">
        <v>164</v>
      </c>
      <c r="BM474" s="197" t="s">
        <v>696</v>
      </c>
    </row>
    <row r="475" s="1" customFormat="1" ht="24" customHeight="1">
      <c r="B475" s="185"/>
      <c r="C475" s="186" t="s">
        <v>697</v>
      </c>
      <c r="D475" s="186" t="s">
        <v>168</v>
      </c>
      <c r="E475" s="187" t="s">
        <v>698</v>
      </c>
      <c r="F475" s="188" t="s">
        <v>699</v>
      </c>
      <c r="G475" s="189" t="s">
        <v>246</v>
      </c>
      <c r="H475" s="190">
        <v>10.1</v>
      </c>
      <c r="I475" s="191"/>
      <c r="J475" s="192">
        <f>ROUND(I475*H475,2)</f>
        <v>0</v>
      </c>
      <c r="K475" s="188" t="s">
        <v>247</v>
      </c>
      <c r="L475" s="37"/>
      <c r="M475" s="193" t="s">
        <v>1</v>
      </c>
      <c r="N475" s="194" t="s">
        <v>49</v>
      </c>
      <c r="O475" s="73"/>
      <c r="P475" s="195">
        <f>O475*H475</f>
        <v>0</v>
      </c>
      <c r="Q475" s="195">
        <v>0.12966</v>
      </c>
      <c r="R475" s="195">
        <f>Q475*H475</f>
        <v>1.309566</v>
      </c>
      <c r="S475" s="195">
        <v>0</v>
      </c>
      <c r="T475" s="196">
        <f>S475*H475</f>
        <v>0</v>
      </c>
      <c r="AR475" s="197" t="s">
        <v>164</v>
      </c>
      <c r="AT475" s="197" t="s">
        <v>168</v>
      </c>
      <c r="AU475" s="197" t="s">
        <v>92</v>
      </c>
      <c r="AY475" s="18" t="s">
        <v>165</v>
      </c>
      <c r="BE475" s="198">
        <f>IF(N475="základní",J475,0)</f>
        <v>0</v>
      </c>
      <c r="BF475" s="198">
        <f>IF(N475="snížená",J475,0)</f>
        <v>0</v>
      </c>
      <c r="BG475" s="198">
        <f>IF(N475="zákl. přenesená",J475,0)</f>
        <v>0</v>
      </c>
      <c r="BH475" s="198">
        <f>IF(N475="sníž. přenesená",J475,0)</f>
        <v>0</v>
      </c>
      <c r="BI475" s="198">
        <f>IF(N475="nulová",J475,0)</f>
        <v>0</v>
      </c>
      <c r="BJ475" s="18" t="s">
        <v>21</v>
      </c>
      <c r="BK475" s="198">
        <f>ROUND(I475*H475,2)</f>
        <v>0</v>
      </c>
      <c r="BL475" s="18" t="s">
        <v>164</v>
      </c>
      <c r="BM475" s="197" t="s">
        <v>700</v>
      </c>
    </row>
    <row r="476" s="1" customFormat="1" ht="24" customHeight="1">
      <c r="B476" s="185"/>
      <c r="C476" s="186" t="s">
        <v>701</v>
      </c>
      <c r="D476" s="186" t="s">
        <v>168</v>
      </c>
      <c r="E476" s="187" t="s">
        <v>702</v>
      </c>
      <c r="F476" s="188" t="s">
        <v>703</v>
      </c>
      <c r="G476" s="189" t="s">
        <v>246</v>
      </c>
      <c r="H476" s="190">
        <v>10.1</v>
      </c>
      <c r="I476" s="191"/>
      <c r="J476" s="192">
        <f>ROUND(I476*H476,2)</f>
        <v>0</v>
      </c>
      <c r="K476" s="188" t="s">
        <v>247</v>
      </c>
      <c r="L476" s="37"/>
      <c r="M476" s="193" t="s">
        <v>1</v>
      </c>
      <c r="N476" s="194" t="s">
        <v>49</v>
      </c>
      <c r="O476" s="73"/>
      <c r="P476" s="195">
        <f>O476*H476</f>
        <v>0</v>
      </c>
      <c r="Q476" s="195">
        <v>0.20745</v>
      </c>
      <c r="R476" s="195">
        <f>Q476*H476</f>
        <v>2.0952449999999998</v>
      </c>
      <c r="S476" s="195">
        <v>0</v>
      </c>
      <c r="T476" s="196">
        <f>S476*H476</f>
        <v>0</v>
      </c>
      <c r="AR476" s="197" t="s">
        <v>164</v>
      </c>
      <c r="AT476" s="197" t="s">
        <v>168</v>
      </c>
      <c r="AU476" s="197" t="s">
        <v>92</v>
      </c>
      <c r="AY476" s="18" t="s">
        <v>165</v>
      </c>
      <c r="BE476" s="198">
        <f>IF(N476="základní",J476,0)</f>
        <v>0</v>
      </c>
      <c r="BF476" s="198">
        <f>IF(N476="snížená",J476,0)</f>
        <v>0</v>
      </c>
      <c r="BG476" s="198">
        <f>IF(N476="zákl. přenesená",J476,0)</f>
        <v>0</v>
      </c>
      <c r="BH476" s="198">
        <f>IF(N476="sníž. přenesená",J476,0)</f>
        <v>0</v>
      </c>
      <c r="BI476" s="198">
        <f>IF(N476="nulová",J476,0)</f>
        <v>0</v>
      </c>
      <c r="BJ476" s="18" t="s">
        <v>21</v>
      </c>
      <c r="BK476" s="198">
        <f>ROUND(I476*H476,2)</f>
        <v>0</v>
      </c>
      <c r="BL476" s="18" t="s">
        <v>164</v>
      </c>
      <c r="BM476" s="197" t="s">
        <v>704</v>
      </c>
    </row>
    <row r="477" s="1" customFormat="1" ht="16.5" customHeight="1">
      <c r="B477" s="185"/>
      <c r="C477" s="186" t="s">
        <v>705</v>
      </c>
      <c r="D477" s="186" t="s">
        <v>168</v>
      </c>
      <c r="E477" s="187" t="s">
        <v>706</v>
      </c>
      <c r="F477" s="188" t="s">
        <v>707</v>
      </c>
      <c r="G477" s="189" t="s">
        <v>334</v>
      </c>
      <c r="H477" s="190">
        <v>28</v>
      </c>
      <c r="I477" s="191"/>
      <c r="J477" s="192">
        <f>ROUND(I477*H477,2)</f>
        <v>0</v>
      </c>
      <c r="K477" s="188" t="s">
        <v>247</v>
      </c>
      <c r="L477" s="37"/>
      <c r="M477" s="193" t="s">
        <v>1</v>
      </c>
      <c r="N477" s="194" t="s">
        <v>49</v>
      </c>
      <c r="O477" s="73"/>
      <c r="P477" s="195">
        <f>O477*H477</f>
        <v>0</v>
      </c>
      <c r="Q477" s="195">
        <v>0.0035999999999999999</v>
      </c>
      <c r="R477" s="195">
        <f>Q477*H477</f>
        <v>0.1008</v>
      </c>
      <c r="S477" s="195">
        <v>0</v>
      </c>
      <c r="T477" s="196">
        <f>S477*H477</f>
        <v>0</v>
      </c>
      <c r="AR477" s="197" t="s">
        <v>164</v>
      </c>
      <c r="AT477" s="197" t="s">
        <v>168</v>
      </c>
      <c r="AU477" s="197" t="s">
        <v>92</v>
      </c>
      <c r="AY477" s="18" t="s">
        <v>165</v>
      </c>
      <c r="BE477" s="198">
        <f>IF(N477="základní",J477,0)</f>
        <v>0</v>
      </c>
      <c r="BF477" s="198">
        <f>IF(N477="snížená",J477,0)</f>
        <v>0</v>
      </c>
      <c r="BG477" s="198">
        <f>IF(N477="zákl. přenesená",J477,0)</f>
        <v>0</v>
      </c>
      <c r="BH477" s="198">
        <f>IF(N477="sníž. přenesená",J477,0)</f>
        <v>0</v>
      </c>
      <c r="BI477" s="198">
        <f>IF(N477="nulová",J477,0)</f>
        <v>0</v>
      </c>
      <c r="BJ477" s="18" t="s">
        <v>21</v>
      </c>
      <c r="BK477" s="198">
        <f>ROUND(I477*H477,2)</f>
        <v>0</v>
      </c>
      <c r="BL477" s="18" t="s">
        <v>164</v>
      </c>
      <c r="BM477" s="197" t="s">
        <v>708</v>
      </c>
    </row>
    <row r="478" s="1" customFormat="1">
      <c r="B478" s="37"/>
      <c r="D478" s="199" t="s">
        <v>173</v>
      </c>
      <c r="F478" s="200" t="s">
        <v>709</v>
      </c>
      <c r="I478" s="126"/>
      <c r="L478" s="37"/>
      <c r="M478" s="201"/>
      <c r="N478" s="73"/>
      <c r="O478" s="73"/>
      <c r="P478" s="73"/>
      <c r="Q478" s="73"/>
      <c r="R478" s="73"/>
      <c r="S478" s="73"/>
      <c r="T478" s="74"/>
      <c r="AT478" s="18" t="s">
        <v>173</v>
      </c>
      <c r="AU478" s="18" t="s">
        <v>92</v>
      </c>
    </row>
    <row r="479" s="12" customFormat="1">
      <c r="B479" s="205"/>
      <c r="D479" s="199" t="s">
        <v>249</v>
      </c>
      <c r="E479" s="206" t="s">
        <v>1</v>
      </c>
      <c r="F479" s="207" t="s">
        <v>250</v>
      </c>
      <c r="H479" s="206" t="s">
        <v>1</v>
      </c>
      <c r="I479" s="208"/>
      <c r="L479" s="205"/>
      <c r="M479" s="209"/>
      <c r="N479" s="210"/>
      <c r="O479" s="210"/>
      <c r="P479" s="210"/>
      <c r="Q479" s="210"/>
      <c r="R479" s="210"/>
      <c r="S479" s="210"/>
      <c r="T479" s="211"/>
      <c r="AT479" s="206" t="s">
        <v>249</v>
      </c>
      <c r="AU479" s="206" t="s">
        <v>92</v>
      </c>
      <c r="AV479" s="12" t="s">
        <v>21</v>
      </c>
      <c r="AW479" s="12" t="s">
        <v>39</v>
      </c>
      <c r="AX479" s="12" t="s">
        <v>84</v>
      </c>
      <c r="AY479" s="206" t="s">
        <v>165</v>
      </c>
    </row>
    <row r="480" s="13" customFormat="1">
      <c r="B480" s="212"/>
      <c r="D480" s="199" t="s">
        <v>249</v>
      </c>
      <c r="E480" s="213" t="s">
        <v>1</v>
      </c>
      <c r="F480" s="214" t="s">
        <v>710</v>
      </c>
      <c r="H480" s="215">
        <v>28</v>
      </c>
      <c r="I480" s="216"/>
      <c r="L480" s="212"/>
      <c r="M480" s="217"/>
      <c r="N480" s="218"/>
      <c r="O480" s="218"/>
      <c r="P480" s="218"/>
      <c r="Q480" s="218"/>
      <c r="R480" s="218"/>
      <c r="S480" s="218"/>
      <c r="T480" s="219"/>
      <c r="AT480" s="213" t="s">
        <v>249</v>
      </c>
      <c r="AU480" s="213" t="s">
        <v>92</v>
      </c>
      <c r="AV480" s="13" t="s">
        <v>92</v>
      </c>
      <c r="AW480" s="13" t="s">
        <v>39</v>
      </c>
      <c r="AX480" s="13" t="s">
        <v>84</v>
      </c>
      <c r="AY480" s="213" t="s">
        <v>165</v>
      </c>
    </row>
    <row r="481" s="14" customFormat="1">
      <c r="B481" s="220"/>
      <c r="D481" s="199" t="s">
        <v>249</v>
      </c>
      <c r="E481" s="221" t="s">
        <v>1</v>
      </c>
      <c r="F481" s="222" t="s">
        <v>252</v>
      </c>
      <c r="H481" s="223">
        <v>28</v>
      </c>
      <c r="I481" s="224"/>
      <c r="L481" s="220"/>
      <c r="M481" s="225"/>
      <c r="N481" s="226"/>
      <c r="O481" s="226"/>
      <c r="P481" s="226"/>
      <c r="Q481" s="226"/>
      <c r="R481" s="226"/>
      <c r="S481" s="226"/>
      <c r="T481" s="227"/>
      <c r="AT481" s="221" t="s">
        <v>249</v>
      </c>
      <c r="AU481" s="221" t="s">
        <v>92</v>
      </c>
      <c r="AV481" s="14" t="s">
        <v>164</v>
      </c>
      <c r="AW481" s="14" t="s">
        <v>39</v>
      </c>
      <c r="AX481" s="14" t="s">
        <v>21</v>
      </c>
      <c r="AY481" s="221" t="s">
        <v>165</v>
      </c>
    </row>
    <row r="482" s="11" customFormat="1" ht="22.8" customHeight="1">
      <c r="B482" s="172"/>
      <c r="D482" s="173" t="s">
        <v>83</v>
      </c>
      <c r="E482" s="183" t="s">
        <v>193</v>
      </c>
      <c r="F482" s="183" t="s">
        <v>711</v>
      </c>
      <c r="I482" s="175"/>
      <c r="J482" s="184">
        <f>BK482</f>
        <v>0</v>
      </c>
      <c r="L482" s="172"/>
      <c r="M482" s="177"/>
      <c r="N482" s="178"/>
      <c r="O482" s="178"/>
      <c r="P482" s="179">
        <f>P483+P501+P576+P631</f>
        <v>0</v>
      </c>
      <c r="Q482" s="178"/>
      <c r="R482" s="179">
        <f>R483+R501+R576+R631</f>
        <v>224.31991784559997</v>
      </c>
      <c r="S482" s="178"/>
      <c r="T482" s="180">
        <f>T483+T501+T576+T631</f>
        <v>0</v>
      </c>
      <c r="AR482" s="173" t="s">
        <v>21</v>
      </c>
      <c r="AT482" s="181" t="s">
        <v>83</v>
      </c>
      <c r="AU482" s="181" t="s">
        <v>21</v>
      </c>
      <c r="AY482" s="173" t="s">
        <v>165</v>
      </c>
      <c r="BK482" s="182">
        <f>BK483+BK501+BK576+BK631</f>
        <v>0</v>
      </c>
    </row>
    <row r="483" s="11" customFormat="1" ht="20.88" customHeight="1">
      <c r="B483" s="172"/>
      <c r="D483" s="173" t="s">
        <v>83</v>
      </c>
      <c r="E483" s="183" t="s">
        <v>629</v>
      </c>
      <c r="F483" s="183" t="s">
        <v>712</v>
      </c>
      <c r="I483" s="175"/>
      <c r="J483" s="184">
        <f>BK483</f>
        <v>0</v>
      </c>
      <c r="L483" s="172"/>
      <c r="M483" s="177"/>
      <c r="N483" s="178"/>
      <c r="O483" s="178"/>
      <c r="P483" s="179">
        <f>SUM(P484:P500)</f>
        <v>0</v>
      </c>
      <c r="Q483" s="178"/>
      <c r="R483" s="179">
        <f>SUM(R484:R500)</f>
        <v>23.938825200000004</v>
      </c>
      <c r="S483" s="178"/>
      <c r="T483" s="180">
        <f>SUM(T484:T500)</f>
        <v>0</v>
      </c>
      <c r="AR483" s="173" t="s">
        <v>21</v>
      </c>
      <c r="AT483" s="181" t="s">
        <v>83</v>
      </c>
      <c r="AU483" s="181" t="s">
        <v>92</v>
      </c>
      <c r="AY483" s="173" t="s">
        <v>165</v>
      </c>
      <c r="BK483" s="182">
        <f>SUM(BK484:BK500)</f>
        <v>0</v>
      </c>
    </row>
    <row r="484" s="1" customFormat="1" ht="24" customHeight="1">
      <c r="B484" s="185"/>
      <c r="C484" s="186" t="s">
        <v>713</v>
      </c>
      <c r="D484" s="186" t="s">
        <v>168</v>
      </c>
      <c r="E484" s="187" t="s">
        <v>714</v>
      </c>
      <c r="F484" s="188" t="s">
        <v>715</v>
      </c>
      <c r="G484" s="189" t="s">
        <v>246</v>
      </c>
      <c r="H484" s="190">
        <v>260</v>
      </c>
      <c r="I484" s="191"/>
      <c r="J484" s="192">
        <f>ROUND(I484*H484,2)</f>
        <v>0</v>
      </c>
      <c r="K484" s="188" t="s">
        <v>247</v>
      </c>
      <c r="L484" s="37"/>
      <c r="M484" s="193" t="s">
        <v>1</v>
      </c>
      <c r="N484" s="194" t="s">
        <v>49</v>
      </c>
      <c r="O484" s="73"/>
      <c r="P484" s="195">
        <f>O484*H484</f>
        <v>0</v>
      </c>
      <c r="Q484" s="195">
        <v>0.00025999999999999998</v>
      </c>
      <c r="R484" s="195">
        <f>Q484*H484</f>
        <v>0.067599999999999993</v>
      </c>
      <c r="S484" s="195">
        <v>0</v>
      </c>
      <c r="T484" s="196">
        <f>S484*H484</f>
        <v>0</v>
      </c>
      <c r="AR484" s="197" t="s">
        <v>164</v>
      </c>
      <c r="AT484" s="197" t="s">
        <v>168</v>
      </c>
      <c r="AU484" s="197" t="s">
        <v>179</v>
      </c>
      <c r="AY484" s="18" t="s">
        <v>165</v>
      </c>
      <c r="BE484" s="198">
        <f>IF(N484="základní",J484,0)</f>
        <v>0</v>
      </c>
      <c r="BF484" s="198">
        <f>IF(N484="snížená",J484,0)</f>
        <v>0</v>
      </c>
      <c r="BG484" s="198">
        <f>IF(N484="zákl. přenesená",J484,0)</f>
        <v>0</v>
      </c>
      <c r="BH484" s="198">
        <f>IF(N484="sníž. přenesená",J484,0)</f>
        <v>0</v>
      </c>
      <c r="BI484" s="198">
        <f>IF(N484="nulová",J484,0)</f>
        <v>0</v>
      </c>
      <c r="BJ484" s="18" t="s">
        <v>21</v>
      </c>
      <c r="BK484" s="198">
        <f>ROUND(I484*H484,2)</f>
        <v>0</v>
      </c>
      <c r="BL484" s="18" t="s">
        <v>164</v>
      </c>
      <c r="BM484" s="197" t="s">
        <v>716</v>
      </c>
    </row>
    <row r="485" s="1" customFormat="1">
      <c r="B485" s="37"/>
      <c r="D485" s="199" t="s">
        <v>173</v>
      </c>
      <c r="F485" s="200" t="s">
        <v>717</v>
      </c>
      <c r="I485" s="126"/>
      <c r="L485" s="37"/>
      <c r="M485" s="201"/>
      <c r="N485" s="73"/>
      <c r="O485" s="73"/>
      <c r="P485" s="73"/>
      <c r="Q485" s="73"/>
      <c r="R485" s="73"/>
      <c r="S485" s="73"/>
      <c r="T485" s="74"/>
      <c r="AT485" s="18" t="s">
        <v>173</v>
      </c>
      <c r="AU485" s="18" t="s">
        <v>179</v>
      </c>
    </row>
    <row r="486" s="13" customFormat="1">
      <c r="B486" s="212"/>
      <c r="D486" s="199" t="s">
        <v>249</v>
      </c>
      <c r="E486" s="213" t="s">
        <v>1</v>
      </c>
      <c r="F486" s="214" t="s">
        <v>718</v>
      </c>
      <c r="H486" s="215">
        <v>260</v>
      </c>
      <c r="I486" s="216"/>
      <c r="L486" s="212"/>
      <c r="M486" s="217"/>
      <c r="N486" s="218"/>
      <c r="O486" s="218"/>
      <c r="P486" s="218"/>
      <c r="Q486" s="218"/>
      <c r="R486" s="218"/>
      <c r="S486" s="218"/>
      <c r="T486" s="219"/>
      <c r="AT486" s="213" t="s">
        <v>249</v>
      </c>
      <c r="AU486" s="213" t="s">
        <v>179</v>
      </c>
      <c r="AV486" s="13" t="s">
        <v>92</v>
      </c>
      <c r="AW486" s="13" t="s">
        <v>39</v>
      </c>
      <c r="AX486" s="13" t="s">
        <v>84</v>
      </c>
      <c r="AY486" s="213" t="s">
        <v>165</v>
      </c>
    </row>
    <row r="487" s="14" customFormat="1">
      <c r="B487" s="220"/>
      <c r="D487" s="199" t="s">
        <v>249</v>
      </c>
      <c r="E487" s="221" t="s">
        <v>1</v>
      </c>
      <c r="F487" s="222" t="s">
        <v>252</v>
      </c>
      <c r="H487" s="223">
        <v>260</v>
      </c>
      <c r="I487" s="224"/>
      <c r="L487" s="220"/>
      <c r="M487" s="225"/>
      <c r="N487" s="226"/>
      <c r="O487" s="226"/>
      <c r="P487" s="226"/>
      <c r="Q487" s="226"/>
      <c r="R487" s="226"/>
      <c r="S487" s="226"/>
      <c r="T487" s="227"/>
      <c r="AT487" s="221" t="s">
        <v>249</v>
      </c>
      <c r="AU487" s="221" t="s">
        <v>179</v>
      </c>
      <c r="AV487" s="14" t="s">
        <v>164</v>
      </c>
      <c r="AW487" s="14" t="s">
        <v>39</v>
      </c>
      <c r="AX487" s="14" t="s">
        <v>21</v>
      </c>
      <c r="AY487" s="221" t="s">
        <v>165</v>
      </c>
    </row>
    <row r="488" s="1" customFormat="1" ht="24" customHeight="1">
      <c r="B488" s="185"/>
      <c r="C488" s="186" t="s">
        <v>719</v>
      </c>
      <c r="D488" s="186" t="s">
        <v>168</v>
      </c>
      <c r="E488" s="187" t="s">
        <v>720</v>
      </c>
      <c r="F488" s="188" t="s">
        <v>721</v>
      </c>
      <c r="G488" s="189" t="s">
        <v>246</v>
      </c>
      <c r="H488" s="190">
        <v>260</v>
      </c>
      <c r="I488" s="191"/>
      <c r="J488" s="192">
        <f>ROUND(I488*H488,2)</f>
        <v>0</v>
      </c>
      <c r="K488" s="188" t="s">
        <v>247</v>
      </c>
      <c r="L488" s="37"/>
      <c r="M488" s="193" t="s">
        <v>1</v>
      </c>
      <c r="N488" s="194" t="s">
        <v>49</v>
      </c>
      <c r="O488" s="73"/>
      <c r="P488" s="195">
        <f>O488*H488</f>
        <v>0</v>
      </c>
      <c r="Q488" s="195">
        <v>0.018380000000000001</v>
      </c>
      <c r="R488" s="195">
        <f>Q488*H488</f>
        <v>4.7788000000000004</v>
      </c>
      <c r="S488" s="195">
        <v>0</v>
      </c>
      <c r="T488" s="196">
        <f>S488*H488</f>
        <v>0</v>
      </c>
      <c r="AR488" s="197" t="s">
        <v>164</v>
      </c>
      <c r="AT488" s="197" t="s">
        <v>168</v>
      </c>
      <c r="AU488" s="197" t="s">
        <v>179</v>
      </c>
      <c r="AY488" s="18" t="s">
        <v>165</v>
      </c>
      <c r="BE488" s="198">
        <f>IF(N488="základní",J488,0)</f>
        <v>0</v>
      </c>
      <c r="BF488" s="198">
        <f>IF(N488="snížená",J488,0)</f>
        <v>0</v>
      </c>
      <c r="BG488" s="198">
        <f>IF(N488="zákl. přenesená",J488,0)</f>
        <v>0</v>
      </c>
      <c r="BH488" s="198">
        <f>IF(N488="sníž. přenesená",J488,0)</f>
        <v>0</v>
      </c>
      <c r="BI488" s="198">
        <f>IF(N488="nulová",J488,0)</f>
        <v>0</v>
      </c>
      <c r="BJ488" s="18" t="s">
        <v>21</v>
      </c>
      <c r="BK488" s="198">
        <f>ROUND(I488*H488,2)</f>
        <v>0</v>
      </c>
      <c r="BL488" s="18" t="s">
        <v>164</v>
      </c>
      <c r="BM488" s="197" t="s">
        <v>722</v>
      </c>
    </row>
    <row r="489" s="1" customFormat="1">
      <c r="B489" s="37"/>
      <c r="D489" s="199" t="s">
        <v>173</v>
      </c>
      <c r="F489" s="200" t="s">
        <v>723</v>
      </c>
      <c r="I489" s="126"/>
      <c r="L489" s="37"/>
      <c r="M489" s="201"/>
      <c r="N489" s="73"/>
      <c r="O489" s="73"/>
      <c r="P489" s="73"/>
      <c r="Q489" s="73"/>
      <c r="R489" s="73"/>
      <c r="S489" s="73"/>
      <c r="T489" s="74"/>
      <c r="AT489" s="18" t="s">
        <v>173</v>
      </c>
      <c r="AU489" s="18" t="s">
        <v>179</v>
      </c>
    </row>
    <row r="490" s="1" customFormat="1" ht="24" customHeight="1">
      <c r="B490" s="185"/>
      <c r="C490" s="186" t="s">
        <v>724</v>
      </c>
      <c r="D490" s="186" t="s">
        <v>168</v>
      </c>
      <c r="E490" s="187" t="s">
        <v>725</v>
      </c>
      <c r="F490" s="188" t="s">
        <v>726</v>
      </c>
      <c r="G490" s="189" t="s">
        <v>246</v>
      </c>
      <c r="H490" s="190">
        <v>260</v>
      </c>
      <c r="I490" s="191"/>
      <c r="J490" s="192">
        <f>ROUND(I490*H490,2)</f>
        <v>0</v>
      </c>
      <c r="K490" s="188" t="s">
        <v>247</v>
      </c>
      <c r="L490" s="37"/>
      <c r="M490" s="193" t="s">
        <v>1</v>
      </c>
      <c r="N490" s="194" t="s">
        <v>49</v>
      </c>
      <c r="O490" s="73"/>
      <c r="P490" s="195">
        <f>O490*H490</f>
        <v>0</v>
      </c>
      <c r="Q490" s="195">
        <v>0.0079000000000000008</v>
      </c>
      <c r="R490" s="195">
        <f>Q490*H490</f>
        <v>2.0540000000000003</v>
      </c>
      <c r="S490" s="195">
        <v>0</v>
      </c>
      <c r="T490" s="196">
        <f>S490*H490</f>
        <v>0</v>
      </c>
      <c r="AR490" s="197" t="s">
        <v>164</v>
      </c>
      <c r="AT490" s="197" t="s">
        <v>168</v>
      </c>
      <c r="AU490" s="197" t="s">
        <v>179</v>
      </c>
      <c r="AY490" s="18" t="s">
        <v>165</v>
      </c>
      <c r="BE490" s="198">
        <f>IF(N490="základní",J490,0)</f>
        <v>0</v>
      </c>
      <c r="BF490" s="198">
        <f>IF(N490="snížená",J490,0)</f>
        <v>0</v>
      </c>
      <c r="BG490" s="198">
        <f>IF(N490="zákl. přenesená",J490,0)</f>
        <v>0</v>
      </c>
      <c r="BH490" s="198">
        <f>IF(N490="sníž. přenesená",J490,0)</f>
        <v>0</v>
      </c>
      <c r="BI490" s="198">
        <f>IF(N490="nulová",J490,0)</f>
        <v>0</v>
      </c>
      <c r="BJ490" s="18" t="s">
        <v>21</v>
      </c>
      <c r="BK490" s="198">
        <f>ROUND(I490*H490,2)</f>
        <v>0</v>
      </c>
      <c r="BL490" s="18" t="s">
        <v>164</v>
      </c>
      <c r="BM490" s="197" t="s">
        <v>727</v>
      </c>
    </row>
    <row r="491" s="1" customFormat="1">
      <c r="B491" s="37"/>
      <c r="D491" s="199" t="s">
        <v>173</v>
      </c>
      <c r="F491" s="200" t="s">
        <v>728</v>
      </c>
      <c r="I491" s="126"/>
      <c r="L491" s="37"/>
      <c r="M491" s="201"/>
      <c r="N491" s="73"/>
      <c r="O491" s="73"/>
      <c r="P491" s="73"/>
      <c r="Q491" s="73"/>
      <c r="R491" s="73"/>
      <c r="S491" s="73"/>
      <c r="T491" s="74"/>
      <c r="AT491" s="18" t="s">
        <v>173</v>
      </c>
      <c r="AU491" s="18" t="s">
        <v>179</v>
      </c>
    </row>
    <row r="492" s="1" customFormat="1" ht="24" customHeight="1">
      <c r="B492" s="185"/>
      <c r="C492" s="186" t="s">
        <v>729</v>
      </c>
      <c r="D492" s="186" t="s">
        <v>168</v>
      </c>
      <c r="E492" s="187" t="s">
        <v>730</v>
      </c>
      <c r="F492" s="188" t="s">
        <v>731</v>
      </c>
      <c r="G492" s="189" t="s">
        <v>246</v>
      </c>
      <c r="H492" s="190">
        <v>647.60000000000002</v>
      </c>
      <c r="I492" s="191"/>
      <c r="J492" s="192">
        <f>ROUND(I492*H492,2)</f>
        <v>0</v>
      </c>
      <c r="K492" s="188" t="s">
        <v>247</v>
      </c>
      <c r="L492" s="37"/>
      <c r="M492" s="193" t="s">
        <v>1</v>
      </c>
      <c r="N492" s="194" t="s">
        <v>49</v>
      </c>
      <c r="O492" s="73"/>
      <c r="P492" s="195">
        <f>O492*H492</f>
        <v>0</v>
      </c>
      <c r="Q492" s="195">
        <v>0.018380000000000001</v>
      </c>
      <c r="R492" s="195">
        <f>Q492*H492</f>
        <v>11.902888000000001</v>
      </c>
      <c r="S492" s="195">
        <v>0</v>
      </c>
      <c r="T492" s="196">
        <f>S492*H492</f>
        <v>0</v>
      </c>
      <c r="AR492" s="197" t="s">
        <v>164</v>
      </c>
      <c r="AT492" s="197" t="s">
        <v>168</v>
      </c>
      <c r="AU492" s="197" t="s">
        <v>179</v>
      </c>
      <c r="AY492" s="18" t="s">
        <v>165</v>
      </c>
      <c r="BE492" s="198">
        <f>IF(N492="základní",J492,0)</f>
        <v>0</v>
      </c>
      <c r="BF492" s="198">
        <f>IF(N492="snížená",J492,0)</f>
        <v>0</v>
      </c>
      <c r="BG492" s="198">
        <f>IF(N492="zákl. přenesená",J492,0)</f>
        <v>0</v>
      </c>
      <c r="BH492" s="198">
        <f>IF(N492="sníž. přenesená",J492,0)</f>
        <v>0</v>
      </c>
      <c r="BI492" s="198">
        <f>IF(N492="nulová",J492,0)</f>
        <v>0</v>
      </c>
      <c r="BJ492" s="18" t="s">
        <v>21</v>
      </c>
      <c r="BK492" s="198">
        <f>ROUND(I492*H492,2)</f>
        <v>0</v>
      </c>
      <c r="BL492" s="18" t="s">
        <v>164</v>
      </c>
      <c r="BM492" s="197" t="s">
        <v>732</v>
      </c>
    </row>
    <row r="493" s="1" customFormat="1">
      <c r="B493" s="37"/>
      <c r="D493" s="199" t="s">
        <v>173</v>
      </c>
      <c r="F493" s="200" t="s">
        <v>731</v>
      </c>
      <c r="I493" s="126"/>
      <c r="L493" s="37"/>
      <c r="M493" s="201"/>
      <c r="N493" s="73"/>
      <c r="O493" s="73"/>
      <c r="P493" s="73"/>
      <c r="Q493" s="73"/>
      <c r="R493" s="73"/>
      <c r="S493" s="73"/>
      <c r="T493" s="74"/>
      <c r="AT493" s="18" t="s">
        <v>173</v>
      </c>
      <c r="AU493" s="18" t="s">
        <v>179</v>
      </c>
    </row>
    <row r="494" s="13" customFormat="1">
      <c r="B494" s="212"/>
      <c r="D494" s="199" t="s">
        <v>249</v>
      </c>
      <c r="E494" s="213" t="s">
        <v>1</v>
      </c>
      <c r="F494" s="214" t="s">
        <v>733</v>
      </c>
      <c r="H494" s="215">
        <v>720</v>
      </c>
      <c r="I494" s="216"/>
      <c r="L494" s="212"/>
      <c r="M494" s="217"/>
      <c r="N494" s="218"/>
      <c r="O494" s="218"/>
      <c r="P494" s="218"/>
      <c r="Q494" s="218"/>
      <c r="R494" s="218"/>
      <c r="S494" s="218"/>
      <c r="T494" s="219"/>
      <c r="AT494" s="213" t="s">
        <v>249</v>
      </c>
      <c r="AU494" s="213" t="s">
        <v>179</v>
      </c>
      <c r="AV494" s="13" t="s">
        <v>92</v>
      </c>
      <c r="AW494" s="13" t="s">
        <v>39</v>
      </c>
      <c r="AX494" s="13" t="s">
        <v>84</v>
      </c>
      <c r="AY494" s="213" t="s">
        <v>165</v>
      </c>
    </row>
    <row r="495" s="13" customFormat="1">
      <c r="B495" s="212"/>
      <c r="D495" s="199" t="s">
        <v>249</v>
      </c>
      <c r="E495" s="213" t="s">
        <v>1</v>
      </c>
      <c r="F495" s="214" t="s">
        <v>532</v>
      </c>
      <c r="H495" s="215">
        <v>-64</v>
      </c>
      <c r="I495" s="216"/>
      <c r="L495" s="212"/>
      <c r="M495" s="217"/>
      <c r="N495" s="218"/>
      <c r="O495" s="218"/>
      <c r="P495" s="218"/>
      <c r="Q495" s="218"/>
      <c r="R495" s="218"/>
      <c r="S495" s="218"/>
      <c r="T495" s="219"/>
      <c r="AT495" s="213" t="s">
        <v>249</v>
      </c>
      <c r="AU495" s="213" t="s">
        <v>179</v>
      </c>
      <c r="AV495" s="13" t="s">
        <v>92</v>
      </c>
      <c r="AW495" s="13" t="s">
        <v>39</v>
      </c>
      <c r="AX495" s="13" t="s">
        <v>84</v>
      </c>
      <c r="AY495" s="213" t="s">
        <v>165</v>
      </c>
    </row>
    <row r="496" s="13" customFormat="1">
      <c r="B496" s="212"/>
      <c r="D496" s="199" t="s">
        <v>249</v>
      </c>
      <c r="E496" s="213" t="s">
        <v>1</v>
      </c>
      <c r="F496" s="214" t="s">
        <v>734</v>
      </c>
      <c r="H496" s="215">
        <v>-8.4000000000000004</v>
      </c>
      <c r="I496" s="216"/>
      <c r="L496" s="212"/>
      <c r="M496" s="217"/>
      <c r="N496" s="218"/>
      <c r="O496" s="218"/>
      <c r="P496" s="218"/>
      <c r="Q496" s="218"/>
      <c r="R496" s="218"/>
      <c r="S496" s="218"/>
      <c r="T496" s="219"/>
      <c r="AT496" s="213" t="s">
        <v>249</v>
      </c>
      <c r="AU496" s="213" t="s">
        <v>179</v>
      </c>
      <c r="AV496" s="13" t="s">
        <v>92</v>
      </c>
      <c r="AW496" s="13" t="s">
        <v>39</v>
      </c>
      <c r="AX496" s="13" t="s">
        <v>84</v>
      </c>
      <c r="AY496" s="213" t="s">
        <v>165</v>
      </c>
    </row>
    <row r="497" s="14" customFormat="1">
      <c r="B497" s="220"/>
      <c r="D497" s="199" t="s">
        <v>249</v>
      </c>
      <c r="E497" s="221" t="s">
        <v>1</v>
      </c>
      <c r="F497" s="222" t="s">
        <v>252</v>
      </c>
      <c r="H497" s="223">
        <v>647.60000000000002</v>
      </c>
      <c r="I497" s="224"/>
      <c r="L497" s="220"/>
      <c r="M497" s="225"/>
      <c r="N497" s="226"/>
      <c r="O497" s="226"/>
      <c r="P497" s="226"/>
      <c r="Q497" s="226"/>
      <c r="R497" s="226"/>
      <c r="S497" s="226"/>
      <c r="T497" s="227"/>
      <c r="AT497" s="221" t="s">
        <v>249</v>
      </c>
      <c r="AU497" s="221" t="s">
        <v>179</v>
      </c>
      <c r="AV497" s="14" t="s">
        <v>164</v>
      </c>
      <c r="AW497" s="14" t="s">
        <v>39</v>
      </c>
      <c r="AX497" s="14" t="s">
        <v>21</v>
      </c>
      <c r="AY497" s="221" t="s">
        <v>165</v>
      </c>
    </row>
    <row r="498" s="1" customFormat="1" ht="24" customHeight="1">
      <c r="B498" s="185"/>
      <c r="C498" s="186" t="s">
        <v>735</v>
      </c>
      <c r="D498" s="186" t="s">
        <v>168</v>
      </c>
      <c r="E498" s="187" t="s">
        <v>736</v>
      </c>
      <c r="F498" s="188" t="s">
        <v>737</v>
      </c>
      <c r="G498" s="189" t="s">
        <v>246</v>
      </c>
      <c r="H498" s="190">
        <v>647.60000000000002</v>
      </c>
      <c r="I498" s="191"/>
      <c r="J498" s="192">
        <f>ROUND(I498*H498,2)</f>
        <v>0</v>
      </c>
      <c r="K498" s="188" t="s">
        <v>247</v>
      </c>
      <c r="L498" s="37"/>
      <c r="M498" s="193" t="s">
        <v>1</v>
      </c>
      <c r="N498" s="194" t="s">
        <v>49</v>
      </c>
      <c r="O498" s="73"/>
      <c r="P498" s="195">
        <f>O498*H498</f>
        <v>0</v>
      </c>
      <c r="Q498" s="195">
        <v>0.0079000000000000008</v>
      </c>
      <c r="R498" s="195">
        <f>Q498*H498</f>
        <v>5.1160400000000008</v>
      </c>
      <c r="S498" s="195">
        <v>0</v>
      </c>
      <c r="T498" s="196">
        <f>S498*H498</f>
        <v>0</v>
      </c>
      <c r="AR498" s="197" t="s">
        <v>164</v>
      </c>
      <c r="AT498" s="197" t="s">
        <v>168</v>
      </c>
      <c r="AU498" s="197" t="s">
        <v>179</v>
      </c>
      <c r="AY498" s="18" t="s">
        <v>165</v>
      </c>
      <c r="BE498" s="198">
        <f>IF(N498="základní",J498,0)</f>
        <v>0</v>
      </c>
      <c r="BF498" s="198">
        <f>IF(N498="snížená",J498,0)</f>
        <v>0</v>
      </c>
      <c r="BG498" s="198">
        <f>IF(N498="zákl. přenesená",J498,0)</f>
        <v>0</v>
      </c>
      <c r="BH498" s="198">
        <f>IF(N498="sníž. přenesená",J498,0)</f>
        <v>0</v>
      </c>
      <c r="BI498" s="198">
        <f>IF(N498="nulová",J498,0)</f>
        <v>0</v>
      </c>
      <c r="BJ498" s="18" t="s">
        <v>21</v>
      </c>
      <c r="BK498" s="198">
        <f>ROUND(I498*H498,2)</f>
        <v>0</v>
      </c>
      <c r="BL498" s="18" t="s">
        <v>164</v>
      </c>
      <c r="BM498" s="197" t="s">
        <v>738</v>
      </c>
    </row>
    <row r="499" s="1" customFormat="1" ht="24" customHeight="1">
      <c r="B499" s="185"/>
      <c r="C499" s="186" t="s">
        <v>739</v>
      </c>
      <c r="D499" s="186" t="s">
        <v>168</v>
      </c>
      <c r="E499" s="187" t="s">
        <v>740</v>
      </c>
      <c r="F499" s="188" t="s">
        <v>741</v>
      </c>
      <c r="G499" s="189" t="s">
        <v>246</v>
      </c>
      <c r="H499" s="190">
        <v>79</v>
      </c>
      <c r="I499" s="191"/>
      <c r="J499" s="192">
        <f>ROUND(I499*H499,2)</f>
        <v>0</v>
      </c>
      <c r="K499" s="188" t="s">
        <v>247</v>
      </c>
      <c r="L499" s="37"/>
      <c r="M499" s="193" t="s">
        <v>1</v>
      </c>
      <c r="N499" s="194" t="s">
        <v>49</v>
      </c>
      <c r="O499" s="73"/>
      <c r="P499" s="195">
        <f>O499*H499</f>
        <v>0</v>
      </c>
      <c r="Q499" s="195">
        <v>0.00024679999999999998</v>
      </c>
      <c r="R499" s="195">
        <f>Q499*H499</f>
        <v>0.019497199999999999</v>
      </c>
      <c r="S499" s="195">
        <v>0</v>
      </c>
      <c r="T499" s="196">
        <f>S499*H499</f>
        <v>0</v>
      </c>
      <c r="AR499" s="197" t="s">
        <v>164</v>
      </c>
      <c r="AT499" s="197" t="s">
        <v>168</v>
      </c>
      <c r="AU499" s="197" t="s">
        <v>179</v>
      </c>
      <c r="AY499" s="18" t="s">
        <v>165</v>
      </c>
      <c r="BE499" s="198">
        <f>IF(N499="základní",J499,0)</f>
        <v>0</v>
      </c>
      <c r="BF499" s="198">
        <f>IF(N499="snížená",J499,0)</f>
        <v>0</v>
      </c>
      <c r="BG499" s="198">
        <f>IF(N499="zákl. přenesená",J499,0)</f>
        <v>0</v>
      </c>
      <c r="BH499" s="198">
        <f>IF(N499="sníž. přenesená",J499,0)</f>
        <v>0</v>
      </c>
      <c r="BI499" s="198">
        <f>IF(N499="nulová",J499,0)</f>
        <v>0</v>
      </c>
      <c r="BJ499" s="18" t="s">
        <v>21</v>
      </c>
      <c r="BK499" s="198">
        <f>ROUND(I499*H499,2)</f>
        <v>0</v>
      </c>
      <c r="BL499" s="18" t="s">
        <v>164</v>
      </c>
      <c r="BM499" s="197" t="s">
        <v>742</v>
      </c>
    </row>
    <row r="500" s="1" customFormat="1">
      <c r="B500" s="37"/>
      <c r="D500" s="199" t="s">
        <v>173</v>
      </c>
      <c r="F500" s="200" t="s">
        <v>743</v>
      </c>
      <c r="I500" s="126"/>
      <c r="L500" s="37"/>
      <c r="M500" s="201"/>
      <c r="N500" s="73"/>
      <c r="O500" s="73"/>
      <c r="P500" s="73"/>
      <c r="Q500" s="73"/>
      <c r="R500" s="73"/>
      <c r="S500" s="73"/>
      <c r="T500" s="74"/>
      <c r="AT500" s="18" t="s">
        <v>173</v>
      </c>
      <c r="AU500" s="18" t="s">
        <v>179</v>
      </c>
    </row>
    <row r="501" s="11" customFormat="1" ht="20.88" customHeight="1">
      <c r="B501" s="172"/>
      <c r="D501" s="173" t="s">
        <v>83</v>
      </c>
      <c r="E501" s="183" t="s">
        <v>634</v>
      </c>
      <c r="F501" s="183" t="s">
        <v>744</v>
      </c>
      <c r="I501" s="175"/>
      <c r="J501" s="184">
        <f>BK501</f>
        <v>0</v>
      </c>
      <c r="L501" s="172"/>
      <c r="M501" s="177"/>
      <c r="N501" s="178"/>
      <c r="O501" s="178"/>
      <c r="P501" s="179">
        <f>SUM(P502:P575)</f>
        <v>0</v>
      </c>
      <c r="Q501" s="178"/>
      <c r="R501" s="179">
        <f>SUM(R502:R575)</f>
        <v>13.901942725600001</v>
      </c>
      <c r="S501" s="178"/>
      <c r="T501" s="180">
        <f>SUM(T502:T575)</f>
        <v>0</v>
      </c>
      <c r="AR501" s="173" t="s">
        <v>21</v>
      </c>
      <c r="AT501" s="181" t="s">
        <v>83</v>
      </c>
      <c r="AU501" s="181" t="s">
        <v>92</v>
      </c>
      <c r="AY501" s="173" t="s">
        <v>165</v>
      </c>
      <c r="BK501" s="182">
        <f>SUM(BK502:BK575)</f>
        <v>0</v>
      </c>
    </row>
    <row r="502" s="1" customFormat="1" ht="24" customHeight="1">
      <c r="B502" s="185"/>
      <c r="C502" s="186" t="s">
        <v>745</v>
      </c>
      <c r="D502" s="186" t="s">
        <v>168</v>
      </c>
      <c r="E502" s="187" t="s">
        <v>746</v>
      </c>
      <c r="F502" s="188" t="s">
        <v>747</v>
      </c>
      <c r="G502" s="189" t="s">
        <v>246</v>
      </c>
      <c r="H502" s="190">
        <v>2.8799999999999999</v>
      </c>
      <c r="I502" s="191"/>
      <c r="J502" s="192">
        <f>ROUND(I502*H502,2)</f>
        <v>0</v>
      </c>
      <c r="K502" s="188" t="s">
        <v>247</v>
      </c>
      <c r="L502" s="37"/>
      <c r="M502" s="193" t="s">
        <v>1</v>
      </c>
      <c r="N502" s="194" t="s">
        <v>49</v>
      </c>
      <c r="O502" s="73"/>
      <c r="P502" s="195">
        <f>O502*H502</f>
        <v>0</v>
      </c>
      <c r="Q502" s="195">
        <v>0.0082811199999999995</v>
      </c>
      <c r="R502" s="195">
        <f>Q502*H502</f>
        <v>0.023849625599999997</v>
      </c>
      <c r="S502" s="195">
        <v>0</v>
      </c>
      <c r="T502" s="196">
        <f>S502*H502</f>
        <v>0</v>
      </c>
      <c r="AR502" s="197" t="s">
        <v>164</v>
      </c>
      <c r="AT502" s="197" t="s">
        <v>168</v>
      </c>
      <c r="AU502" s="197" t="s">
        <v>179</v>
      </c>
      <c r="AY502" s="18" t="s">
        <v>165</v>
      </c>
      <c r="BE502" s="198">
        <f>IF(N502="základní",J502,0)</f>
        <v>0</v>
      </c>
      <c r="BF502" s="198">
        <f>IF(N502="snížená",J502,0)</f>
        <v>0</v>
      </c>
      <c r="BG502" s="198">
        <f>IF(N502="zákl. přenesená",J502,0)</f>
        <v>0</v>
      </c>
      <c r="BH502" s="198">
        <f>IF(N502="sníž. přenesená",J502,0)</f>
        <v>0</v>
      </c>
      <c r="BI502" s="198">
        <f>IF(N502="nulová",J502,0)</f>
        <v>0</v>
      </c>
      <c r="BJ502" s="18" t="s">
        <v>21</v>
      </c>
      <c r="BK502" s="198">
        <f>ROUND(I502*H502,2)</f>
        <v>0</v>
      </c>
      <c r="BL502" s="18" t="s">
        <v>164</v>
      </c>
      <c r="BM502" s="197" t="s">
        <v>748</v>
      </c>
    </row>
    <row r="503" s="1" customFormat="1">
      <c r="B503" s="37"/>
      <c r="D503" s="199" t="s">
        <v>173</v>
      </c>
      <c r="F503" s="200" t="s">
        <v>749</v>
      </c>
      <c r="I503" s="126"/>
      <c r="L503" s="37"/>
      <c r="M503" s="201"/>
      <c r="N503" s="73"/>
      <c r="O503" s="73"/>
      <c r="P503" s="73"/>
      <c r="Q503" s="73"/>
      <c r="R503" s="73"/>
      <c r="S503" s="73"/>
      <c r="T503" s="74"/>
      <c r="AT503" s="18" t="s">
        <v>173</v>
      </c>
      <c r="AU503" s="18" t="s">
        <v>179</v>
      </c>
    </row>
    <row r="504" s="12" customFormat="1">
      <c r="B504" s="205"/>
      <c r="D504" s="199" t="s">
        <v>249</v>
      </c>
      <c r="E504" s="206" t="s">
        <v>1</v>
      </c>
      <c r="F504" s="207" t="s">
        <v>750</v>
      </c>
      <c r="H504" s="206" t="s">
        <v>1</v>
      </c>
      <c r="I504" s="208"/>
      <c r="L504" s="205"/>
      <c r="M504" s="209"/>
      <c r="N504" s="210"/>
      <c r="O504" s="210"/>
      <c r="P504" s="210"/>
      <c r="Q504" s="210"/>
      <c r="R504" s="210"/>
      <c r="S504" s="210"/>
      <c r="T504" s="211"/>
      <c r="AT504" s="206" t="s">
        <v>249</v>
      </c>
      <c r="AU504" s="206" t="s">
        <v>179</v>
      </c>
      <c r="AV504" s="12" t="s">
        <v>21</v>
      </c>
      <c r="AW504" s="12" t="s">
        <v>39</v>
      </c>
      <c r="AX504" s="12" t="s">
        <v>84</v>
      </c>
      <c r="AY504" s="206" t="s">
        <v>165</v>
      </c>
    </row>
    <row r="505" s="12" customFormat="1">
      <c r="B505" s="205"/>
      <c r="D505" s="199" t="s">
        <v>249</v>
      </c>
      <c r="E505" s="206" t="s">
        <v>1</v>
      </c>
      <c r="F505" s="207" t="s">
        <v>751</v>
      </c>
      <c r="H505" s="206" t="s">
        <v>1</v>
      </c>
      <c r="I505" s="208"/>
      <c r="L505" s="205"/>
      <c r="M505" s="209"/>
      <c r="N505" s="210"/>
      <c r="O505" s="210"/>
      <c r="P505" s="210"/>
      <c r="Q505" s="210"/>
      <c r="R505" s="210"/>
      <c r="S505" s="210"/>
      <c r="T505" s="211"/>
      <c r="AT505" s="206" t="s">
        <v>249</v>
      </c>
      <c r="AU505" s="206" t="s">
        <v>179</v>
      </c>
      <c r="AV505" s="12" t="s">
        <v>21</v>
      </c>
      <c r="AW505" s="12" t="s">
        <v>39</v>
      </c>
      <c r="AX505" s="12" t="s">
        <v>84</v>
      </c>
      <c r="AY505" s="206" t="s">
        <v>165</v>
      </c>
    </row>
    <row r="506" s="13" customFormat="1">
      <c r="B506" s="212"/>
      <c r="D506" s="199" t="s">
        <v>249</v>
      </c>
      <c r="E506" s="213" t="s">
        <v>1</v>
      </c>
      <c r="F506" s="214" t="s">
        <v>752</v>
      </c>
      <c r="H506" s="215">
        <v>2.8799999999999999</v>
      </c>
      <c r="I506" s="216"/>
      <c r="L506" s="212"/>
      <c r="M506" s="217"/>
      <c r="N506" s="218"/>
      <c r="O506" s="218"/>
      <c r="P506" s="218"/>
      <c r="Q506" s="218"/>
      <c r="R506" s="218"/>
      <c r="S506" s="218"/>
      <c r="T506" s="219"/>
      <c r="AT506" s="213" t="s">
        <v>249</v>
      </c>
      <c r="AU506" s="213" t="s">
        <v>179</v>
      </c>
      <c r="AV506" s="13" t="s">
        <v>92</v>
      </c>
      <c r="AW506" s="13" t="s">
        <v>39</v>
      </c>
      <c r="AX506" s="13" t="s">
        <v>84</v>
      </c>
      <c r="AY506" s="213" t="s">
        <v>165</v>
      </c>
    </row>
    <row r="507" s="14" customFormat="1">
      <c r="B507" s="220"/>
      <c r="D507" s="199" t="s">
        <v>249</v>
      </c>
      <c r="E507" s="221" t="s">
        <v>1</v>
      </c>
      <c r="F507" s="222" t="s">
        <v>252</v>
      </c>
      <c r="H507" s="223">
        <v>2.8799999999999999</v>
      </c>
      <c r="I507" s="224"/>
      <c r="L507" s="220"/>
      <c r="M507" s="225"/>
      <c r="N507" s="226"/>
      <c r="O507" s="226"/>
      <c r="P507" s="226"/>
      <c r="Q507" s="226"/>
      <c r="R507" s="226"/>
      <c r="S507" s="226"/>
      <c r="T507" s="227"/>
      <c r="AT507" s="221" t="s">
        <v>249</v>
      </c>
      <c r="AU507" s="221" t="s">
        <v>179</v>
      </c>
      <c r="AV507" s="14" t="s">
        <v>164</v>
      </c>
      <c r="AW507" s="14" t="s">
        <v>39</v>
      </c>
      <c r="AX507" s="14" t="s">
        <v>21</v>
      </c>
      <c r="AY507" s="221" t="s">
        <v>165</v>
      </c>
    </row>
    <row r="508" s="1" customFormat="1" ht="16.5" customHeight="1">
      <c r="B508" s="185"/>
      <c r="C508" s="228" t="s">
        <v>753</v>
      </c>
      <c r="D508" s="228" t="s">
        <v>386</v>
      </c>
      <c r="E508" s="229" t="s">
        <v>754</v>
      </c>
      <c r="F508" s="230" t="s">
        <v>755</v>
      </c>
      <c r="G508" s="231" t="s">
        <v>246</v>
      </c>
      <c r="H508" s="232">
        <v>2.9380000000000002</v>
      </c>
      <c r="I508" s="233"/>
      <c r="J508" s="234">
        <f>ROUND(I508*H508,2)</f>
        <v>0</v>
      </c>
      <c r="K508" s="230" t="s">
        <v>247</v>
      </c>
      <c r="L508" s="235"/>
      <c r="M508" s="236" t="s">
        <v>1</v>
      </c>
      <c r="N508" s="237" t="s">
        <v>49</v>
      </c>
      <c r="O508" s="73"/>
      <c r="P508" s="195">
        <f>O508*H508</f>
        <v>0</v>
      </c>
      <c r="Q508" s="195">
        <v>0.0015</v>
      </c>
      <c r="R508" s="195">
        <f>Q508*H508</f>
        <v>0.0044070000000000003</v>
      </c>
      <c r="S508" s="195">
        <v>0</v>
      </c>
      <c r="T508" s="196">
        <f>S508*H508</f>
        <v>0</v>
      </c>
      <c r="AR508" s="197" t="s">
        <v>203</v>
      </c>
      <c r="AT508" s="197" t="s">
        <v>386</v>
      </c>
      <c r="AU508" s="197" t="s">
        <v>179</v>
      </c>
      <c r="AY508" s="18" t="s">
        <v>165</v>
      </c>
      <c r="BE508" s="198">
        <f>IF(N508="základní",J508,0)</f>
        <v>0</v>
      </c>
      <c r="BF508" s="198">
        <f>IF(N508="snížená",J508,0)</f>
        <v>0</v>
      </c>
      <c r="BG508" s="198">
        <f>IF(N508="zákl. přenesená",J508,0)</f>
        <v>0</v>
      </c>
      <c r="BH508" s="198">
        <f>IF(N508="sníž. přenesená",J508,0)</f>
        <v>0</v>
      </c>
      <c r="BI508" s="198">
        <f>IF(N508="nulová",J508,0)</f>
        <v>0</v>
      </c>
      <c r="BJ508" s="18" t="s">
        <v>21</v>
      </c>
      <c r="BK508" s="198">
        <f>ROUND(I508*H508,2)</f>
        <v>0</v>
      </c>
      <c r="BL508" s="18" t="s">
        <v>164</v>
      </c>
      <c r="BM508" s="197" t="s">
        <v>756</v>
      </c>
    </row>
    <row r="509" s="1" customFormat="1">
      <c r="B509" s="37"/>
      <c r="D509" s="199" t="s">
        <v>173</v>
      </c>
      <c r="F509" s="200" t="s">
        <v>755</v>
      </c>
      <c r="I509" s="126"/>
      <c r="L509" s="37"/>
      <c r="M509" s="201"/>
      <c r="N509" s="73"/>
      <c r="O509" s="73"/>
      <c r="P509" s="73"/>
      <c r="Q509" s="73"/>
      <c r="R509" s="73"/>
      <c r="S509" s="73"/>
      <c r="T509" s="74"/>
      <c r="AT509" s="18" t="s">
        <v>173</v>
      </c>
      <c r="AU509" s="18" t="s">
        <v>179</v>
      </c>
    </row>
    <row r="510" s="13" customFormat="1">
      <c r="B510" s="212"/>
      <c r="D510" s="199" t="s">
        <v>249</v>
      </c>
      <c r="E510" s="213" t="s">
        <v>1</v>
      </c>
      <c r="F510" s="214" t="s">
        <v>757</v>
      </c>
      <c r="H510" s="215">
        <v>2.9380000000000002</v>
      </c>
      <c r="I510" s="216"/>
      <c r="L510" s="212"/>
      <c r="M510" s="217"/>
      <c r="N510" s="218"/>
      <c r="O510" s="218"/>
      <c r="P510" s="218"/>
      <c r="Q510" s="218"/>
      <c r="R510" s="218"/>
      <c r="S510" s="218"/>
      <c r="T510" s="219"/>
      <c r="AT510" s="213" t="s">
        <v>249</v>
      </c>
      <c r="AU510" s="213" t="s">
        <v>179</v>
      </c>
      <c r="AV510" s="13" t="s">
        <v>92</v>
      </c>
      <c r="AW510" s="13" t="s">
        <v>39</v>
      </c>
      <c r="AX510" s="13" t="s">
        <v>84</v>
      </c>
      <c r="AY510" s="213" t="s">
        <v>165</v>
      </c>
    </row>
    <row r="511" s="14" customFormat="1">
      <c r="B511" s="220"/>
      <c r="D511" s="199" t="s">
        <v>249</v>
      </c>
      <c r="E511" s="221" t="s">
        <v>1</v>
      </c>
      <c r="F511" s="222" t="s">
        <v>252</v>
      </c>
      <c r="H511" s="223">
        <v>2.9380000000000002</v>
      </c>
      <c r="I511" s="224"/>
      <c r="L511" s="220"/>
      <c r="M511" s="225"/>
      <c r="N511" s="226"/>
      <c r="O511" s="226"/>
      <c r="P511" s="226"/>
      <c r="Q511" s="226"/>
      <c r="R511" s="226"/>
      <c r="S511" s="226"/>
      <c r="T511" s="227"/>
      <c r="AT511" s="221" t="s">
        <v>249</v>
      </c>
      <c r="AU511" s="221" t="s">
        <v>179</v>
      </c>
      <c r="AV511" s="14" t="s">
        <v>164</v>
      </c>
      <c r="AW511" s="14" t="s">
        <v>39</v>
      </c>
      <c r="AX511" s="14" t="s">
        <v>21</v>
      </c>
      <c r="AY511" s="221" t="s">
        <v>165</v>
      </c>
    </row>
    <row r="512" s="1" customFormat="1" ht="24" customHeight="1">
      <c r="B512" s="185"/>
      <c r="C512" s="186" t="s">
        <v>758</v>
      </c>
      <c r="D512" s="186" t="s">
        <v>168</v>
      </c>
      <c r="E512" s="187" t="s">
        <v>759</v>
      </c>
      <c r="F512" s="188" t="s">
        <v>760</v>
      </c>
      <c r="G512" s="189" t="s">
        <v>246</v>
      </c>
      <c r="H512" s="190">
        <v>8</v>
      </c>
      <c r="I512" s="191"/>
      <c r="J512" s="192">
        <f>ROUND(I512*H512,2)</f>
        <v>0</v>
      </c>
      <c r="K512" s="188" t="s">
        <v>247</v>
      </c>
      <c r="L512" s="37"/>
      <c r="M512" s="193" t="s">
        <v>1</v>
      </c>
      <c r="N512" s="194" t="s">
        <v>49</v>
      </c>
      <c r="O512" s="73"/>
      <c r="P512" s="195">
        <f>O512*H512</f>
        <v>0</v>
      </c>
      <c r="Q512" s="195">
        <v>0.0083738400000000004</v>
      </c>
      <c r="R512" s="195">
        <f>Q512*H512</f>
        <v>0.066990720000000004</v>
      </c>
      <c r="S512" s="195">
        <v>0</v>
      </c>
      <c r="T512" s="196">
        <f>S512*H512</f>
        <v>0</v>
      </c>
      <c r="AR512" s="197" t="s">
        <v>164</v>
      </c>
      <c r="AT512" s="197" t="s">
        <v>168</v>
      </c>
      <c r="AU512" s="197" t="s">
        <v>179</v>
      </c>
      <c r="AY512" s="18" t="s">
        <v>165</v>
      </c>
      <c r="BE512" s="198">
        <f>IF(N512="základní",J512,0)</f>
        <v>0</v>
      </c>
      <c r="BF512" s="198">
        <f>IF(N512="snížená",J512,0)</f>
        <v>0</v>
      </c>
      <c r="BG512" s="198">
        <f>IF(N512="zákl. přenesená",J512,0)</f>
        <v>0</v>
      </c>
      <c r="BH512" s="198">
        <f>IF(N512="sníž. přenesená",J512,0)</f>
        <v>0</v>
      </c>
      <c r="BI512" s="198">
        <f>IF(N512="nulová",J512,0)</f>
        <v>0</v>
      </c>
      <c r="BJ512" s="18" t="s">
        <v>21</v>
      </c>
      <c r="BK512" s="198">
        <f>ROUND(I512*H512,2)</f>
        <v>0</v>
      </c>
      <c r="BL512" s="18" t="s">
        <v>164</v>
      </c>
      <c r="BM512" s="197" t="s">
        <v>761</v>
      </c>
    </row>
    <row r="513" s="1" customFormat="1">
      <c r="B513" s="37"/>
      <c r="D513" s="199" t="s">
        <v>173</v>
      </c>
      <c r="F513" s="200" t="s">
        <v>762</v>
      </c>
      <c r="I513" s="126"/>
      <c r="L513" s="37"/>
      <c r="M513" s="201"/>
      <c r="N513" s="73"/>
      <c r="O513" s="73"/>
      <c r="P513" s="73"/>
      <c r="Q513" s="73"/>
      <c r="R513" s="73"/>
      <c r="S513" s="73"/>
      <c r="T513" s="74"/>
      <c r="AT513" s="18" t="s">
        <v>173</v>
      </c>
      <c r="AU513" s="18" t="s">
        <v>179</v>
      </c>
    </row>
    <row r="514" s="12" customFormat="1">
      <c r="B514" s="205"/>
      <c r="D514" s="199" t="s">
        <v>249</v>
      </c>
      <c r="E514" s="206" t="s">
        <v>1</v>
      </c>
      <c r="F514" s="207" t="s">
        <v>750</v>
      </c>
      <c r="H514" s="206" t="s">
        <v>1</v>
      </c>
      <c r="I514" s="208"/>
      <c r="L514" s="205"/>
      <c r="M514" s="209"/>
      <c r="N514" s="210"/>
      <c r="O514" s="210"/>
      <c r="P514" s="210"/>
      <c r="Q514" s="210"/>
      <c r="R514" s="210"/>
      <c r="S514" s="210"/>
      <c r="T514" s="211"/>
      <c r="AT514" s="206" t="s">
        <v>249</v>
      </c>
      <c r="AU514" s="206" t="s">
        <v>179</v>
      </c>
      <c r="AV514" s="12" t="s">
        <v>21</v>
      </c>
      <c r="AW514" s="12" t="s">
        <v>39</v>
      </c>
      <c r="AX514" s="12" t="s">
        <v>84</v>
      </c>
      <c r="AY514" s="206" t="s">
        <v>165</v>
      </c>
    </row>
    <row r="515" s="12" customFormat="1">
      <c r="B515" s="205"/>
      <c r="D515" s="199" t="s">
        <v>249</v>
      </c>
      <c r="E515" s="206" t="s">
        <v>1</v>
      </c>
      <c r="F515" s="207" t="s">
        <v>751</v>
      </c>
      <c r="H515" s="206" t="s">
        <v>1</v>
      </c>
      <c r="I515" s="208"/>
      <c r="L515" s="205"/>
      <c r="M515" s="209"/>
      <c r="N515" s="210"/>
      <c r="O515" s="210"/>
      <c r="P515" s="210"/>
      <c r="Q515" s="210"/>
      <c r="R515" s="210"/>
      <c r="S515" s="210"/>
      <c r="T515" s="211"/>
      <c r="AT515" s="206" t="s">
        <v>249</v>
      </c>
      <c r="AU515" s="206" t="s">
        <v>179</v>
      </c>
      <c r="AV515" s="12" t="s">
        <v>21</v>
      </c>
      <c r="AW515" s="12" t="s">
        <v>39</v>
      </c>
      <c r="AX515" s="12" t="s">
        <v>84</v>
      </c>
      <c r="AY515" s="206" t="s">
        <v>165</v>
      </c>
    </row>
    <row r="516" s="13" customFormat="1">
      <c r="B516" s="212"/>
      <c r="D516" s="199" t="s">
        <v>249</v>
      </c>
      <c r="E516" s="213" t="s">
        <v>1</v>
      </c>
      <c r="F516" s="214" t="s">
        <v>763</v>
      </c>
      <c r="H516" s="215">
        <v>8</v>
      </c>
      <c r="I516" s="216"/>
      <c r="L516" s="212"/>
      <c r="M516" s="217"/>
      <c r="N516" s="218"/>
      <c r="O516" s="218"/>
      <c r="P516" s="218"/>
      <c r="Q516" s="218"/>
      <c r="R516" s="218"/>
      <c r="S516" s="218"/>
      <c r="T516" s="219"/>
      <c r="AT516" s="213" t="s">
        <v>249</v>
      </c>
      <c r="AU516" s="213" t="s">
        <v>179</v>
      </c>
      <c r="AV516" s="13" t="s">
        <v>92</v>
      </c>
      <c r="AW516" s="13" t="s">
        <v>39</v>
      </c>
      <c r="AX516" s="13" t="s">
        <v>84</v>
      </c>
      <c r="AY516" s="213" t="s">
        <v>165</v>
      </c>
    </row>
    <row r="517" s="14" customFormat="1">
      <c r="B517" s="220"/>
      <c r="D517" s="199" t="s">
        <v>249</v>
      </c>
      <c r="E517" s="221" t="s">
        <v>1</v>
      </c>
      <c r="F517" s="222" t="s">
        <v>252</v>
      </c>
      <c r="H517" s="223">
        <v>8</v>
      </c>
      <c r="I517" s="224"/>
      <c r="L517" s="220"/>
      <c r="M517" s="225"/>
      <c r="N517" s="226"/>
      <c r="O517" s="226"/>
      <c r="P517" s="226"/>
      <c r="Q517" s="226"/>
      <c r="R517" s="226"/>
      <c r="S517" s="226"/>
      <c r="T517" s="227"/>
      <c r="AT517" s="221" t="s">
        <v>249</v>
      </c>
      <c r="AU517" s="221" t="s">
        <v>179</v>
      </c>
      <c r="AV517" s="14" t="s">
        <v>164</v>
      </c>
      <c r="AW517" s="14" t="s">
        <v>39</v>
      </c>
      <c r="AX517" s="14" t="s">
        <v>21</v>
      </c>
      <c r="AY517" s="221" t="s">
        <v>165</v>
      </c>
    </row>
    <row r="518" s="1" customFormat="1" ht="16.5" customHeight="1">
      <c r="B518" s="185"/>
      <c r="C518" s="228" t="s">
        <v>764</v>
      </c>
      <c r="D518" s="228" t="s">
        <v>386</v>
      </c>
      <c r="E518" s="229" t="s">
        <v>765</v>
      </c>
      <c r="F518" s="230" t="s">
        <v>766</v>
      </c>
      <c r="G518" s="231" t="s">
        <v>246</v>
      </c>
      <c r="H518" s="232">
        <v>8.1600000000000001</v>
      </c>
      <c r="I518" s="233"/>
      <c r="J518" s="234">
        <f>ROUND(I518*H518,2)</f>
        <v>0</v>
      </c>
      <c r="K518" s="230" t="s">
        <v>247</v>
      </c>
      <c r="L518" s="235"/>
      <c r="M518" s="236" t="s">
        <v>1</v>
      </c>
      <c r="N518" s="237" t="s">
        <v>49</v>
      </c>
      <c r="O518" s="73"/>
      <c r="P518" s="195">
        <f>O518*H518</f>
        <v>0</v>
      </c>
      <c r="Q518" s="195">
        <v>0.0030000000000000001</v>
      </c>
      <c r="R518" s="195">
        <f>Q518*H518</f>
        <v>0.024480000000000002</v>
      </c>
      <c r="S518" s="195">
        <v>0</v>
      </c>
      <c r="T518" s="196">
        <f>S518*H518</f>
        <v>0</v>
      </c>
      <c r="AR518" s="197" t="s">
        <v>203</v>
      </c>
      <c r="AT518" s="197" t="s">
        <v>386</v>
      </c>
      <c r="AU518" s="197" t="s">
        <v>179</v>
      </c>
      <c r="AY518" s="18" t="s">
        <v>165</v>
      </c>
      <c r="BE518" s="198">
        <f>IF(N518="základní",J518,0)</f>
        <v>0</v>
      </c>
      <c r="BF518" s="198">
        <f>IF(N518="snížená",J518,0)</f>
        <v>0</v>
      </c>
      <c r="BG518" s="198">
        <f>IF(N518="zákl. přenesená",J518,0)</f>
        <v>0</v>
      </c>
      <c r="BH518" s="198">
        <f>IF(N518="sníž. přenesená",J518,0)</f>
        <v>0</v>
      </c>
      <c r="BI518" s="198">
        <f>IF(N518="nulová",J518,0)</f>
        <v>0</v>
      </c>
      <c r="BJ518" s="18" t="s">
        <v>21</v>
      </c>
      <c r="BK518" s="198">
        <f>ROUND(I518*H518,2)</f>
        <v>0</v>
      </c>
      <c r="BL518" s="18" t="s">
        <v>164</v>
      </c>
      <c r="BM518" s="197" t="s">
        <v>767</v>
      </c>
    </row>
    <row r="519" s="1" customFormat="1">
      <c r="B519" s="37"/>
      <c r="D519" s="199" t="s">
        <v>173</v>
      </c>
      <c r="F519" s="200" t="s">
        <v>766</v>
      </c>
      <c r="I519" s="126"/>
      <c r="L519" s="37"/>
      <c r="M519" s="201"/>
      <c r="N519" s="73"/>
      <c r="O519" s="73"/>
      <c r="P519" s="73"/>
      <c r="Q519" s="73"/>
      <c r="R519" s="73"/>
      <c r="S519" s="73"/>
      <c r="T519" s="74"/>
      <c r="AT519" s="18" t="s">
        <v>173</v>
      </c>
      <c r="AU519" s="18" t="s">
        <v>179</v>
      </c>
    </row>
    <row r="520" s="13" customFormat="1">
      <c r="B520" s="212"/>
      <c r="D520" s="199" t="s">
        <v>249</v>
      </c>
      <c r="E520" s="213" t="s">
        <v>1</v>
      </c>
      <c r="F520" s="214" t="s">
        <v>768</v>
      </c>
      <c r="H520" s="215">
        <v>8.1600000000000001</v>
      </c>
      <c r="I520" s="216"/>
      <c r="L520" s="212"/>
      <c r="M520" s="217"/>
      <c r="N520" s="218"/>
      <c r="O520" s="218"/>
      <c r="P520" s="218"/>
      <c r="Q520" s="218"/>
      <c r="R520" s="218"/>
      <c r="S520" s="218"/>
      <c r="T520" s="219"/>
      <c r="AT520" s="213" t="s">
        <v>249</v>
      </c>
      <c r="AU520" s="213" t="s">
        <v>179</v>
      </c>
      <c r="AV520" s="13" t="s">
        <v>92</v>
      </c>
      <c r="AW520" s="13" t="s">
        <v>39</v>
      </c>
      <c r="AX520" s="13" t="s">
        <v>84</v>
      </c>
      <c r="AY520" s="213" t="s">
        <v>165</v>
      </c>
    </row>
    <row r="521" s="14" customFormat="1">
      <c r="B521" s="220"/>
      <c r="D521" s="199" t="s">
        <v>249</v>
      </c>
      <c r="E521" s="221" t="s">
        <v>1</v>
      </c>
      <c r="F521" s="222" t="s">
        <v>252</v>
      </c>
      <c r="H521" s="223">
        <v>8.1600000000000001</v>
      </c>
      <c r="I521" s="224"/>
      <c r="L521" s="220"/>
      <c r="M521" s="225"/>
      <c r="N521" s="226"/>
      <c r="O521" s="226"/>
      <c r="P521" s="226"/>
      <c r="Q521" s="226"/>
      <c r="R521" s="226"/>
      <c r="S521" s="226"/>
      <c r="T521" s="227"/>
      <c r="AT521" s="221" t="s">
        <v>249</v>
      </c>
      <c r="AU521" s="221" t="s">
        <v>179</v>
      </c>
      <c r="AV521" s="14" t="s">
        <v>164</v>
      </c>
      <c r="AW521" s="14" t="s">
        <v>39</v>
      </c>
      <c r="AX521" s="14" t="s">
        <v>21</v>
      </c>
      <c r="AY521" s="221" t="s">
        <v>165</v>
      </c>
    </row>
    <row r="522" s="1" customFormat="1" ht="24" customHeight="1">
      <c r="B522" s="185"/>
      <c r="C522" s="186" t="s">
        <v>769</v>
      </c>
      <c r="D522" s="186" t="s">
        <v>168</v>
      </c>
      <c r="E522" s="187" t="s">
        <v>770</v>
      </c>
      <c r="F522" s="188" t="s">
        <v>771</v>
      </c>
      <c r="G522" s="189" t="s">
        <v>334</v>
      </c>
      <c r="H522" s="190">
        <v>59</v>
      </c>
      <c r="I522" s="191"/>
      <c r="J522" s="192">
        <f>ROUND(I522*H522,2)</f>
        <v>0</v>
      </c>
      <c r="K522" s="188" t="s">
        <v>247</v>
      </c>
      <c r="L522" s="37"/>
      <c r="M522" s="193" t="s">
        <v>1</v>
      </c>
      <c r="N522" s="194" t="s">
        <v>49</v>
      </c>
      <c r="O522" s="73"/>
      <c r="P522" s="195">
        <f>O522*H522</f>
        <v>0</v>
      </c>
      <c r="Q522" s="195">
        <v>2.0000000000000002E-05</v>
      </c>
      <c r="R522" s="195">
        <f>Q522*H522</f>
        <v>0.0011800000000000001</v>
      </c>
      <c r="S522" s="195">
        <v>0</v>
      </c>
      <c r="T522" s="196">
        <f>S522*H522</f>
        <v>0</v>
      </c>
      <c r="AR522" s="197" t="s">
        <v>164</v>
      </c>
      <c r="AT522" s="197" t="s">
        <v>168</v>
      </c>
      <c r="AU522" s="197" t="s">
        <v>179</v>
      </c>
      <c r="AY522" s="18" t="s">
        <v>165</v>
      </c>
      <c r="BE522" s="198">
        <f>IF(N522="základní",J522,0)</f>
        <v>0</v>
      </c>
      <c r="BF522" s="198">
        <f>IF(N522="snížená",J522,0)</f>
        <v>0</v>
      </c>
      <c r="BG522" s="198">
        <f>IF(N522="zákl. přenesená",J522,0)</f>
        <v>0</v>
      </c>
      <c r="BH522" s="198">
        <f>IF(N522="sníž. přenesená",J522,0)</f>
        <v>0</v>
      </c>
      <c r="BI522" s="198">
        <f>IF(N522="nulová",J522,0)</f>
        <v>0</v>
      </c>
      <c r="BJ522" s="18" t="s">
        <v>21</v>
      </c>
      <c r="BK522" s="198">
        <f>ROUND(I522*H522,2)</f>
        <v>0</v>
      </c>
      <c r="BL522" s="18" t="s">
        <v>164</v>
      </c>
      <c r="BM522" s="197" t="s">
        <v>772</v>
      </c>
    </row>
    <row r="523" s="1" customFormat="1">
      <c r="B523" s="37"/>
      <c r="D523" s="199" t="s">
        <v>173</v>
      </c>
      <c r="F523" s="200" t="s">
        <v>773</v>
      </c>
      <c r="I523" s="126"/>
      <c r="L523" s="37"/>
      <c r="M523" s="201"/>
      <c r="N523" s="73"/>
      <c r="O523" s="73"/>
      <c r="P523" s="73"/>
      <c r="Q523" s="73"/>
      <c r="R523" s="73"/>
      <c r="S523" s="73"/>
      <c r="T523" s="74"/>
      <c r="AT523" s="18" t="s">
        <v>173</v>
      </c>
      <c r="AU523" s="18" t="s">
        <v>179</v>
      </c>
    </row>
    <row r="524" s="13" customFormat="1">
      <c r="B524" s="212"/>
      <c r="D524" s="199" t="s">
        <v>249</v>
      </c>
      <c r="E524" s="213" t="s">
        <v>1</v>
      </c>
      <c r="F524" s="214" t="s">
        <v>645</v>
      </c>
      <c r="H524" s="215">
        <v>71.400000000000006</v>
      </c>
      <c r="I524" s="216"/>
      <c r="L524" s="212"/>
      <c r="M524" s="217"/>
      <c r="N524" s="218"/>
      <c r="O524" s="218"/>
      <c r="P524" s="218"/>
      <c r="Q524" s="218"/>
      <c r="R524" s="218"/>
      <c r="S524" s="218"/>
      <c r="T524" s="219"/>
      <c r="AT524" s="213" t="s">
        <v>249</v>
      </c>
      <c r="AU524" s="213" t="s">
        <v>179</v>
      </c>
      <c r="AV524" s="13" t="s">
        <v>92</v>
      </c>
      <c r="AW524" s="13" t="s">
        <v>39</v>
      </c>
      <c r="AX524" s="13" t="s">
        <v>84</v>
      </c>
      <c r="AY524" s="213" t="s">
        <v>165</v>
      </c>
    </row>
    <row r="525" s="13" customFormat="1">
      <c r="B525" s="212"/>
      <c r="D525" s="199" t="s">
        <v>249</v>
      </c>
      <c r="E525" s="213" t="s">
        <v>1</v>
      </c>
      <c r="F525" s="214" t="s">
        <v>774</v>
      </c>
      <c r="H525" s="215">
        <v>-12.4</v>
      </c>
      <c r="I525" s="216"/>
      <c r="L525" s="212"/>
      <c r="M525" s="217"/>
      <c r="N525" s="218"/>
      <c r="O525" s="218"/>
      <c r="P525" s="218"/>
      <c r="Q525" s="218"/>
      <c r="R525" s="218"/>
      <c r="S525" s="218"/>
      <c r="T525" s="219"/>
      <c r="AT525" s="213" t="s">
        <v>249</v>
      </c>
      <c r="AU525" s="213" t="s">
        <v>179</v>
      </c>
      <c r="AV525" s="13" t="s">
        <v>92</v>
      </c>
      <c r="AW525" s="13" t="s">
        <v>39</v>
      </c>
      <c r="AX525" s="13" t="s">
        <v>84</v>
      </c>
      <c r="AY525" s="213" t="s">
        <v>165</v>
      </c>
    </row>
    <row r="526" s="14" customFormat="1">
      <c r="B526" s="220"/>
      <c r="D526" s="199" t="s">
        <v>249</v>
      </c>
      <c r="E526" s="221" t="s">
        <v>1</v>
      </c>
      <c r="F526" s="222" t="s">
        <v>252</v>
      </c>
      <c r="H526" s="223">
        <v>59.000000000000007</v>
      </c>
      <c r="I526" s="224"/>
      <c r="L526" s="220"/>
      <c r="M526" s="225"/>
      <c r="N526" s="226"/>
      <c r="O526" s="226"/>
      <c r="P526" s="226"/>
      <c r="Q526" s="226"/>
      <c r="R526" s="226"/>
      <c r="S526" s="226"/>
      <c r="T526" s="227"/>
      <c r="AT526" s="221" t="s">
        <v>249</v>
      </c>
      <c r="AU526" s="221" t="s">
        <v>179</v>
      </c>
      <c r="AV526" s="14" t="s">
        <v>164</v>
      </c>
      <c r="AW526" s="14" t="s">
        <v>39</v>
      </c>
      <c r="AX526" s="14" t="s">
        <v>21</v>
      </c>
      <c r="AY526" s="221" t="s">
        <v>165</v>
      </c>
    </row>
    <row r="527" s="1" customFormat="1" ht="16.5" customHeight="1">
      <c r="B527" s="185"/>
      <c r="C527" s="228" t="s">
        <v>775</v>
      </c>
      <c r="D527" s="228" t="s">
        <v>386</v>
      </c>
      <c r="E527" s="229" t="s">
        <v>776</v>
      </c>
      <c r="F527" s="230" t="s">
        <v>777</v>
      </c>
      <c r="G527" s="231" t="s">
        <v>334</v>
      </c>
      <c r="H527" s="232">
        <v>61.950000000000003</v>
      </c>
      <c r="I527" s="233"/>
      <c r="J527" s="234">
        <f>ROUND(I527*H527,2)</f>
        <v>0</v>
      </c>
      <c r="K527" s="230" t="s">
        <v>247</v>
      </c>
      <c r="L527" s="235"/>
      <c r="M527" s="236" t="s">
        <v>1</v>
      </c>
      <c r="N527" s="237" t="s">
        <v>49</v>
      </c>
      <c r="O527" s="73"/>
      <c r="P527" s="195">
        <f>O527*H527</f>
        <v>0</v>
      </c>
      <c r="Q527" s="195">
        <v>0.00010000000000000001</v>
      </c>
      <c r="R527" s="195">
        <f>Q527*H527</f>
        <v>0.0061950000000000009</v>
      </c>
      <c r="S527" s="195">
        <v>0</v>
      </c>
      <c r="T527" s="196">
        <f>S527*H527</f>
        <v>0</v>
      </c>
      <c r="AR527" s="197" t="s">
        <v>203</v>
      </c>
      <c r="AT527" s="197" t="s">
        <v>386</v>
      </c>
      <c r="AU527" s="197" t="s">
        <v>179</v>
      </c>
      <c r="AY527" s="18" t="s">
        <v>165</v>
      </c>
      <c r="BE527" s="198">
        <f>IF(N527="základní",J527,0)</f>
        <v>0</v>
      </c>
      <c r="BF527" s="198">
        <f>IF(N527="snížená",J527,0)</f>
        <v>0</v>
      </c>
      <c r="BG527" s="198">
        <f>IF(N527="zákl. přenesená",J527,0)</f>
        <v>0</v>
      </c>
      <c r="BH527" s="198">
        <f>IF(N527="sníž. přenesená",J527,0)</f>
        <v>0</v>
      </c>
      <c r="BI527" s="198">
        <f>IF(N527="nulová",J527,0)</f>
        <v>0</v>
      </c>
      <c r="BJ527" s="18" t="s">
        <v>21</v>
      </c>
      <c r="BK527" s="198">
        <f>ROUND(I527*H527,2)</f>
        <v>0</v>
      </c>
      <c r="BL527" s="18" t="s">
        <v>164</v>
      </c>
      <c r="BM527" s="197" t="s">
        <v>778</v>
      </c>
    </row>
    <row r="528" s="1" customFormat="1">
      <c r="B528" s="37"/>
      <c r="D528" s="199" t="s">
        <v>173</v>
      </c>
      <c r="F528" s="200" t="s">
        <v>777</v>
      </c>
      <c r="I528" s="126"/>
      <c r="L528" s="37"/>
      <c r="M528" s="201"/>
      <c r="N528" s="73"/>
      <c r="O528" s="73"/>
      <c r="P528" s="73"/>
      <c r="Q528" s="73"/>
      <c r="R528" s="73"/>
      <c r="S528" s="73"/>
      <c r="T528" s="74"/>
      <c r="AT528" s="18" t="s">
        <v>173</v>
      </c>
      <c r="AU528" s="18" t="s">
        <v>179</v>
      </c>
    </row>
    <row r="529" s="13" customFormat="1">
      <c r="B529" s="212"/>
      <c r="D529" s="199" t="s">
        <v>249</v>
      </c>
      <c r="E529" s="213" t="s">
        <v>1</v>
      </c>
      <c r="F529" s="214" t="s">
        <v>779</v>
      </c>
      <c r="H529" s="215">
        <v>61.950000000000003</v>
      </c>
      <c r="I529" s="216"/>
      <c r="L529" s="212"/>
      <c r="M529" s="217"/>
      <c r="N529" s="218"/>
      <c r="O529" s="218"/>
      <c r="P529" s="218"/>
      <c r="Q529" s="218"/>
      <c r="R529" s="218"/>
      <c r="S529" s="218"/>
      <c r="T529" s="219"/>
      <c r="AT529" s="213" t="s">
        <v>249</v>
      </c>
      <c r="AU529" s="213" t="s">
        <v>179</v>
      </c>
      <c r="AV529" s="13" t="s">
        <v>92</v>
      </c>
      <c r="AW529" s="13" t="s">
        <v>39</v>
      </c>
      <c r="AX529" s="13" t="s">
        <v>84</v>
      </c>
      <c r="AY529" s="213" t="s">
        <v>165</v>
      </c>
    </row>
    <row r="530" s="14" customFormat="1">
      <c r="B530" s="220"/>
      <c r="D530" s="199" t="s">
        <v>249</v>
      </c>
      <c r="E530" s="221" t="s">
        <v>1</v>
      </c>
      <c r="F530" s="222" t="s">
        <v>252</v>
      </c>
      <c r="H530" s="223">
        <v>61.950000000000003</v>
      </c>
      <c r="I530" s="224"/>
      <c r="L530" s="220"/>
      <c r="M530" s="225"/>
      <c r="N530" s="226"/>
      <c r="O530" s="226"/>
      <c r="P530" s="226"/>
      <c r="Q530" s="226"/>
      <c r="R530" s="226"/>
      <c r="S530" s="226"/>
      <c r="T530" s="227"/>
      <c r="AT530" s="221" t="s">
        <v>249</v>
      </c>
      <c r="AU530" s="221" t="s">
        <v>179</v>
      </c>
      <c r="AV530" s="14" t="s">
        <v>164</v>
      </c>
      <c r="AW530" s="14" t="s">
        <v>39</v>
      </c>
      <c r="AX530" s="14" t="s">
        <v>21</v>
      </c>
      <c r="AY530" s="221" t="s">
        <v>165</v>
      </c>
    </row>
    <row r="531" s="1" customFormat="1" ht="24" customHeight="1">
      <c r="B531" s="185"/>
      <c r="C531" s="186" t="s">
        <v>780</v>
      </c>
      <c r="D531" s="186" t="s">
        <v>168</v>
      </c>
      <c r="E531" s="187" t="s">
        <v>781</v>
      </c>
      <c r="F531" s="188" t="s">
        <v>782</v>
      </c>
      <c r="G531" s="189" t="s">
        <v>334</v>
      </c>
      <c r="H531" s="190">
        <v>170</v>
      </c>
      <c r="I531" s="191"/>
      <c r="J531" s="192">
        <f>ROUND(I531*H531,2)</f>
        <v>0</v>
      </c>
      <c r="K531" s="188" t="s">
        <v>247</v>
      </c>
      <c r="L531" s="37"/>
      <c r="M531" s="193" t="s">
        <v>1</v>
      </c>
      <c r="N531" s="194" t="s">
        <v>49</v>
      </c>
      <c r="O531" s="73"/>
      <c r="P531" s="195">
        <f>O531*H531</f>
        <v>0</v>
      </c>
      <c r="Q531" s="195">
        <v>0</v>
      </c>
      <c r="R531" s="195">
        <f>Q531*H531</f>
        <v>0</v>
      </c>
      <c r="S531" s="195">
        <v>0</v>
      </c>
      <c r="T531" s="196">
        <f>S531*H531</f>
        <v>0</v>
      </c>
      <c r="AR531" s="197" t="s">
        <v>164</v>
      </c>
      <c r="AT531" s="197" t="s">
        <v>168</v>
      </c>
      <c r="AU531" s="197" t="s">
        <v>179</v>
      </c>
      <c r="AY531" s="18" t="s">
        <v>165</v>
      </c>
      <c r="BE531" s="198">
        <f>IF(N531="základní",J531,0)</f>
        <v>0</v>
      </c>
      <c r="BF531" s="198">
        <f>IF(N531="snížená",J531,0)</f>
        <v>0</v>
      </c>
      <c r="BG531" s="198">
        <f>IF(N531="zákl. přenesená",J531,0)</f>
        <v>0</v>
      </c>
      <c r="BH531" s="198">
        <f>IF(N531="sníž. přenesená",J531,0)</f>
        <v>0</v>
      </c>
      <c r="BI531" s="198">
        <f>IF(N531="nulová",J531,0)</f>
        <v>0</v>
      </c>
      <c r="BJ531" s="18" t="s">
        <v>21</v>
      </c>
      <c r="BK531" s="198">
        <f>ROUND(I531*H531,2)</f>
        <v>0</v>
      </c>
      <c r="BL531" s="18" t="s">
        <v>164</v>
      </c>
      <c r="BM531" s="197" t="s">
        <v>783</v>
      </c>
    </row>
    <row r="532" s="1" customFormat="1">
      <c r="B532" s="37"/>
      <c r="D532" s="199" t="s">
        <v>173</v>
      </c>
      <c r="F532" s="200" t="s">
        <v>784</v>
      </c>
      <c r="I532" s="126"/>
      <c r="L532" s="37"/>
      <c r="M532" s="201"/>
      <c r="N532" s="73"/>
      <c r="O532" s="73"/>
      <c r="P532" s="73"/>
      <c r="Q532" s="73"/>
      <c r="R532" s="73"/>
      <c r="S532" s="73"/>
      <c r="T532" s="74"/>
      <c r="AT532" s="18" t="s">
        <v>173</v>
      </c>
      <c r="AU532" s="18" t="s">
        <v>179</v>
      </c>
    </row>
    <row r="533" s="13" customFormat="1">
      <c r="B533" s="212"/>
      <c r="D533" s="199" t="s">
        <v>249</v>
      </c>
      <c r="E533" s="213" t="s">
        <v>1</v>
      </c>
      <c r="F533" s="214" t="s">
        <v>785</v>
      </c>
      <c r="H533" s="215">
        <v>30</v>
      </c>
      <c r="I533" s="216"/>
      <c r="L533" s="212"/>
      <c r="M533" s="217"/>
      <c r="N533" s="218"/>
      <c r="O533" s="218"/>
      <c r="P533" s="218"/>
      <c r="Q533" s="218"/>
      <c r="R533" s="218"/>
      <c r="S533" s="218"/>
      <c r="T533" s="219"/>
      <c r="AT533" s="213" t="s">
        <v>249</v>
      </c>
      <c r="AU533" s="213" t="s">
        <v>179</v>
      </c>
      <c r="AV533" s="13" t="s">
        <v>92</v>
      </c>
      <c r="AW533" s="13" t="s">
        <v>39</v>
      </c>
      <c r="AX533" s="13" t="s">
        <v>84</v>
      </c>
      <c r="AY533" s="213" t="s">
        <v>165</v>
      </c>
    </row>
    <row r="534" s="13" customFormat="1">
      <c r="B534" s="212"/>
      <c r="D534" s="199" t="s">
        <v>249</v>
      </c>
      <c r="E534" s="213" t="s">
        <v>1</v>
      </c>
      <c r="F534" s="214" t="s">
        <v>786</v>
      </c>
      <c r="H534" s="215">
        <v>44</v>
      </c>
      <c r="I534" s="216"/>
      <c r="L534" s="212"/>
      <c r="M534" s="217"/>
      <c r="N534" s="218"/>
      <c r="O534" s="218"/>
      <c r="P534" s="218"/>
      <c r="Q534" s="218"/>
      <c r="R534" s="218"/>
      <c r="S534" s="218"/>
      <c r="T534" s="219"/>
      <c r="AT534" s="213" t="s">
        <v>249</v>
      </c>
      <c r="AU534" s="213" t="s">
        <v>179</v>
      </c>
      <c r="AV534" s="13" t="s">
        <v>92</v>
      </c>
      <c r="AW534" s="13" t="s">
        <v>39</v>
      </c>
      <c r="AX534" s="13" t="s">
        <v>84</v>
      </c>
      <c r="AY534" s="213" t="s">
        <v>165</v>
      </c>
    </row>
    <row r="535" s="13" customFormat="1">
      <c r="B535" s="212"/>
      <c r="D535" s="199" t="s">
        <v>249</v>
      </c>
      <c r="E535" s="213" t="s">
        <v>1</v>
      </c>
      <c r="F535" s="214" t="s">
        <v>787</v>
      </c>
      <c r="H535" s="215">
        <v>96</v>
      </c>
      <c r="I535" s="216"/>
      <c r="L535" s="212"/>
      <c r="M535" s="217"/>
      <c r="N535" s="218"/>
      <c r="O535" s="218"/>
      <c r="P535" s="218"/>
      <c r="Q535" s="218"/>
      <c r="R535" s="218"/>
      <c r="S535" s="218"/>
      <c r="T535" s="219"/>
      <c r="AT535" s="213" t="s">
        <v>249</v>
      </c>
      <c r="AU535" s="213" t="s">
        <v>179</v>
      </c>
      <c r="AV535" s="13" t="s">
        <v>92</v>
      </c>
      <c r="AW535" s="13" t="s">
        <v>39</v>
      </c>
      <c r="AX535" s="13" t="s">
        <v>84</v>
      </c>
      <c r="AY535" s="213" t="s">
        <v>165</v>
      </c>
    </row>
    <row r="536" s="14" customFormat="1">
      <c r="B536" s="220"/>
      <c r="D536" s="199" t="s">
        <v>249</v>
      </c>
      <c r="E536" s="221" t="s">
        <v>1</v>
      </c>
      <c r="F536" s="222" t="s">
        <v>252</v>
      </c>
      <c r="H536" s="223">
        <v>170</v>
      </c>
      <c r="I536" s="224"/>
      <c r="L536" s="220"/>
      <c r="M536" s="225"/>
      <c r="N536" s="226"/>
      <c r="O536" s="226"/>
      <c r="P536" s="226"/>
      <c r="Q536" s="226"/>
      <c r="R536" s="226"/>
      <c r="S536" s="226"/>
      <c r="T536" s="227"/>
      <c r="AT536" s="221" t="s">
        <v>249</v>
      </c>
      <c r="AU536" s="221" t="s">
        <v>179</v>
      </c>
      <c r="AV536" s="14" t="s">
        <v>164</v>
      </c>
      <c r="AW536" s="14" t="s">
        <v>39</v>
      </c>
      <c r="AX536" s="14" t="s">
        <v>21</v>
      </c>
      <c r="AY536" s="221" t="s">
        <v>165</v>
      </c>
    </row>
    <row r="537" s="1" customFormat="1" ht="16.5" customHeight="1">
      <c r="B537" s="185"/>
      <c r="C537" s="228" t="s">
        <v>788</v>
      </c>
      <c r="D537" s="228" t="s">
        <v>386</v>
      </c>
      <c r="E537" s="229" t="s">
        <v>789</v>
      </c>
      <c r="F537" s="230" t="s">
        <v>790</v>
      </c>
      <c r="G537" s="231" t="s">
        <v>334</v>
      </c>
      <c r="H537" s="232">
        <v>178.5</v>
      </c>
      <c r="I537" s="233"/>
      <c r="J537" s="234">
        <f>ROUND(I537*H537,2)</f>
        <v>0</v>
      </c>
      <c r="K537" s="230" t="s">
        <v>247</v>
      </c>
      <c r="L537" s="235"/>
      <c r="M537" s="236" t="s">
        <v>1</v>
      </c>
      <c r="N537" s="237" t="s">
        <v>49</v>
      </c>
      <c r="O537" s="73"/>
      <c r="P537" s="195">
        <f>O537*H537</f>
        <v>0</v>
      </c>
      <c r="Q537" s="195">
        <v>3.0000000000000001E-05</v>
      </c>
      <c r="R537" s="195">
        <f>Q537*H537</f>
        <v>0.0053550000000000004</v>
      </c>
      <c r="S537" s="195">
        <v>0</v>
      </c>
      <c r="T537" s="196">
        <f>S537*H537</f>
        <v>0</v>
      </c>
      <c r="AR537" s="197" t="s">
        <v>203</v>
      </c>
      <c r="AT537" s="197" t="s">
        <v>386</v>
      </c>
      <c r="AU537" s="197" t="s">
        <v>179</v>
      </c>
      <c r="AY537" s="18" t="s">
        <v>165</v>
      </c>
      <c r="BE537" s="198">
        <f>IF(N537="základní",J537,0)</f>
        <v>0</v>
      </c>
      <c r="BF537" s="198">
        <f>IF(N537="snížená",J537,0)</f>
        <v>0</v>
      </c>
      <c r="BG537" s="198">
        <f>IF(N537="zákl. přenesená",J537,0)</f>
        <v>0</v>
      </c>
      <c r="BH537" s="198">
        <f>IF(N537="sníž. přenesená",J537,0)</f>
        <v>0</v>
      </c>
      <c r="BI537" s="198">
        <f>IF(N537="nulová",J537,0)</f>
        <v>0</v>
      </c>
      <c r="BJ537" s="18" t="s">
        <v>21</v>
      </c>
      <c r="BK537" s="198">
        <f>ROUND(I537*H537,2)</f>
        <v>0</v>
      </c>
      <c r="BL537" s="18" t="s">
        <v>164</v>
      </c>
      <c r="BM537" s="197" t="s">
        <v>791</v>
      </c>
    </row>
    <row r="538" s="1" customFormat="1">
      <c r="B538" s="37"/>
      <c r="D538" s="199" t="s">
        <v>173</v>
      </c>
      <c r="F538" s="200" t="s">
        <v>792</v>
      </c>
      <c r="I538" s="126"/>
      <c r="L538" s="37"/>
      <c r="M538" s="201"/>
      <c r="N538" s="73"/>
      <c r="O538" s="73"/>
      <c r="P538" s="73"/>
      <c r="Q538" s="73"/>
      <c r="R538" s="73"/>
      <c r="S538" s="73"/>
      <c r="T538" s="74"/>
      <c r="AT538" s="18" t="s">
        <v>173</v>
      </c>
      <c r="AU538" s="18" t="s">
        <v>179</v>
      </c>
    </row>
    <row r="539" s="13" customFormat="1">
      <c r="B539" s="212"/>
      <c r="D539" s="199" t="s">
        <v>249</v>
      </c>
      <c r="E539" s="213" t="s">
        <v>1</v>
      </c>
      <c r="F539" s="214" t="s">
        <v>793</v>
      </c>
      <c r="H539" s="215">
        <v>178.5</v>
      </c>
      <c r="I539" s="216"/>
      <c r="L539" s="212"/>
      <c r="M539" s="217"/>
      <c r="N539" s="218"/>
      <c r="O539" s="218"/>
      <c r="P539" s="218"/>
      <c r="Q539" s="218"/>
      <c r="R539" s="218"/>
      <c r="S539" s="218"/>
      <c r="T539" s="219"/>
      <c r="AT539" s="213" t="s">
        <v>249</v>
      </c>
      <c r="AU539" s="213" t="s">
        <v>179</v>
      </c>
      <c r="AV539" s="13" t="s">
        <v>92</v>
      </c>
      <c r="AW539" s="13" t="s">
        <v>39</v>
      </c>
      <c r="AX539" s="13" t="s">
        <v>84</v>
      </c>
      <c r="AY539" s="213" t="s">
        <v>165</v>
      </c>
    </row>
    <row r="540" s="14" customFormat="1">
      <c r="B540" s="220"/>
      <c r="D540" s="199" t="s">
        <v>249</v>
      </c>
      <c r="E540" s="221" t="s">
        <v>1</v>
      </c>
      <c r="F540" s="222" t="s">
        <v>252</v>
      </c>
      <c r="H540" s="223">
        <v>178.5</v>
      </c>
      <c r="I540" s="224"/>
      <c r="L540" s="220"/>
      <c r="M540" s="225"/>
      <c r="N540" s="226"/>
      <c r="O540" s="226"/>
      <c r="P540" s="226"/>
      <c r="Q540" s="226"/>
      <c r="R540" s="226"/>
      <c r="S540" s="226"/>
      <c r="T540" s="227"/>
      <c r="AT540" s="221" t="s">
        <v>249</v>
      </c>
      <c r="AU540" s="221" t="s">
        <v>179</v>
      </c>
      <c r="AV540" s="14" t="s">
        <v>164</v>
      </c>
      <c r="AW540" s="14" t="s">
        <v>39</v>
      </c>
      <c r="AX540" s="14" t="s">
        <v>21</v>
      </c>
      <c r="AY540" s="221" t="s">
        <v>165</v>
      </c>
    </row>
    <row r="541" s="1" customFormat="1" ht="24" customHeight="1">
      <c r="B541" s="185"/>
      <c r="C541" s="186" t="s">
        <v>794</v>
      </c>
      <c r="D541" s="186" t="s">
        <v>168</v>
      </c>
      <c r="E541" s="187" t="s">
        <v>795</v>
      </c>
      <c r="F541" s="188" t="s">
        <v>796</v>
      </c>
      <c r="G541" s="189" t="s">
        <v>334</v>
      </c>
      <c r="H541" s="190">
        <v>44</v>
      </c>
      <c r="I541" s="191"/>
      <c r="J541" s="192">
        <f>ROUND(I541*H541,2)</f>
        <v>0</v>
      </c>
      <c r="K541" s="188" t="s">
        <v>247</v>
      </c>
      <c r="L541" s="37"/>
      <c r="M541" s="193" t="s">
        <v>1</v>
      </c>
      <c r="N541" s="194" t="s">
        <v>49</v>
      </c>
      <c r="O541" s="73"/>
      <c r="P541" s="195">
        <f>O541*H541</f>
        <v>0</v>
      </c>
      <c r="Q541" s="195">
        <v>0</v>
      </c>
      <c r="R541" s="195">
        <f>Q541*H541</f>
        <v>0</v>
      </c>
      <c r="S541" s="195">
        <v>0</v>
      </c>
      <c r="T541" s="196">
        <f>S541*H541</f>
        <v>0</v>
      </c>
      <c r="AR541" s="197" t="s">
        <v>164</v>
      </c>
      <c r="AT541" s="197" t="s">
        <v>168</v>
      </c>
      <c r="AU541" s="197" t="s">
        <v>179</v>
      </c>
      <c r="AY541" s="18" t="s">
        <v>165</v>
      </c>
      <c r="BE541" s="198">
        <f>IF(N541="základní",J541,0)</f>
        <v>0</v>
      </c>
      <c r="BF541" s="198">
        <f>IF(N541="snížená",J541,0)</f>
        <v>0</v>
      </c>
      <c r="BG541" s="198">
        <f>IF(N541="zákl. přenesená",J541,0)</f>
        <v>0</v>
      </c>
      <c r="BH541" s="198">
        <f>IF(N541="sníž. přenesená",J541,0)</f>
        <v>0</v>
      </c>
      <c r="BI541" s="198">
        <f>IF(N541="nulová",J541,0)</f>
        <v>0</v>
      </c>
      <c r="BJ541" s="18" t="s">
        <v>21</v>
      </c>
      <c r="BK541" s="198">
        <f>ROUND(I541*H541,2)</f>
        <v>0</v>
      </c>
      <c r="BL541" s="18" t="s">
        <v>164</v>
      </c>
      <c r="BM541" s="197" t="s">
        <v>797</v>
      </c>
    </row>
    <row r="542" s="1" customFormat="1">
      <c r="B542" s="37"/>
      <c r="D542" s="199" t="s">
        <v>173</v>
      </c>
      <c r="F542" s="200" t="s">
        <v>798</v>
      </c>
      <c r="I542" s="126"/>
      <c r="L542" s="37"/>
      <c r="M542" s="201"/>
      <c r="N542" s="73"/>
      <c r="O542" s="73"/>
      <c r="P542" s="73"/>
      <c r="Q542" s="73"/>
      <c r="R542" s="73"/>
      <c r="S542" s="73"/>
      <c r="T542" s="74"/>
      <c r="AT542" s="18" t="s">
        <v>173</v>
      </c>
      <c r="AU542" s="18" t="s">
        <v>179</v>
      </c>
    </row>
    <row r="543" s="13" customFormat="1">
      <c r="B543" s="212"/>
      <c r="D543" s="199" t="s">
        <v>249</v>
      </c>
      <c r="E543" s="213" t="s">
        <v>1</v>
      </c>
      <c r="F543" s="214" t="s">
        <v>786</v>
      </c>
      <c r="H543" s="215">
        <v>44</v>
      </c>
      <c r="I543" s="216"/>
      <c r="L543" s="212"/>
      <c r="M543" s="217"/>
      <c r="N543" s="218"/>
      <c r="O543" s="218"/>
      <c r="P543" s="218"/>
      <c r="Q543" s="218"/>
      <c r="R543" s="218"/>
      <c r="S543" s="218"/>
      <c r="T543" s="219"/>
      <c r="AT543" s="213" t="s">
        <v>249</v>
      </c>
      <c r="AU543" s="213" t="s">
        <v>179</v>
      </c>
      <c r="AV543" s="13" t="s">
        <v>92</v>
      </c>
      <c r="AW543" s="13" t="s">
        <v>39</v>
      </c>
      <c r="AX543" s="13" t="s">
        <v>84</v>
      </c>
      <c r="AY543" s="213" t="s">
        <v>165</v>
      </c>
    </row>
    <row r="544" s="14" customFormat="1">
      <c r="B544" s="220"/>
      <c r="D544" s="199" t="s">
        <v>249</v>
      </c>
      <c r="E544" s="221" t="s">
        <v>1</v>
      </c>
      <c r="F544" s="222" t="s">
        <v>252</v>
      </c>
      <c r="H544" s="223">
        <v>44</v>
      </c>
      <c r="I544" s="224"/>
      <c r="L544" s="220"/>
      <c r="M544" s="225"/>
      <c r="N544" s="226"/>
      <c r="O544" s="226"/>
      <c r="P544" s="226"/>
      <c r="Q544" s="226"/>
      <c r="R544" s="226"/>
      <c r="S544" s="226"/>
      <c r="T544" s="227"/>
      <c r="AT544" s="221" t="s">
        <v>249</v>
      </c>
      <c r="AU544" s="221" t="s">
        <v>179</v>
      </c>
      <c r="AV544" s="14" t="s">
        <v>164</v>
      </c>
      <c r="AW544" s="14" t="s">
        <v>39</v>
      </c>
      <c r="AX544" s="14" t="s">
        <v>21</v>
      </c>
      <c r="AY544" s="221" t="s">
        <v>165</v>
      </c>
    </row>
    <row r="545" s="1" customFormat="1" ht="24" customHeight="1">
      <c r="B545" s="185"/>
      <c r="C545" s="228" t="s">
        <v>799</v>
      </c>
      <c r="D545" s="228" t="s">
        <v>386</v>
      </c>
      <c r="E545" s="229" t="s">
        <v>800</v>
      </c>
      <c r="F545" s="230" t="s">
        <v>801</v>
      </c>
      <c r="G545" s="231" t="s">
        <v>334</v>
      </c>
      <c r="H545" s="232">
        <v>46.200000000000003</v>
      </c>
      <c r="I545" s="233"/>
      <c r="J545" s="234">
        <f>ROUND(I545*H545,2)</f>
        <v>0</v>
      </c>
      <c r="K545" s="230" t="s">
        <v>247</v>
      </c>
      <c r="L545" s="235"/>
      <c r="M545" s="236" t="s">
        <v>1</v>
      </c>
      <c r="N545" s="237" t="s">
        <v>49</v>
      </c>
      <c r="O545" s="73"/>
      <c r="P545" s="195">
        <f>O545*H545</f>
        <v>0</v>
      </c>
      <c r="Q545" s="195">
        <v>4.0000000000000003E-05</v>
      </c>
      <c r="R545" s="195">
        <f>Q545*H545</f>
        <v>0.0018480000000000003</v>
      </c>
      <c r="S545" s="195">
        <v>0</v>
      </c>
      <c r="T545" s="196">
        <f>S545*H545</f>
        <v>0</v>
      </c>
      <c r="AR545" s="197" t="s">
        <v>203</v>
      </c>
      <c r="AT545" s="197" t="s">
        <v>386</v>
      </c>
      <c r="AU545" s="197" t="s">
        <v>179</v>
      </c>
      <c r="AY545" s="18" t="s">
        <v>165</v>
      </c>
      <c r="BE545" s="198">
        <f>IF(N545="základní",J545,0)</f>
        <v>0</v>
      </c>
      <c r="BF545" s="198">
        <f>IF(N545="snížená",J545,0)</f>
        <v>0</v>
      </c>
      <c r="BG545" s="198">
        <f>IF(N545="zákl. přenesená",J545,0)</f>
        <v>0</v>
      </c>
      <c r="BH545" s="198">
        <f>IF(N545="sníž. přenesená",J545,0)</f>
        <v>0</v>
      </c>
      <c r="BI545" s="198">
        <f>IF(N545="nulová",J545,0)</f>
        <v>0</v>
      </c>
      <c r="BJ545" s="18" t="s">
        <v>21</v>
      </c>
      <c r="BK545" s="198">
        <f>ROUND(I545*H545,2)</f>
        <v>0</v>
      </c>
      <c r="BL545" s="18" t="s">
        <v>164</v>
      </c>
      <c r="BM545" s="197" t="s">
        <v>802</v>
      </c>
    </row>
    <row r="546" s="1" customFormat="1">
      <c r="B546" s="37"/>
      <c r="D546" s="199" t="s">
        <v>173</v>
      </c>
      <c r="F546" s="200" t="s">
        <v>803</v>
      </c>
      <c r="I546" s="126"/>
      <c r="L546" s="37"/>
      <c r="M546" s="201"/>
      <c r="N546" s="73"/>
      <c r="O546" s="73"/>
      <c r="P546" s="73"/>
      <c r="Q546" s="73"/>
      <c r="R546" s="73"/>
      <c r="S546" s="73"/>
      <c r="T546" s="74"/>
      <c r="AT546" s="18" t="s">
        <v>173</v>
      </c>
      <c r="AU546" s="18" t="s">
        <v>179</v>
      </c>
    </row>
    <row r="547" s="13" customFormat="1">
      <c r="B547" s="212"/>
      <c r="D547" s="199" t="s">
        <v>249</v>
      </c>
      <c r="E547" s="213" t="s">
        <v>1</v>
      </c>
      <c r="F547" s="214" t="s">
        <v>804</v>
      </c>
      <c r="H547" s="215">
        <v>46.200000000000003</v>
      </c>
      <c r="I547" s="216"/>
      <c r="L547" s="212"/>
      <c r="M547" s="217"/>
      <c r="N547" s="218"/>
      <c r="O547" s="218"/>
      <c r="P547" s="218"/>
      <c r="Q547" s="218"/>
      <c r="R547" s="218"/>
      <c r="S547" s="218"/>
      <c r="T547" s="219"/>
      <c r="AT547" s="213" t="s">
        <v>249</v>
      </c>
      <c r="AU547" s="213" t="s">
        <v>179</v>
      </c>
      <c r="AV547" s="13" t="s">
        <v>92</v>
      </c>
      <c r="AW547" s="13" t="s">
        <v>39</v>
      </c>
      <c r="AX547" s="13" t="s">
        <v>84</v>
      </c>
      <c r="AY547" s="213" t="s">
        <v>165</v>
      </c>
    </row>
    <row r="548" s="14" customFormat="1">
      <c r="B548" s="220"/>
      <c r="D548" s="199" t="s">
        <v>249</v>
      </c>
      <c r="E548" s="221" t="s">
        <v>1</v>
      </c>
      <c r="F548" s="222" t="s">
        <v>252</v>
      </c>
      <c r="H548" s="223">
        <v>46.200000000000003</v>
      </c>
      <c r="I548" s="224"/>
      <c r="L548" s="220"/>
      <c r="M548" s="225"/>
      <c r="N548" s="226"/>
      <c r="O548" s="226"/>
      <c r="P548" s="226"/>
      <c r="Q548" s="226"/>
      <c r="R548" s="226"/>
      <c r="S548" s="226"/>
      <c r="T548" s="227"/>
      <c r="AT548" s="221" t="s">
        <v>249</v>
      </c>
      <c r="AU548" s="221" t="s">
        <v>179</v>
      </c>
      <c r="AV548" s="14" t="s">
        <v>164</v>
      </c>
      <c r="AW548" s="14" t="s">
        <v>39</v>
      </c>
      <c r="AX548" s="14" t="s">
        <v>21</v>
      </c>
      <c r="AY548" s="221" t="s">
        <v>165</v>
      </c>
    </row>
    <row r="549" s="1" customFormat="1" ht="36" customHeight="1">
      <c r="B549" s="185"/>
      <c r="C549" s="186" t="s">
        <v>805</v>
      </c>
      <c r="D549" s="186" t="s">
        <v>168</v>
      </c>
      <c r="E549" s="187" t="s">
        <v>806</v>
      </c>
      <c r="F549" s="188" t="s">
        <v>807</v>
      </c>
      <c r="G549" s="189" t="s">
        <v>246</v>
      </c>
      <c r="H549" s="190">
        <v>89.5</v>
      </c>
      <c r="I549" s="191"/>
      <c r="J549" s="192">
        <f>ROUND(I549*H549,2)</f>
        <v>0</v>
      </c>
      <c r="K549" s="188" t="s">
        <v>247</v>
      </c>
      <c r="L549" s="37"/>
      <c r="M549" s="193" t="s">
        <v>1</v>
      </c>
      <c r="N549" s="194" t="s">
        <v>49</v>
      </c>
      <c r="O549" s="73"/>
      <c r="P549" s="195">
        <f>O549*H549</f>
        <v>0</v>
      </c>
      <c r="Q549" s="195">
        <v>0.0082504799999999993</v>
      </c>
      <c r="R549" s="195">
        <f>Q549*H549</f>
        <v>0.73841795999999993</v>
      </c>
      <c r="S549" s="195">
        <v>0</v>
      </c>
      <c r="T549" s="196">
        <f>S549*H549</f>
        <v>0</v>
      </c>
      <c r="AR549" s="197" t="s">
        <v>164</v>
      </c>
      <c r="AT549" s="197" t="s">
        <v>168</v>
      </c>
      <c r="AU549" s="197" t="s">
        <v>179</v>
      </c>
      <c r="AY549" s="18" t="s">
        <v>165</v>
      </c>
      <c r="BE549" s="198">
        <f>IF(N549="základní",J549,0)</f>
        <v>0</v>
      </c>
      <c r="BF549" s="198">
        <f>IF(N549="snížená",J549,0)</f>
        <v>0</v>
      </c>
      <c r="BG549" s="198">
        <f>IF(N549="zákl. přenesená",J549,0)</f>
        <v>0</v>
      </c>
      <c r="BH549" s="198">
        <f>IF(N549="sníž. přenesená",J549,0)</f>
        <v>0</v>
      </c>
      <c r="BI549" s="198">
        <f>IF(N549="nulová",J549,0)</f>
        <v>0</v>
      </c>
      <c r="BJ549" s="18" t="s">
        <v>21</v>
      </c>
      <c r="BK549" s="198">
        <f>ROUND(I549*H549,2)</f>
        <v>0</v>
      </c>
      <c r="BL549" s="18" t="s">
        <v>164</v>
      </c>
      <c r="BM549" s="197" t="s">
        <v>808</v>
      </c>
    </row>
    <row r="550" s="1" customFormat="1">
      <c r="B550" s="37"/>
      <c r="D550" s="199" t="s">
        <v>173</v>
      </c>
      <c r="F550" s="200" t="s">
        <v>809</v>
      </c>
      <c r="I550" s="126"/>
      <c r="L550" s="37"/>
      <c r="M550" s="201"/>
      <c r="N550" s="73"/>
      <c r="O550" s="73"/>
      <c r="P550" s="73"/>
      <c r="Q550" s="73"/>
      <c r="R550" s="73"/>
      <c r="S550" s="73"/>
      <c r="T550" s="74"/>
      <c r="AT550" s="18" t="s">
        <v>173</v>
      </c>
      <c r="AU550" s="18" t="s">
        <v>179</v>
      </c>
    </row>
    <row r="551" s="13" customFormat="1">
      <c r="B551" s="212"/>
      <c r="D551" s="199" t="s">
        <v>249</v>
      </c>
      <c r="E551" s="213" t="s">
        <v>1</v>
      </c>
      <c r="F551" s="214" t="s">
        <v>810</v>
      </c>
      <c r="H551" s="215">
        <v>89.5</v>
      </c>
      <c r="I551" s="216"/>
      <c r="L551" s="212"/>
      <c r="M551" s="217"/>
      <c r="N551" s="218"/>
      <c r="O551" s="218"/>
      <c r="P551" s="218"/>
      <c r="Q551" s="218"/>
      <c r="R551" s="218"/>
      <c r="S551" s="218"/>
      <c r="T551" s="219"/>
      <c r="AT551" s="213" t="s">
        <v>249</v>
      </c>
      <c r="AU551" s="213" t="s">
        <v>179</v>
      </c>
      <c r="AV551" s="13" t="s">
        <v>92</v>
      </c>
      <c r="AW551" s="13" t="s">
        <v>39</v>
      </c>
      <c r="AX551" s="13" t="s">
        <v>84</v>
      </c>
      <c r="AY551" s="213" t="s">
        <v>165</v>
      </c>
    </row>
    <row r="552" s="14" customFormat="1">
      <c r="B552" s="220"/>
      <c r="D552" s="199" t="s">
        <v>249</v>
      </c>
      <c r="E552" s="221" t="s">
        <v>1</v>
      </c>
      <c r="F552" s="222" t="s">
        <v>252</v>
      </c>
      <c r="H552" s="223">
        <v>89.5</v>
      </c>
      <c r="I552" s="224"/>
      <c r="L552" s="220"/>
      <c r="M552" s="225"/>
      <c r="N552" s="226"/>
      <c r="O552" s="226"/>
      <c r="P552" s="226"/>
      <c r="Q552" s="226"/>
      <c r="R552" s="226"/>
      <c r="S552" s="226"/>
      <c r="T552" s="227"/>
      <c r="AT552" s="221" t="s">
        <v>249</v>
      </c>
      <c r="AU552" s="221" t="s">
        <v>179</v>
      </c>
      <c r="AV552" s="14" t="s">
        <v>164</v>
      </c>
      <c r="AW552" s="14" t="s">
        <v>39</v>
      </c>
      <c r="AX552" s="14" t="s">
        <v>21</v>
      </c>
      <c r="AY552" s="221" t="s">
        <v>165</v>
      </c>
    </row>
    <row r="553" s="1" customFormat="1" ht="24" customHeight="1">
      <c r="B553" s="185"/>
      <c r="C553" s="228" t="s">
        <v>811</v>
      </c>
      <c r="D553" s="228" t="s">
        <v>386</v>
      </c>
      <c r="E553" s="229" t="s">
        <v>812</v>
      </c>
      <c r="F553" s="230" t="s">
        <v>813</v>
      </c>
      <c r="G553" s="231" t="s">
        <v>246</v>
      </c>
      <c r="H553" s="232">
        <v>91.290000000000006</v>
      </c>
      <c r="I553" s="233"/>
      <c r="J553" s="234">
        <f>ROUND(I553*H553,2)</f>
        <v>0</v>
      </c>
      <c r="K553" s="230" t="s">
        <v>247</v>
      </c>
      <c r="L553" s="235"/>
      <c r="M553" s="236" t="s">
        <v>1</v>
      </c>
      <c r="N553" s="237" t="s">
        <v>49</v>
      </c>
      <c r="O553" s="73"/>
      <c r="P553" s="195">
        <f>O553*H553</f>
        <v>0</v>
      </c>
      <c r="Q553" s="195">
        <v>0.00175</v>
      </c>
      <c r="R553" s="195">
        <f>Q553*H553</f>
        <v>0.15975750000000002</v>
      </c>
      <c r="S553" s="195">
        <v>0</v>
      </c>
      <c r="T553" s="196">
        <f>S553*H553</f>
        <v>0</v>
      </c>
      <c r="AR553" s="197" t="s">
        <v>203</v>
      </c>
      <c r="AT553" s="197" t="s">
        <v>386</v>
      </c>
      <c r="AU553" s="197" t="s">
        <v>179</v>
      </c>
      <c r="AY553" s="18" t="s">
        <v>165</v>
      </c>
      <c r="BE553" s="198">
        <f>IF(N553="základní",J553,0)</f>
        <v>0</v>
      </c>
      <c r="BF553" s="198">
        <f>IF(N553="snížená",J553,0)</f>
        <v>0</v>
      </c>
      <c r="BG553" s="198">
        <f>IF(N553="zákl. přenesená",J553,0)</f>
        <v>0</v>
      </c>
      <c r="BH553" s="198">
        <f>IF(N553="sníž. přenesená",J553,0)</f>
        <v>0</v>
      </c>
      <c r="BI553" s="198">
        <f>IF(N553="nulová",J553,0)</f>
        <v>0</v>
      </c>
      <c r="BJ553" s="18" t="s">
        <v>21</v>
      </c>
      <c r="BK553" s="198">
        <f>ROUND(I553*H553,2)</f>
        <v>0</v>
      </c>
      <c r="BL553" s="18" t="s">
        <v>164</v>
      </c>
      <c r="BM553" s="197" t="s">
        <v>814</v>
      </c>
    </row>
    <row r="554" s="1" customFormat="1">
      <c r="B554" s="37"/>
      <c r="D554" s="199" t="s">
        <v>173</v>
      </c>
      <c r="F554" s="200" t="s">
        <v>813</v>
      </c>
      <c r="I554" s="126"/>
      <c r="L554" s="37"/>
      <c r="M554" s="201"/>
      <c r="N554" s="73"/>
      <c r="O554" s="73"/>
      <c r="P554" s="73"/>
      <c r="Q554" s="73"/>
      <c r="R554" s="73"/>
      <c r="S554" s="73"/>
      <c r="T554" s="74"/>
      <c r="AT554" s="18" t="s">
        <v>173</v>
      </c>
      <c r="AU554" s="18" t="s">
        <v>179</v>
      </c>
    </row>
    <row r="555" s="13" customFormat="1">
      <c r="B555" s="212"/>
      <c r="D555" s="199" t="s">
        <v>249</v>
      </c>
      <c r="E555" s="213" t="s">
        <v>1</v>
      </c>
      <c r="F555" s="214" t="s">
        <v>815</v>
      </c>
      <c r="H555" s="215">
        <v>91.290000000000006</v>
      </c>
      <c r="I555" s="216"/>
      <c r="L555" s="212"/>
      <c r="M555" s="217"/>
      <c r="N555" s="218"/>
      <c r="O555" s="218"/>
      <c r="P555" s="218"/>
      <c r="Q555" s="218"/>
      <c r="R555" s="218"/>
      <c r="S555" s="218"/>
      <c r="T555" s="219"/>
      <c r="AT555" s="213" t="s">
        <v>249</v>
      </c>
      <c r="AU555" s="213" t="s">
        <v>179</v>
      </c>
      <c r="AV555" s="13" t="s">
        <v>92</v>
      </c>
      <c r="AW555" s="13" t="s">
        <v>39</v>
      </c>
      <c r="AX555" s="13" t="s">
        <v>84</v>
      </c>
      <c r="AY555" s="213" t="s">
        <v>165</v>
      </c>
    </row>
    <row r="556" s="14" customFormat="1">
      <c r="B556" s="220"/>
      <c r="D556" s="199" t="s">
        <v>249</v>
      </c>
      <c r="E556" s="221" t="s">
        <v>1</v>
      </c>
      <c r="F556" s="222" t="s">
        <v>252</v>
      </c>
      <c r="H556" s="223">
        <v>91.290000000000006</v>
      </c>
      <c r="I556" s="224"/>
      <c r="L556" s="220"/>
      <c r="M556" s="225"/>
      <c r="N556" s="226"/>
      <c r="O556" s="226"/>
      <c r="P556" s="226"/>
      <c r="Q556" s="226"/>
      <c r="R556" s="226"/>
      <c r="S556" s="226"/>
      <c r="T556" s="227"/>
      <c r="AT556" s="221" t="s">
        <v>249</v>
      </c>
      <c r="AU556" s="221" t="s">
        <v>179</v>
      </c>
      <c r="AV556" s="14" t="s">
        <v>164</v>
      </c>
      <c r="AW556" s="14" t="s">
        <v>39</v>
      </c>
      <c r="AX556" s="14" t="s">
        <v>21</v>
      </c>
      <c r="AY556" s="221" t="s">
        <v>165</v>
      </c>
    </row>
    <row r="557" s="1" customFormat="1" ht="24" customHeight="1">
      <c r="B557" s="185"/>
      <c r="C557" s="186" t="s">
        <v>816</v>
      </c>
      <c r="D557" s="186" t="s">
        <v>168</v>
      </c>
      <c r="E557" s="187" t="s">
        <v>817</v>
      </c>
      <c r="F557" s="188" t="s">
        <v>818</v>
      </c>
      <c r="G557" s="189" t="s">
        <v>246</v>
      </c>
      <c r="H557" s="190">
        <v>365.125</v>
      </c>
      <c r="I557" s="191"/>
      <c r="J557" s="192">
        <f>ROUND(I557*H557,2)</f>
        <v>0</v>
      </c>
      <c r="K557" s="188" t="s">
        <v>247</v>
      </c>
      <c r="L557" s="37"/>
      <c r="M557" s="193" t="s">
        <v>1</v>
      </c>
      <c r="N557" s="194" t="s">
        <v>49</v>
      </c>
      <c r="O557" s="73"/>
      <c r="P557" s="195">
        <f>O557*H557</f>
        <v>0</v>
      </c>
      <c r="Q557" s="195">
        <v>0.023099999999999999</v>
      </c>
      <c r="R557" s="195">
        <f>Q557*H557</f>
        <v>8.4343874999999997</v>
      </c>
      <c r="S557" s="195">
        <v>0</v>
      </c>
      <c r="T557" s="196">
        <f>S557*H557</f>
        <v>0</v>
      </c>
      <c r="AR557" s="197" t="s">
        <v>164</v>
      </c>
      <c r="AT557" s="197" t="s">
        <v>168</v>
      </c>
      <c r="AU557" s="197" t="s">
        <v>179</v>
      </c>
      <c r="AY557" s="18" t="s">
        <v>165</v>
      </c>
      <c r="BE557" s="198">
        <f>IF(N557="základní",J557,0)</f>
        <v>0</v>
      </c>
      <c r="BF557" s="198">
        <f>IF(N557="snížená",J557,0)</f>
        <v>0</v>
      </c>
      <c r="BG557" s="198">
        <f>IF(N557="zákl. přenesená",J557,0)</f>
        <v>0</v>
      </c>
      <c r="BH557" s="198">
        <f>IF(N557="sníž. přenesená",J557,0)</f>
        <v>0</v>
      </c>
      <c r="BI557" s="198">
        <f>IF(N557="nulová",J557,0)</f>
        <v>0</v>
      </c>
      <c r="BJ557" s="18" t="s">
        <v>21</v>
      </c>
      <c r="BK557" s="198">
        <f>ROUND(I557*H557,2)</f>
        <v>0</v>
      </c>
      <c r="BL557" s="18" t="s">
        <v>164</v>
      </c>
      <c r="BM557" s="197" t="s">
        <v>819</v>
      </c>
    </row>
    <row r="558" s="1" customFormat="1">
      <c r="B558" s="37"/>
      <c r="D558" s="199" t="s">
        <v>173</v>
      </c>
      <c r="F558" s="200" t="s">
        <v>820</v>
      </c>
      <c r="I558" s="126"/>
      <c r="L558" s="37"/>
      <c r="M558" s="201"/>
      <c r="N558" s="73"/>
      <c r="O558" s="73"/>
      <c r="P558" s="73"/>
      <c r="Q558" s="73"/>
      <c r="R558" s="73"/>
      <c r="S558" s="73"/>
      <c r="T558" s="74"/>
      <c r="AT558" s="18" t="s">
        <v>173</v>
      </c>
      <c r="AU558" s="18" t="s">
        <v>179</v>
      </c>
    </row>
    <row r="559" s="13" customFormat="1">
      <c r="B559" s="212"/>
      <c r="D559" s="199" t="s">
        <v>249</v>
      </c>
      <c r="E559" s="213" t="s">
        <v>1</v>
      </c>
      <c r="F559" s="214" t="s">
        <v>821</v>
      </c>
      <c r="H559" s="215">
        <v>302.56</v>
      </c>
      <c r="I559" s="216"/>
      <c r="L559" s="212"/>
      <c r="M559" s="217"/>
      <c r="N559" s="218"/>
      <c r="O559" s="218"/>
      <c r="P559" s="218"/>
      <c r="Q559" s="218"/>
      <c r="R559" s="218"/>
      <c r="S559" s="218"/>
      <c r="T559" s="219"/>
      <c r="AT559" s="213" t="s">
        <v>249</v>
      </c>
      <c r="AU559" s="213" t="s">
        <v>179</v>
      </c>
      <c r="AV559" s="13" t="s">
        <v>92</v>
      </c>
      <c r="AW559" s="13" t="s">
        <v>39</v>
      </c>
      <c r="AX559" s="13" t="s">
        <v>84</v>
      </c>
      <c r="AY559" s="213" t="s">
        <v>165</v>
      </c>
    </row>
    <row r="560" s="13" customFormat="1">
      <c r="B560" s="212"/>
      <c r="D560" s="199" t="s">
        <v>249</v>
      </c>
      <c r="E560" s="213" t="s">
        <v>1</v>
      </c>
      <c r="F560" s="214" t="s">
        <v>822</v>
      </c>
      <c r="H560" s="215">
        <v>115.54000000000001</v>
      </c>
      <c r="I560" s="216"/>
      <c r="L560" s="212"/>
      <c r="M560" s="217"/>
      <c r="N560" s="218"/>
      <c r="O560" s="218"/>
      <c r="P560" s="218"/>
      <c r="Q560" s="218"/>
      <c r="R560" s="218"/>
      <c r="S560" s="218"/>
      <c r="T560" s="219"/>
      <c r="AT560" s="213" t="s">
        <v>249</v>
      </c>
      <c r="AU560" s="213" t="s">
        <v>179</v>
      </c>
      <c r="AV560" s="13" t="s">
        <v>92</v>
      </c>
      <c r="AW560" s="13" t="s">
        <v>39</v>
      </c>
      <c r="AX560" s="13" t="s">
        <v>84</v>
      </c>
      <c r="AY560" s="213" t="s">
        <v>165</v>
      </c>
    </row>
    <row r="561" s="13" customFormat="1">
      <c r="B561" s="212"/>
      <c r="D561" s="199" t="s">
        <v>249</v>
      </c>
      <c r="E561" s="213" t="s">
        <v>1</v>
      </c>
      <c r="F561" s="214" t="s">
        <v>823</v>
      </c>
      <c r="H561" s="215">
        <v>1.125</v>
      </c>
      <c r="I561" s="216"/>
      <c r="L561" s="212"/>
      <c r="M561" s="217"/>
      <c r="N561" s="218"/>
      <c r="O561" s="218"/>
      <c r="P561" s="218"/>
      <c r="Q561" s="218"/>
      <c r="R561" s="218"/>
      <c r="S561" s="218"/>
      <c r="T561" s="219"/>
      <c r="AT561" s="213" t="s">
        <v>249</v>
      </c>
      <c r="AU561" s="213" t="s">
        <v>179</v>
      </c>
      <c r="AV561" s="13" t="s">
        <v>92</v>
      </c>
      <c r="AW561" s="13" t="s">
        <v>39</v>
      </c>
      <c r="AX561" s="13" t="s">
        <v>84</v>
      </c>
      <c r="AY561" s="213" t="s">
        <v>165</v>
      </c>
    </row>
    <row r="562" s="13" customFormat="1">
      <c r="B562" s="212"/>
      <c r="D562" s="199" t="s">
        <v>249</v>
      </c>
      <c r="E562" s="213" t="s">
        <v>1</v>
      </c>
      <c r="F562" s="214" t="s">
        <v>824</v>
      </c>
      <c r="H562" s="215">
        <v>-42.399999999999999</v>
      </c>
      <c r="I562" s="216"/>
      <c r="L562" s="212"/>
      <c r="M562" s="217"/>
      <c r="N562" s="218"/>
      <c r="O562" s="218"/>
      <c r="P562" s="218"/>
      <c r="Q562" s="218"/>
      <c r="R562" s="218"/>
      <c r="S562" s="218"/>
      <c r="T562" s="219"/>
      <c r="AT562" s="213" t="s">
        <v>249</v>
      </c>
      <c r="AU562" s="213" t="s">
        <v>179</v>
      </c>
      <c r="AV562" s="13" t="s">
        <v>92</v>
      </c>
      <c r="AW562" s="13" t="s">
        <v>39</v>
      </c>
      <c r="AX562" s="13" t="s">
        <v>84</v>
      </c>
      <c r="AY562" s="213" t="s">
        <v>165</v>
      </c>
    </row>
    <row r="563" s="13" customFormat="1">
      <c r="B563" s="212"/>
      <c r="D563" s="199" t="s">
        <v>249</v>
      </c>
      <c r="E563" s="213" t="s">
        <v>1</v>
      </c>
      <c r="F563" s="214" t="s">
        <v>825</v>
      </c>
      <c r="H563" s="215">
        <v>-11.699999999999999</v>
      </c>
      <c r="I563" s="216"/>
      <c r="L563" s="212"/>
      <c r="M563" s="217"/>
      <c r="N563" s="218"/>
      <c r="O563" s="218"/>
      <c r="P563" s="218"/>
      <c r="Q563" s="218"/>
      <c r="R563" s="218"/>
      <c r="S563" s="218"/>
      <c r="T563" s="219"/>
      <c r="AT563" s="213" t="s">
        <v>249</v>
      </c>
      <c r="AU563" s="213" t="s">
        <v>179</v>
      </c>
      <c r="AV563" s="13" t="s">
        <v>92</v>
      </c>
      <c r="AW563" s="13" t="s">
        <v>39</v>
      </c>
      <c r="AX563" s="13" t="s">
        <v>84</v>
      </c>
      <c r="AY563" s="213" t="s">
        <v>165</v>
      </c>
    </row>
    <row r="564" s="14" customFormat="1">
      <c r="B564" s="220"/>
      <c r="D564" s="199" t="s">
        <v>249</v>
      </c>
      <c r="E564" s="221" t="s">
        <v>1</v>
      </c>
      <c r="F564" s="222" t="s">
        <v>252</v>
      </c>
      <c r="H564" s="223">
        <v>365.12500000000006</v>
      </c>
      <c r="I564" s="224"/>
      <c r="L564" s="220"/>
      <c r="M564" s="225"/>
      <c r="N564" s="226"/>
      <c r="O564" s="226"/>
      <c r="P564" s="226"/>
      <c r="Q564" s="226"/>
      <c r="R564" s="226"/>
      <c r="S564" s="226"/>
      <c r="T564" s="227"/>
      <c r="AT564" s="221" t="s">
        <v>249</v>
      </c>
      <c r="AU564" s="221" t="s">
        <v>179</v>
      </c>
      <c r="AV564" s="14" t="s">
        <v>164</v>
      </c>
      <c r="AW564" s="14" t="s">
        <v>39</v>
      </c>
      <c r="AX564" s="14" t="s">
        <v>21</v>
      </c>
      <c r="AY564" s="221" t="s">
        <v>165</v>
      </c>
    </row>
    <row r="565" s="1" customFormat="1" ht="24" customHeight="1">
      <c r="B565" s="185"/>
      <c r="C565" s="186" t="s">
        <v>826</v>
      </c>
      <c r="D565" s="186" t="s">
        <v>168</v>
      </c>
      <c r="E565" s="187" t="s">
        <v>827</v>
      </c>
      <c r="F565" s="188" t="s">
        <v>828</v>
      </c>
      <c r="G565" s="189" t="s">
        <v>246</v>
      </c>
      <c r="H565" s="190">
        <v>365.125</v>
      </c>
      <c r="I565" s="191"/>
      <c r="J565" s="192">
        <f>ROUND(I565*H565,2)</f>
        <v>0</v>
      </c>
      <c r="K565" s="188" t="s">
        <v>247</v>
      </c>
      <c r="L565" s="37"/>
      <c r="M565" s="193" t="s">
        <v>1</v>
      </c>
      <c r="N565" s="194" t="s">
        <v>49</v>
      </c>
      <c r="O565" s="73"/>
      <c r="P565" s="195">
        <f>O565*H565</f>
        <v>0</v>
      </c>
      <c r="Q565" s="195">
        <v>0.0079000000000000008</v>
      </c>
      <c r="R565" s="195">
        <f>Q565*H565</f>
        <v>2.8844875000000001</v>
      </c>
      <c r="S565" s="195">
        <v>0</v>
      </c>
      <c r="T565" s="196">
        <f>S565*H565</f>
        <v>0</v>
      </c>
      <c r="AR565" s="197" t="s">
        <v>164</v>
      </c>
      <c r="AT565" s="197" t="s">
        <v>168</v>
      </c>
      <c r="AU565" s="197" t="s">
        <v>179</v>
      </c>
      <c r="AY565" s="18" t="s">
        <v>165</v>
      </c>
      <c r="BE565" s="198">
        <f>IF(N565="základní",J565,0)</f>
        <v>0</v>
      </c>
      <c r="BF565" s="198">
        <f>IF(N565="snížená",J565,0)</f>
        <v>0</v>
      </c>
      <c r="BG565" s="198">
        <f>IF(N565="zákl. přenesená",J565,0)</f>
        <v>0</v>
      </c>
      <c r="BH565" s="198">
        <f>IF(N565="sníž. přenesená",J565,0)</f>
        <v>0</v>
      </c>
      <c r="BI565" s="198">
        <f>IF(N565="nulová",J565,0)</f>
        <v>0</v>
      </c>
      <c r="BJ565" s="18" t="s">
        <v>21</v>
      </c>
      <c r="BK565" s="198">
        <f>ROUND(I565*H565,2)</f>
        <v>0</v>
      </c>
      <c r="BL565" s="18" t="s">
        <v>164</v>
      </c>
      <c r="BM565" s="197" t="s">
        <v>829</v>
      </c>
    </row>
    <row r="566" s="1" customFormat="1">
      <c r="B566" s="37"/>
      <c r="D566" s="199" t="s">
        <v>173</v>
      </c>
      <c r="F566" s="200" t="s">
        <v>830</v>
      </c>
      <c r="I566" s="126"/>
      <c r="L566" s="37"/>
      <c r="M566" s="201"/>
      <c r="N566" s="73"/>
      <c r="O566" s="73"/>
      <c r="P566" s="73"/>
      <c r="Q566" s="73"/>
      <c r="R566" s="73"/>
      <c r="S566" s="73"/>
      <c r="T566" s="74"/>
      <c r="AT566" s="18" t="s">
        <v>173</v>
      </c>
      <c r="AU566" s="18" t="s">
        <v>179</v>
      </c>
    </row>
    <row r="567" s="1" customFormat="1" ht="24" customHeight="1">
      <c r="B567" s="185"/>
      <c r="C567" s="186" t="s">
        <v>831</v>
      </c>
      <c r="D567" s="186" t="s">
        <v>168</v>
      </c>
      <c r="E567" s="187" t="s">
        <v>832</v>
      </c>
      <c r="F567" s="188" t="s">
        <v>833</v>
      </c>
      <c r="G567" s="189" t="s">
        <v>246</v>
      </c>
      <c r="H567" s="190">
        <v>89.5</v>
      </c>
      <c r="I567" s="191"/>
      <c r="J567" s="192">
        <f>ROUND(I567*H567,2)</f>
        <v>0</v>
      </c>
      <c r="K567" s="188" t="s">
        <v>247</v>
      </c>
      <c r="L567" s="37"/>
      <c r="M567" s="193" t="s">
        <v>1</v>
      </c>
      <c r="N567" s="194" t="s">
        <v>49</v>
      </c>
      <c r="O567" s="73"/>
      <c r="P567" s="195">
        <f>O567*H567</f>
        <v>0</v>
      </c>
      <c r="Q567" s="195">
        <v>0.00628</v>
      </c>
      <c r="R567" s="195">
        <f>Q567*H567</f>
        <v>0.56206</v>
      </c>
      <c r="S567" s="195">
        <v>0</v>
      </c>
      <c r="T567" s="196">
        <f>S567*H567</f>
        <v>0</v>
      </c>
      <c r="AR567" s="197" t="s">
        <v>164</v>
      </c>
      <c r="AT567" s="197" t="s">
        <v>168</v>
      </c>
      <c r="AU567" s="197" t="s">
        <v>179</v>
      </c>
      <c r="AY567" s="18" t="s">
        <v>165</v>
      </c>
      <c r="BE567" s="198">
        <f>IF(N567="základní",J567,0)</f>
        <v>0</v>
      </c>
      <c r="BF567" s="198">
        <f>IF(N567="snížená",J567,0)</f>
        <v>0</v>
      </c>
      <c r="BG567" s="198">
        <f>IF(N567="zákl. přenesená",J567,0)</f>
        <v>0</v>
      </c>
      <c r="BH567" s="198">
        <f>IF(N567="sníž. přenesená",J567,0)</f>
        <v>0</v>
      </c>
      <c r="BI567" s="198">
        <f>IF(N567="nulová",J567,0)</f>
        <v>0</v>
      </c>
      <c r="BJ567" s="18" t="s">
        <v>21</v>
      </c>
      <c r="BK567" s="198">
        <f>ROUND(I567*H567,2)</f>
        <v>0</v>
      </c>
      <c r="BL567" s="18" t="s">
        <v>164</v>
      </c>
      <c r="BM567" s="197" t="s">
        <v>834</v>
      </c>
    </row>
    <row r="568" s="1" customFormat="1">
      <c r="B568" s="37"/>
      <c r="D568" s="199" t="s">
        <v>173</v>
      </c>
      <c r="F568" s="200" t="s">
        <v>835</v>
      </c>
      <c r="I568" s="126"/>
      <c r="L568" s="37"/>
      <c r="M568" s="201"/>
      <c r="N568" s="73"/>
      <c r="O568" s="73"/>
      <c r="P568" s="73"/>
      <c r="Q568" s="73"/>
      <c r="R568" s="73"/>
      <c r="S568" s="73"/>
      <c r="T568" s="74"/>
      <c r="AT568" s="18" t="s">
        <v>173</v>
      </c>
      <c r="AU568" s="18" t="s">
        <v>179</v>
      </c>
    </row>
    <row r="569" s="1" customFormat="1" ht="24" customHeight="1">
      <c r="B569" s="185"/>
      <c r="C569" s="186" t="s">
        <v>836</v>
      </c>
      <c r="D569" s="186" t="s">
        <v>168</v>
      </c>
      <c r="E569" s="187" t="s">
        <v>837</v>
      </c>
      <c r="F569" s="188" t="s">
        <v>838</v>
      </c>
      <c r="G569" s="189" t="s">
        <v>246</v>
      </c>
      <c r="H569" s="190">
        <v>365.125</v>
      </c>
      <c r="I569" s="191"/>
      <c r="J569" s="192">
        <f>ROUND(I569*H569,2)</f>
        <v>0</v>
      </c>
      <c r="K569" s="188" t="s">
        <v>247</v>
      </c>
      <c r="L569" s="37"/>
      <c r="M569" s="193" t="s">
        <v>1</v>
      </c>
      <c r="N569" s="194" t="s">
        <v>49</v>
      </c>
      <c r="O569" s="73"/>
      <c r="P569" s="195">
        <f>O569*H569</f>
        <v>0</v>
      </c>
      <c r="Q569" s="195">
        <v>0.0026800000000000001</v>
      </c>
      <c r="R569" s="195">
        <f>Q569*H569</f>
        <v>0.97853500000000004</v>
      </c>
      <c r="S569" s="195">
        <v>0</v>
      </c>
      <c r="T569" s="196">
        <f>S569*H569</f>
        <v>0</v>
      </c>
      <c r="AR569" s="197" t="s">
        <v>164</v>
      </c>
      <c r="AT569" s="197" t="s">
        <v>168</v>
      </c>
      <c r="AU569" s="197" t="s">
        <v>179</v>
      </c>
      <c r="AY569" s="18" t="s">
        <v>165</v>
      </c>
      <c r="BE569" s="198">
        <f>IF(N569="základní",J569,0)</f>
        <v>0</v>
      </c>
      <c r="BF569" s="198">
        <f>IF(N569="snížená",J569,0)</f>
        <v>0</v>
      </c>
      <c r="BG569" s="198">
        <f>IF(N569="zákl. přenesená",J569,0)</f>
        <v>0</v>
      </c>
      <c r="BH569" s="198">
        <f>IF(N569="sníž. přenesená",J569,0)</f>
        <v>0</v>
      </c>
      <c r="BI569" s="198">
        <f>IF(N569="nulová",J569,0)</f>
        <v>0</v>
      </c>
      <c r="BJ569" s="18" t="s">
        <v>21</v>
      </c>
      <c r="BK569" s="198">
        <f>ROUND(I569*H569,2)</f>
        <v>0</v>
      </c>
      <c r="BL569" s="18" t="s">
        <v>164</v>
      </c>
      <c r="BM569" s="197" t="s">
        <v>839</v>
      </c>
    </row>
    <row r="570" s="1" customFormat="1">
      <c r="B570" s="37"/>
      <c r="D570" s="199" t="s">
        <v>173</v>
      </c>
      <c r="F570" s="200" t="s">
        <v>840</v>
      </c>
      <c r="I570" s="126"/>
      <c r="L570" s="37"/>
      <c r="M570" s="201"/>
      <c r="N570" s="73"/>
      <c r="O570" s="73"/>
      <c r="P570" s="73"/>
      <c r="Q570" s="73"/>
      <c r="R570" s="73"/>
      <c r="S570" s="73"/>
      <c r="T570" s="74"/>
      <c r="AT570" s="18" t="s">
        <v>173</v>
      </c>
      <c r="AU570" s="18" t="s">
        <v>179</v>
      </c>
    </row>
    <row r="571" s="1" customFormat="1" ht="24" customHeight="1">
      <c r="B571" s="185"/>
      <c r="C571" s="186" t="s">
        <v>841</v>
      </c>
      <c r="D571" s="186" t="s">
        <v>168</v>
      </c>
      <c r="E571" s="187" t="s">
        <v>842</v>
      </c>
      <c r="F571" s="188" t="s">
        <v>843</v>
      </c>
      <c r="G571" s="189" t="s">
        <v>246</v>
      </c>
      <c r="H571" s="190">
        <v>79</v>
      </c>
      <c r="I571" s="191"/>
      <c r="J571" s="192">
        <f>ROUND(I571*H571,2)</f>
        <v>0</v>
      </c>
      <c r="K571" s="188" t="s">
        <v>247</v>
      </c>
      <c r="L571" s="37"/>
      <c r="M571" s="193" t="s">
        <v>1</v>
      </c>
      <c r="N571" s="194" t="s">
        <v>49</v>
      </c>
      <c r="O571" s="73"/>
      <c r="P571" s="195">
        <f>O571*H571</f>
        <v>0</v>
      </c>
      <c r="Q571" s="195">
        <v>0.00012648</v>
      </c>
      <c r="R571" s="195">
        <f>Q571*H571</f>
        <v>0.0099919199999999996</v>
      </c>
      <c r="S571" s="195">
        <v>0</v>
      </c>
      <c r="T571" s="196">
        <f>S571*H571</f>
        <v>0</v>
      </c>
      <c r="AR571" s="197" t="s">
        <v>164</v>
      </c>
      <c r="AT571" s="197" t="s">
        <v>168</v>
      </c>
      <c r="AU571" s="197" t="s">
        <v>179</v>
      </c>
      <c r="AY571" s="18" t="s">
        <v>165</v>
      </c>
      <c r="BE571" s="198">
        <f>IF(N571="základní",J571,0)</f>
        <v>0</v>
      </c>
      <c r="BF571" s="198">
        <f>IF(N571="snížená",J571,0)</f>
        <v>0</v>
      </c>
      <c r="BG571" s="198">
        <f>IF(N571="zákl. přenesená",J571,0)</f>
        <v>0</v>
      </c>
      <c r="BH571" s="198">
        <f>IF(N571="sníž. přenesená",J571,0)</f>
        <v>0</v>
      </c>
      <c r="BI571" s="198">
        <f>IF(N571="nulová",J571,0)</f>
        <v>0</v>
      </c>
      <c r="BJ571" s="18" t="s">
        <v>21</v>
      </c>
      <c r="BK571" s="198">
        <f>ROUND(I571*H571,2)</f>
        <v>0</v>
      </c>
      <c r="BL571" s="18" t="s">
        <v>164</v>
      </c>
      <c r="BM571" s="197" t="s">
        <v>844</v>
      </c>
    </row>
    <row r="572" s="1" customFormat="1">
      <c r="B572" s="37"/>
      <c r="D572" s="199" t="s">
        <v>173</v>
      </c>
      <c r="F572" s="200" t="s">
        <v>845</v>
      </c>
      <c r="I572" s="126"/>
      <c r="L572" s="37"/>
      <c r="M572" s="201"/>
      <c r="N572" s="73"/>
      <c r="O572" s="73"/>
      <c r="P572" s="73"/>
      <c r="Q572" s="73"/>
      <c r="R572" s="73"/>
      <c r="S572" s="73"/>
      <c r="T572" s="74"/>
      <c r="AT572" s="18" t="s">
        <v>173</v>
      </c>
      <c r="AU572" s="18" t="s">
        <v>179</v>
      </c>
    </row>
    <row r="573" s="13" customFormat="1">
      <c r="B573" s="212"/>
      <c r="D573" s="199" t="s">
        <v>249</v>
      </c>
      <c r="E573" s="213" t="s">
        <v>1</v>
      </c>
      <c r="F573" s="214" t="s">
        <v>846</v>
      </c>
      <c r="H573" s="215">
        <v>15</v>
      </c>
      <c r="I573" s="216"/>
      <c r="L573" s="212"/>
      <c r="M573" s="217"/>
      <c r="N573" s="218"/>
      <c r="O573" s="218"/>
      <c r="P573" s="218"/>
      <c r="Q573" s="218"/>
      <c r="R573" s="218"/>
      <c r="S573" s="218"/>
      <c r="T573" s="219"/>
      <c r="AT573" s="213" t="s">
        <v>249</v>
      </c>
      <c r="AU573" s="213" t="s">
        <v>179</v>
      </c>
      <c r="AV573" s="13" t="s">
        <v>92</v>
      </c>
      <c r="AW573" s="13" t="s">
        <v>39</v>
      </c>
      <c r="AX573" s="13" t="s">
        <v>84</v>
      </c>
      <c r="AY573" s="213" t="s">
        <v>165</v>
      </c>
    </row>
    <row r="574" s="13" customFormat="1">
      <c r="B574" s="212"/>
      <c r="D574" s="199" t="s">
        <v>249</v>
      </c>
      <c r="E574" s="213" t="s">
        <v>1</v>
      </c>
      <c r="F574" s="214" t="s">
        <v>847</v>
      </c>
      <c r="H574" s="215">
        <v>64</v>
      </c>
      <c r="I574" s="216"/>
      <c r="L574" s="212"/>
      <c r="M574" s="217"/>
      <c r="N574" s="218"/>
      <c r="O574" s="218"/>
      <c r="P574" s="218"/>
      <c r="Q574" s="218"/>
      <c r="R574" s="218"/>
      <c r="S574" s="218"/>
      <c r="T574" s="219"/>
      <c r="AT574" s="213" t="s">
        <v>249</v>
      </c>
      <c r="AU574" s="213" t="s">
        <v>179</v>
      </c>
      <c r="AV574" s="13" t="s">
        <v>92</v>
      </c>
      <c r="AW574" s="13" t="s">
        <v>39</v>
      </c>
      <c r="AX574" s="13" t="s">
        <v>84</v>
      </c>
      <c r="AY574" s="213" t="s">
        <v>165</v>
      </c>
    </row>
    <row r="575" s="14" customFormat="1">
      <c r="B575" s="220"/>
      <c r="D575" s="199" t="s">
        <v>249</v>
      </c>
      <c r="E575" s="221" t="s">
        <v>1</v>
      </c>
      <c r="F575" s="222" t="s">
        <v>252</v>
      </c>
      <c r="H575" s="223">
        <v>79</v>
      </c>
      <c r="I575" s="224"/>
      <c r="L575" s="220"/>
      <c r="M575" s="225"/>
      <c r="N575" s="226"/>
      <c r="O575" s="226"/>
      <c r="P575" s="226"/>
      <c r="Q575" s="226"/>
      <c r="R575" s="226"/>
      <c r="S575" s="226"/>
      <c r="T575" s="227"/>
      <c r="AT575" s="221" t="s">
        <v>249</v>
      </c>
      <c r="AU575" s="221" t="s">
        <v>179</v>
      </c>
      <c r="AV575" s="14" t="s">
        <v>164</v>
      </c>
      <c r="AW575" s="14" t="s">
        <v>39</v>
      </c>
      <c r="AX575" s="14" t="s">
        <v>21</v>
      </c>
      <c r="AY575" s="221" t="s">
        <v>165</v>
      </c>
    </row>
    <row r="576" s="11" customFormat="1" ht="20.88" customHeight="1">
      <c r="B576" s="172"/>
      <c r="D576" s="173" t="s">
        <v>83</v>
      </c>
      <c r="E576" s="183" t="s">
        <v>640</v>
      </c>
      <c r="F576" s="183" t="s">
        <v>848</v>
      </c>
      <c r="I576" s="175"/>
      <c r="J576" s="184">
        <f>BK576</f>
        <v>0</v>
      </c>
      <c r="L576" s="172"/>
      <c r="M576" s="177"/>
      <c r="N576" s="178"/>
      <c r="O576" s="178"/>
      <c r="P576" s="179">
        <f>SUM(P577:P630)</f>
        <v>0</v>
      </c>
      <c r="Q576" s="178"/>
      <c r="R576" s="179">
        <f>SUM(R577:R630)</f>
        <v>186.42666991999997</v>
      </c>
      <c r="S576" s="178"/>
      <c r="T576" s="180">
        <f>SUM(T577:T630)</f>
        <v>0</v>
      </c>
      <c r="AR576" s="173" t="s">
        <v>21</v>
      </c>
      <c r="AT576" s="181" t="s">
        <v>83</v>
      </c>
      <c r="AU576" s="181" t="s">
        <v>92</v>
      </c>
      <c r="AY576" s="173" t="s">
        <v>165</v>
      </c>
      <c r="BK576" s="182">
        <f>SUM(BK577:BK630)</f>
        <v>0</v>
      </c>
    </row>
    <row r="577" s="1" customFormat="1" ht="16.5" customHeight="1">
      <c r="B577" s="185"/>
      <c r="C577" s="186" t="s">
        <v>849</v>
      </c>
      <c r="D577" s="186" t="s">
        <v>168</v>
      </c>
      <c r="E577" s="187" t="s">
        <v>850</v>
      </c>
      <c r="F577" s="188" t="s">
        <v>851</v>
      </c>
      <c r="G577" s="189" t="s">
        <v>268</v>
      </c>
      <c r="H577" s="190">
        <v>48.258000000000003</v>
      </c>
      <c r="I577" s="191"/>
      <c r="J577" s="192">
        <f>ROUND(I577*H577,2)</f>
        <v>0</v>
      </c>
      <c r="K577" s="188" t="s">
        <v>247</v>
      </c>
      <c r="L577" s="37"/>
      <c r="M577" s="193" t="s">
        <v>1</v>
      </c>
      <c r="N577" s="194" t="s">
        <v>49</v>
      </c>
      <c r="O577" s="73"/>
      <c r="P577" s="195">
        <f>O577*H577</f>
        <v>0</v>
      </c>
      <c r="Q577" s="195">
        <v>2.45329</v>
      </c>
      <c r="R577" s="195">
        <f>Q577*H577</f>
        <v>118.39086882000001</v>
      </c>
      <c r="S577" s="195">
        <v>0</v>
      </c>
      <c r="T577" s="196">
        <f>S577*H577</f>
        <v>0</v>
      </c>
      <c r="AR577" s="197" t="s">
        <v>164</v>
      </c>
      <c r="AT577" s="197" t="s">
        <v>168</v>
      </c>
      <c r="AU577" s="197" t="s">
        <v>179</v>
      </c>
      <c r="AY577" s="18" t="s">
        <v>165</v>
      </c>
      <c r="BE577" s="198">
        <f>IF(N577="základní",J577,0)</f>
        <v>0</v>
      </c>
      <c r="BF577" s="198">
        <f>IF(N577="snížená",J577,0)</f>
        <v>0</v>
      </c>
      <c r="BG577" s="198">
        <f>IF(N577="zákl. přenesená",J577,0)</f>
        <v>0</v>
      </c>
      <c r="BH577" s="198">
        <f>IF(N577="sníž. přenesená",J577,0)</f>
        <v>0</v>
      </c>
      <c r="BI577" s="198">
        <f>IF(N577="nulová",J577,0)</f>
        <v>0</v>
      </c>
      <c r="BJ577" s="18" t="s">
        <v>21</v>
      </c>
      <c r="BK577" s="198">
        <f>ROUND(I577*H577,2)</f>
        <v>0</v>
      </c>
      <c r="BL577" s="18" t="s">
        <v>164</v>
      </c>
      <c r="BM577" s="197" t="s">
        <v>852</v>
      </c>
    </row>
    <row r="578" s="1" customFormat="1">
      <c r="B578" s="37"/>
      <c r="D578" s="199" t="s">
        <v>173</v>
      </c>
      <c r="F578" s="200" t="s">
        <v>853</v>
      </c>
      <c r="I578" s="126"/>
      <c r="L578" s="37"/>
      <c r="M578" s="201"/>
      <c r="N578" s="73"/>
      <c r="O578" s="73"/>
      <c r="P578" s="73"/>
      <c r="Q578" s="73"/>
      <c r="R578" s="73"/>
      <c r="S578" s="73"/>
      <c r="T578" s="74"/>
      <c r="AT578" s="18" t="s">
        <v>173</v>
      </c>
      <c r="AU578" s="18" t="s">
        <v>179</v>
      </c>
    </row>
    <row r="579" s="13" customFormat="1">
      <c r="B579" s="212"/>
      <c r="D579" s="199" t="s">
        <v>249</v>
      </c>
      <c r="E579" s="213" t="s">
        <v>1</v>
      </c>
      <c r="F579" s="214" t="s">
        <v>854</v>
      </c>
      <c r="H579" s="215">
        <v>46.799999999999997</v>
      </c>
      <c r="I579" s="216"/>
      <c r="L579" s="212"/>
      <c r="M579" s="217"/>
      <c r="N579" s="218"/>
      <c r="O579" s="218"/>
      <c r="P579" s="218"/>
      <c r="Q579" s="218"/>
      <c r="R579" s="218"/>
      <c r="S579" s="218"/>
      <c r="T579" s="219"/>
      <c r="AT579" s="213" t="s">
        <v>249</v>
      </c>
      <c r="AU579" s="213" t="s">
        <v>179</v>
      </c>
      <c r="AV579" s="13" t="s">
        <v>92</v>
      </c>
      <c r="AW579" s="13" t="s">
        <v>39</v>
      </c>
      <c r="AX579" s="13" t="s">
        <v>84</v>
      </c>
      <c r="AY579" s="213" t="s">
        <v>165</v>
      </c>
    </row>
    <row r="580" s="13" customFormat="1">
      <c r="B580" s="212"/>
      <c r="D580" s="199" t="s">
        <v>249</v>
      </c>
      <c r="E580" s="213" t="s">
        <v>1</v>
      </c>
      <c r="F580" s="214" t="s">
        <v>855</v>
      </c>
      <c r="H580" s="215">
        <v>1.458</v>
      </c>
      <c r="I580" s="216"/>
      <c r="L580" s="212"/>
      <c r="M580" s="217"/>
      <c r="N580" s="218"/>
      <c r="O580" s="218"/>
      <c r="P580" s="218"/>
      <c r="Q580" s="218"/>
      <c r="R580" s="218"/>
      <c r="S580" s="218"/>
      <c r="T580" s="219"/>
      <c r="AT580" s="213" t="s">
        <v>249</v>
      </c>
      <c r="AU580" s="213" t="s">
        <v>179</v>
      </c>
      <c r="AV580" s="13" t="s">
        <v>92</v>
      </c>
      <c r="AW580" s="13" t="s">
        <v>39</v>
      </c>
      <c r="AX580" s="13" t="s">
        <v>84</v>
      </c>
      <c r="AY580" s="213" t="s">
        <v>165</v>
      </c>
    </row>
    <row r="581" s="14" customFormat="1">
      <c r="B581" s="220"/>
      <c r="D581" s="199" t="s">
        <v>249</v>
      </c>
      <c r="E581" s="221" t="s">
        <v>1</v>
      </c>
      <c r="F581" s="222" t="s">
        <v>252</v>
      </c>
      <c r="H581" s="223">
        <v>48.257999999999996</v>
      </c>
      <c r="I581" s="224"/>
      <c r="L581" s="220"/>
      <c r="M581" s="225"/>
      <c r="N581" s="226"/>
      <c r="O581" s="226"/>
      <c r="P581" s="226"/>
      <c r="Q581" s="226"/>
      <c r="R581" s="226"/>
      <c r="S581" s="226"/>
      <c r="T581" s="227"/>
      <c r="AT581" s="221" t="s">
        <v>249</v>
      </c>
      <c r="AU581" s="221" t="s">
        <v>179</v>
      </c>
      <c r="AV581" s="14" t="s">
        <v>164</v>
      </c>
      <c r="AW581" s="14" t="s">
        <v>39</v>
      </c>
      <c r="AX581" s="14" t="s">
        <v>21</v>
      </c>
      <c r="AY581" s="221" t="s">
        <v>165</v>
      </c>
    </row>
    <row r="582" s="1" customFormat="1" ht="24" customHeight="1">
      <c r="B582" s="185"/>
      <c r="C582" s="186" t="s">
        <v>856</v>
      </c>
      <c r="D582" s="186" t="s">
        <v>168</v>
      </c>
      <c r="E582" s="187" t="s">
        <v>857</v>
      </c>
      <c r="F582" s="188" t="s">
        <v>858</v>
      </c>
      <c r="G582" s="189" t="s">
        <v>268</v>
      </c>
      <c r="H582" s="190">
        <v>48.258000000000003</v>
      </c>
      <c r="I582" s="191"/>
      <c r="J582" s="192">
        <f>ROUND(I582*H582,2)</f>
        <v>0</v>
      </c>
      <c r="K582" s="188" t="s">
        <v>247</v>
      </c>
      <c r="L582" s="37"/>
      <c r="M582" s="193" t="s">
        <v>1</v>
      </c>
      <c r="N582" s="194" t="s">
        <v>49</v>
      </c>
      <c r="O582" s="73"/>
      <c r="P582" s="195">
        <f>O582*H582</f>
        <v>0</v>
      </c>
      <c r="Q582" s="195">
        <v>0.020199999999999999</v>
      </c>
      <c r="R582" s="195">
        <f>Q582*H582</f>
        <v>0.9748116</v>
      </c>
      <c r="S582" s="195">
        <v>0</v>
      </c>
      <c r="T582" s="196">
        <f>S582*H582</f>
        <v>0</v>
      </c>
      <c r="AR582" s="197" t="s">
        <v>164</v>
      </c>
      <c r="AT582" s="197" t="s">
        <v>168</v>
      </c>
      <c r="AU582" s="197" t="s">
        <v>179</v>
      </c>
      <c r="AY582" s="18" t="s">
        <v>165</v>
      </c>
      <c r="BE582" s="198">
        <f>IF(N582="základní",J582,0)</f>
        <v>0</v>
      </c>
      <c r="BF582" s="198">
        <f>IF(N582="snížená",J582,0)</f>
        <v>0</v>
      </c>
      <c r="BG582" s="198">
        <f>IF(N582="zákl. přenesená",J582,0)</f>
        <v>0</v>
      </c>
      <c r="BH582" s="198">
        <f>IF(N582="sníž. přenesená",J582,0)</f>
        <v>0</v>
      </c>
      <c r="BI582" s="198">
        <f>IF(N582="nulová",J582,0)</f>
        <v>0</v>
      </c>
      <c r="BJ582" s="18" t="s">
        <v>21</v>
      </c>
      <c r="BK582" s="198">
        <f>ROUND(I582*H582,2)</f>
        <v>0</v>
      </c>
      <c r="BL582" s="18" t="s">
        <v>164</v>
      </c>
      <c r="BM582" s="197" t="s">
        <v>859</v>
      </c>
    </row>
    <row r="583" s="1" customFormat="1">
      <c r="B583" s="37"/>
      <c r="D583" s="199" t="s">
        <v>173</v>
      </c>
      <c r="F583" s="200" t="s">
        <v>860</v>
      </c>
      <c r="I583" s="126"/>
      <c r="L583" s="37"/>
      <c r="M583" s="201"/>
      <c r="N583" s="73"/>
      <c r="O583" s="73"/>
      <c r="P583" s="73"/>
      <c r="Q583" s="73"/>
      <c r="R583" s="73"/>
      <c r="S583" s="73"/>
      <c r="T583" s="74"/>
      <c r="AT583" s="18" t="s">
        <v>173</v>
      </c>
      <c r="AU583" s="18" t="s">
        <v>179</v>
      </c>
    </row>
    <row r="584" s="1" customFormat="1" ht="24" customHeight="1">
      <c r="B584" s="185"/>
      <c r="C584" s="186" t="s">
        <v>27</v>
      </c>
      <c r="D584" s="186" t="s">
        <v>168</v>
      </c>
      <c r="E584" s="187" t="s">
        <v>861</v>
      </c>
      <c r="F584" s="188" t="s">
        <v>862</v>
      </c>
      <c r="G584" s="189" t="s">
        <v>246</v>
      </c>
      <c r="H584" s="190">
        <v>43.829999999999998</v>
      </c>
      <c r="I584" s="191"/>
      <c r="J584" s="192">
        <f>ROUND(I584*H584,2)</f>
        <v>0</v>
      </c>
      <c r="K584" s="188" t="s">
        <v>247</v>
      </c>
      <c r="L584" s="37"/>
      <c r="M584" s="193" t="s">
        <v>1</v>
      </c>
      <c r="N584" s="194" t="s">
        <v>49</v>
      </c>
      <c r="O584" s="73"/>
      <c r="P584" s="195">
        <f>O584*H584</f>
        <v>0</v>
      </c>
      <c r="Q584" s="195">
        <v>0.105</v>
      </c>
      <c r="R584" s="195">
        <f>Q584*H584</f>
        <v>4.60215</v>
      </c>
      <c r="S584" s="195">
        <v>0</v>
      </c>
      <c r="T584" s="196">
        <f>S584*H584</f>
        <v>0</v>
      </c>
      <c r="AR584" s="197" t="s">
        <v>164</v>
      </c>
      <c r="AT584" s="197" t="s">
        <v>168</v>
      </c>
      <c r="AU584" s="197" t="s">
        <v>179</v>
      </c>
      <c r="AY584" s="18" t="s">
        <v>165</v>
      </c>
      <c r="BE584" s="198">
        <f>IF(N584="základní",J584,0)</f>
        <v>0</v>
      </c>
      <c r="BF584" s="198">
        <f>IF(N584="snížená",J584,0)</f>
        <v>0</v>
      </c>
      <c r="BG584" s="198">
        <f>IF(N584="zákl. přenesená",J584,0)</f>
        <v>0</v>
      </c>
      <c r="BH584" s="198">
        <f>IF(N584="sníž. přenesená",J584,0)</f>
        <v>0</v>
      </c>
      <c r="BI584" s="198">
        <f>IF(N584="nulová",J584,0)</f>
        <v>0</v>
      </c>
      <c r="BJ584" s="18" t="s">
        <v>21</v>
      </c>
      <c r="BK584" s="198">
        <f>ROUND(I584*H584,2)</f>
        <v>0</v>
      </c>
      <c r="BL584" s="18" t="s">
        <v>164</v>
      </c>
      <c r="BM584" s="197" t="s">
        <v>863</v>
      </c>
    </row>
    <row r="585" s="1" customFormat="1">
      <c r="B585" s="37"/>
      <c r="D585" s="199" t="s">
        <v>173</v>
      </c>
      <c r="F585" s="200" t="s">
        <v>864</v>
      </c>
      <c r="I585" s="126"/>
      <c r="L585" s="37"/>
      <c r="M585" s="201"/>
      <c r="N585" s="73"/>
      <c r="O585" s="73"/>
      <c r="P585" s="73"/>
      <c r="Q585" s="73"/>
      <c r="R585" s="73"/>
      <c r="S585" s="73"/>
      <c r="T585" s="74"/>
      <c r="AT585" s="18" t="s">
        <v>173</v>
      </c>
      <c r="AU585" s="18" t="s">
        <v>179</v>
      </c>
    </row>
    <row r="586" s="12" customFormat="1">
      <c r="B586" s="205"/>
      <c r="D586" s="199" t="s">
        <v>249</v>
      </c>
      <c r="E586" s="206" t="s">
        <v>1</v>
      </c>
      <c r="F586" s="207" t="s">
        <v>865</v>
      </c>
      <c r="H586" s="206" t="s">
        <v>1</v>
      </c>
      <c r="I586" s="208"/>
      <c r="L586" s="205"/>
      <c r="M586" s="209"/>
      <c r="N586" s="210"/>
      <c r="O586" s="210"/>
      <c r="P586" s="210"/>
      <c r="Q586" s="210"/>
      <c r="R586" s="210"/>
      <c r="S586" s="210"/>
      <c r="T586" s="211"/>
      <c r="AT586" s="206" t="s">
        <v>249</v>
      </c>
      <c r="AU586" s="206" t="s">
        <v>179</v>
      </c>
      <c r="AV586" s="12" t="s">
        <v>21</v>
      </c>
      <c r="AW586" s="12" t="s">
        <v>39</v>
      </c>
      <c r="AX586" s="12" t="s">
        <v>84</v>
      </c>
      <c r="AY586" s="206" t="s">
        <v>165</v>
      </c>
    </row>
    <row r="587" s="13" customFormat="1">
      <c r="B587" s="212"/>
      <c r="D587" s="199" t="s">
        <v>249</v>
      </c>
      <c r="E587" s="213" t="s">
        <v>1</v>
      </c>
      <c r="F587" s="214" t="s">
        <v>866</v>
      </c>
      <c r="H587" s="215">
        <v>32.130000000000003</v>
      </c>
      <c r="I587" s="216"/>
      <c r="L587" s="212"/>
      <c r="M587" s="217"/>
      <c r="N587" s="218"/>
      <c r="O587" s="218"/>
      <c r="P587" s="218"/>
      <c r="Q587" s="218"/>
      <c r="R587" s="218"/>
      <c r="S587" s="218"/>
      <c r="T587" s="219"/>
      <c r="AT587" s="213" t="s">
        <v>249</v>
      </c>
      <c r="AU587" s="213" t="s">
        <v>179</v>
      </c>
      <c r="AV587" s="13" t="s">
        <v>92</v>
      </c>
      <c r="AW587" s="13" t="s">
        <v>39</v>
      </c>
      <c r="AX587" s="13" t="s">
        <v>84</v>
      </c>
      <c r="AY587" s="213" t="s">
        <v>165</v>
      </c>
    </row>
    <row r="588" s="13" customFormat="1">
      <c r="B588" s="212"/>
      <c r="D588" s="199" t="s">
        <v>249</v>
      </c>
      <c r="E588" s="213" t="s">
        <v>1</v>
      </c>
      <c r="F588" s="214" t="s">
        <v>867</v>
      </c>
      <c r="H588" s="215">
        <v>11.699999999999999</v>
      </c>
      <c r="I588" s="216"/>
      <c r="L588" s="212"/>
      <c r="M588" s="217"/>
      <c r="N588" s="218"/>
      <c r="O588" s="218"/>
      <c r="P588" s="218"/>
      <c r="Q588" s="218"/>
      <c r="R588" s="218"/>
      <c r="S588" s="218"/>
      <c r="T588" s="219"/>
      <c r="AT588" s="213" t="s">
        <v>249</v>
      </c>
      <c r="AU588" s="213" t="s">
        <v>179</v>
      </c>
      <c r="AV588" s="13" t="s">
        <v>92</v>
      </c>
      <c r="AW588" s="13" t="s">
        <v>39</v>
      </c>
      <c r="AX588" s="13" t="s">
        <v>84</v>
      </c>
      <c r="AY588" s="213" t="s">
        <v>165</v>
      </c>
    </row>
    <row r="589" s="14" customFormat="1">
      <c r="B589" s="220"/>
      <c r="D589" s="199" t="s">
        <v>249</v>
      </c>
      <c r="E589" s="221" t="s">
        <v>1</v>
      </c>
      <c r="F589" s="222" t="s">
        <v>252</v>
      </c>
      <c r="H589" s="223">
        <v>43.829999999999998</v>
      </c>
      <c r="I589" s="224"/>
      <c r="L589" s="220"/>
      <c r="M589" s="225"/>
      <c r="N589" s="226"/>
      <c r="O589" s="226"/>
      <c r="P589" s="226"/>
      <c r="Q589" s="226"/>
      <c r="R589" s="226"/>
      <c r="S589" s="226"/>
      <c r="T589" s="227"/>
      <c r="AT589" s="221" t="s">
        <v>249</v>
      </c>
      <c r="AU589" s="221" t="s">
        <v>179</v>
      </c>
      <c r="AV589" s="14" t="s">
        <v>164</v>
      </c>
      <c r="AW589" s="14" t="s">
        <v>39</v>
      </c>
      <c r="AX589" s="14" t="s">
        <v>21</v>
      </c>
      <c r="AY589" s="221" t="s">
        <v>165</v>
      </c>
    </row>
    <row r="590" s="1" customFormat="1" ht="16.5" customHeight="1">
      <c r="B590" s="185"/>
      <c r="C590" s="186" t="s">
        <v>868</v>
      </c>
      <c r="D590" s="186" t="s">
        <v>168</v>
      </c>
      <c r="E590" s="187" t="s">
        <v>869</v>
      </c>
      <c r="F590" s="188" t="s">
        <v>870</v>
      </c>
      <c r="G590" s="189" t="s">
        <v>246</v>
      </c>
      <c r="H590" s="190">
        <v>303.01999999999998</v>
      </c>
      <c r="I590" s="191"/>
      <c r="J590" s="192">
        <f>ROUND(I590*H590,2)</f>
        <v>0</v>
      </c>
      <c r="K590" s="188" t="s">
        <v>247</v>
      </c>
      <c r="L590" s="37"/>
      <c r="M590" s="193" t="s">
        <v>1</v>
      </c>
      <c r="N590" s="194" t="s">
        <v>49</v>
      </c>
      <c r="O590" s="73"/>
      <c r="P590" s="195">
        <f>O590*H590</f>
        <v>0</v>
      </c>
      <c r="Q590" s="195">
        <v>0.11169999999999999</v>
      </c>
      <c r="R590" s="195">
        <f>Q590*H590</f>
        <v>33.847333999999996</v>
      </c>
      <c r="S590" s="195">
        <v>0</v>
      </c>
      <c r="T590" s="196">
        <f>S590*H590</f>
        <v>0</v>
      </c>
      <c r="AR590" s="197" t="s">
        <v>164</v>
      </c>
      <c r="AT590" s="197" t="s">
        <v>168</v>
      </c>
      <c r="AU590" s="197" t="s">
        <v>179</v>
      </c>
      <c r="AY590" s="18" t="s">
        <v>165</v>
      </c>
      <c r="BE590" s="198">
        <f>IF(N590="základní",J590,0)</f>
        <v>0</v>
      </c>
      <c r="BF590" s="198">
        <f>IF(N590="snížená",J590,0)</f>
        <v>0</v>
      </c>
      <c r="BG590" s="198">
        <f>IF(N590="zákl. přenesená",J590,0)</f>
        <v>0</v>
      </c>
      <c r="BH590" s="198">
        <f>IF(N590="sníž. přenesená",J590,0)</f>
        <v>0</v>
      </c>
      <c r="BI590" s="198">
        <f>IF(N590="nulová",J590,0)</f>
        <v>0</v>
      </c>
      <c r="BJ590" s="18" t="s">
        <v>21</v>
      </c>
      <c r="BK590" s="198">
        <f>ROUND(I590*H590,2)</f>
        <v>0</v>
      </c>
      <c r="BL590" s="18" t="s">
        <v>164</v>
      </c>
      <c r="BM590" s="197" t="s">
        <v>871</v>
      </c>
    </row>
    <row r="591" s="1" customFormat="1">
      <c r="B591" s="37"/>
      <c r="D591" s="199" t="s">
        <v>173</v>
      </c>
      <c r="F591" s="200" t="s">
        <v>872</v>
      </c>
      <c r="I591" s="126"/>
      <c r="L591" s="37"/>
      <c r="M591" s="201"/>
      <c r="N591" s="73"/>
      <c r="O591" s="73"/>
      <c r="P591" s="73"/>
      <c r="Q591" s="73"/>
      <c r="R591" s="73"/>
      <c r="S591" s="73"/>
      <c r="T591" s="74"/>
      <c r="AT591" s="18" t="s">
        <v>173</v>
      </c>
      <c r="AU591" s="18" t="s">
        <v>179</v>
      </c>
    </row>
    <row r="592" s="12" customFormat="1">
      <c r="B592" s="205"/>
      <c r="D592" s="199" t="s">
        <v>249</v>
      </c>
      <c r="E592" s="206" t="s">
        <v>1</v>
      </c>
      <c r="F592" s="207" t="s">
        <v>873</v>
      </c>
      <c r="H592" s="206" t="s">
        <v>1</v>
      </c>
      <c r="I592" s="208"/>
      <c r="L592" s="205"/>
      <c r="M592" s="209"/>
      <c r="N592" s="210"/>
      <c r="O592" s="210"/>
      <c r="P592" s="210"/>
      <c r="Q592" s="210"/>
      <c r="R592" s="210"/>
      <c r="S592" s="210"/>
      <c r="T592" s="211"/>
      <c r="AT592" s="206" t="s">
        <v>249</v>
      </c>
      <c r="AU592" s="206" t="s">
        <v>179</v>
      </c>
      <c r="AV592" s="12" t="s">
        <v>21</v>
      </c>
      <c r="AW592" s="12" t="s">
        <v>39</v>
      </c>
      <c r="AX592" s="12" t="s">
        <v>84</v>
      </c>
      <c r="AY592" s="206" t="s">
        <v>165</v>
      </c>
    </row>
    <row r="593" s="13" customFormat="1">
      <c r="B593" s="212"/>
      <c r="D593" s="199" t="s">
        <v>249</v>
      </c>
      <c r="E593" s="213" t="s">
        <v>1</v>
      </c>
      <c r="F593" s="214" t="s">
        <v>874</v>
      </c>
      <c r="H593" s="215">
        <v>303.01999999999998</v>
      </c>
      <c r="I593" s="216"/>
      <c r="L593" s="212"/>
      <c r="M593" s="217"/>
      <c r="N593" s="218"/>
      <c r="O593" s="218"/>
      <c r="P593" s="218"/>
      <c r="Q593" s="218"/>
      <c r="R593" s="218"/>
      <c r="S593" s="218"/>
      <c r="T593" s="219"/>
      <c r="AT593" s="213" t="s">
        <v>249</v>
      </c>
      <c r="AU593" s="213" t="s">
        <v>179</v>
      </c>
      <c r="AV593" s="13" t="s">
        <v>92</v>
      </c>
      <c r="AW593" s="13" t="s">
        <v>39</v>
      </c>
      <c r="AX593" s="13" t="s">
        <v>84</v>
      </c>
      <c r="AY593" s="213" t="s">
        <v>165</v>
      </c>
    </row>
    <row r="594" s="14" customFormat="1">
      <c r="B594" s="220"/>
      <c r="D594" s="199" t="s">
        <v>249</v>
      </c>
      <c r="E594" s="221" t="s">
        <v>1</v>
      </c>
      <c r="F594" s="222" t="s">
        <v>252</v>
      </c>
      <c r="H594" s="223">
        <v>303.01999999999998</v>
      </c>
      <c r="I594" s="224"/>
      <c r="L594" s="220"/>
      <c r="M594" s="225"/>
      <c r="N594" s="226"/>
      <c r="O594" s="226"/>
      <c r="P594" s="226"/>
      <c r="Q594" s="226"/>
      <c r="R594" s="226"/>
      <c r="S594" s="226"/>
      <c r="T594" s="227"/>
      <c r="AT594" s="221" t="s">
        <v>249</v>
      </c>
      <c r="AU594" s="221" t="s">
        <v>179</v>
      </c>
      <c r="AV594" s="14" t="s">
        <v>164</v>
      </c>
      <c r="AW594" s="14" t="s">
        <v>39</v>
      </c>
      <c r="AX594" s="14" t="s">
        <v>21</v>
      </c>
      <c r="AY594" s="221" t="s">
        <v>165</v>
      </c>
    </row>
    <row r="595" s="1" customFormat="1" ht="16.5" customHeight="1">
      <c r="B595" s="185"/>
      <c r="C595" s="186" t="s">
        <v>875</v>
      </c>
      <c r="D595" s="186" t="s">
        <v>168</v>
      </c>
      <c r="E595" s="187" t="s">
        <v>876</v>
      </c>
      <c r="F595" s="188" t="s">
        <v>877</v>
      </c>
      <c r="G595" s="189" t="s">
        <v>246</v>
      </c>
      <c r="H595" s="190">
        <v>268.10000000000002</v>
      </c>
      <c r="I595" s="191"/>
      <c r="J595" s="192">
        <f>ROUND(I595*H595,2)</f>
        <v>0</v>
      </c>
      <c r="K595" s="188" t="s">
        <v>247</v>
      </c>
      <c r="L595" s="37"/>
      <c r="M595" s="193" t="s">
        <v>1</v>
      </c>
      <c r="N595" s="194" t="s">
        <v>49</v>
      </c>
      <c r="O595" s="73"/>
      <c r="P595" s="195">
        <f>O595*H595</f>
        <v>0</v>
      </c>
      <c r="Q595" s="195">
        <v>0</v>
      </c>
      <c r="R595" s="195">
        <f>Q595*H595</f>
        <v>0</v>
      </c>
      <c r="S595" s="195">
        <v>0</v>
      </c>
      <c r="T595" s="196">
        <f>S595*H595</f>
        <v>0</v>
      </c>
      <c r="AR595" s="197" t="s">
        <v>164</v>
      </c>
      <c r="AT595" s="197" t="s">
        <v>168</v>
      </c>
      <c r="AU595" s="197" t="s">
        <v>179</v>
      </c>
      <c r="AY595" s="18" t="s">
        <v>165</v>
      </c>
      <c r="BE595" s="198">
        <f>IF(N595="základní",J595,0)</f>
        <v>0</v>
      </c>
      <c r="BF595" s="198">
        <f>IF(N595="snížená",J595,0)</f>
        <v>0</v>
      </c>
      <c r="BG595" s="198">
        <f>IF(N595="zákl. přenesená",J595,0)</f>
        <v>0</v>
      </c>
      <c r="BH595" s="198">
        <f>IF(N595="sníž. přenesená",J595,0)</f>
        <v>0</v>
      </c>
      <c r="BI595" s="198">
        <f>IF(N595="nulová",J595,0)</f>
        <v>0</v>
      </c>
      <c r="BJ595" s="18" t="s">
        <v>21</v>
      </c>
      <c r="BK595" s="198">
        <f>ROUND(I595*H595,2)</f>
        <v>0</v>
      </c>
      <c r="BL595" s="18" t="s">
        <v>164</v>
      </c>
      <c r="BM595" s="197" t="s">
        <v>878</v>
      </c>
    </row>
    <row r="596" s="1" customFormat="1">
      <c r="B596" s="37"/>
      <c r="D596" s="199" t="s">
        <v>173</v>
      </c>
      <c r="F596" s="200" t="s">
        <v>879</v>
      </c>
      <c r="I596" s="126"/>
      <c r="L596" s="37"/>
      <c r="M596" s="201"/>
      <c r="N596" s="73"/>
      <c r="O596" s="73"/>
      <c r="P596" s="73"/>
      <c r="Q596" s="73"/>
      <c r="R596" s="73"/>
      <c r="S596" s="73"/>
      <c r="T596" s="74"/>
      <c r="AT596" s="18" t="s">
        <v>173</v>
      </c>
      <c r="AU596" s="18" t="s">
        <v>179</v>
      </c>
    </row>
    <row r="597" s="13" customFormat="1">
      <c r="B597" s="212"/>
      <c r="D597" s="199" t="s">
        <v>249</v>
      </c>
      <c r="E597" s="213" t="s">
        <v>1</v>
      </c>
      <c r="F597" s="214" t="s">
        <v>718</v>
      </c>
      <c r="H597" s="215">
        <v>260</v>
      </c>
      <c r="I597" s="216"/>
      <c r="L597" s="212"/>
      <c r="M597" s="217"/>
      <c r="N597" s="218"/>
      <c r="O597" s="218"/>
      <c r="P597" s="218"/>
      <c r="Q597" s="218"/>
      <c r="R597" s="218"/>
      <c r="S597" s="218"/>
      <c r="T597" s="219"/>
      <c r="AT597" s="213" t="s">
        <v>249</v>
      </c>
      <c r="AU597" s="213" t="s">
        <v>179</v>
      </c>
      <c r="AV597" s="13" t="s">
        <v>92</v>
      </c>
      <c r="AW597" s="13" t="s">
        <v>39</v>
      </c>
      <c r="AX597" s="13" t="s">
        <v>84</v>
      </c>
      <c r="AY597" s="213" t="s">
        <v>165</v>
      </c>
    </row>
    <row r="598" s="13" customFormat="1">
      <c r="B598" s="212"/>
      <c r="D598" s="199" t="s">
        <v>249</v>
      </c>
      <c r="E598" s="213" t="s">
        <v>1</v>
      </c>
      <c r="F598" s="214" t="s">
        <v>880</v>
      </c>
      <c r="H598" s="215">
        <v>8.0999999999999996</v>
      </c>
      <c r="I598" s="216"/>
      <c r="L598" s="212"/>
      <c r="M598" s="217"/>
      <c r="N598" s="218"/>
      <c r="O598" s="218"/>
      <c r="P598" s="218"/>
      <c r="Q598" s="218"/>
      <c r="R598" s="218"/>
      <c r="S598" s="218"/>
      <c r="T598" s="219"/>
      <c r="AT598" s="213" t="s">
        <v>249</v>
      </c>
      <c r="AU598" s="213" t="s">
        <v>179</v>
      </c>
      <c r="AV598" s="13" t="s">
        <v>92</v>
      </c>
      <c r="AW598" s="13" t="s">
        <v>39</v>
      </c>
      <c r="AX598" s="13" t="s">
        <v>84</v>
      </c>
      <c r="AY598" s="213" t="s">
        <v>165</v>
      </c>
    </row>
    <row r="599" s="14" customFormat="1">
      <c r="B599" s="220"/>
      <c r="D599" s="199" t="s">
        <v>249</v>
      </c>
      <c r="E599" s="221" t="s">
        <v>1</v>
      </c>
      <c r="F599" s="222" t="s">
        <v>252</v>
      </c>
      <c r="H599" s="223">
        <v>268.10000000000002</v>
      </c>
      <c r="I599" s="224"/>
      <c r="L599" s="220"/>
      <c r="M599" s="225"/>
      <c r="N599" s="226"/>
      <c r="O599" s="226"/>
      <c r="P599" s="226"/>
      <c r="Q599" s="226"/>
      <c r="R599" s="226"/>
      <c r="S599" s="226"/>
      <c r="T599" s="227"/>
      <c r="AT599" s="221" t="s">
        <v>249</v>
      </c>
      <c r="AU599" s="221" t="s">
        <v>179</v>
      </c>
      <c r="AV599" s="14" t="s">
        <v>164</v>
      </c>
      <c r="AW599" s="14" t="s">
        <v>39</v>
      </c>
      <c r="AX599" s="14" t="s">
        <v>21</v>
      </c>
      <c r="AY599" s="221" t="s">
        <v>165</v>
      </c>
    </row>
    <row r="600" s="1" customFormat="1" ht="16.5" customHeight="1">
      <c r="B600" s="185"/>
      <c r="C600" s="186" t="s">
        <v>881</v>
      </c>
      <c r="D600" s="186" t="s">
        <v>168</v>
      </c>
      <c r="E600" s="187" t="s">
        <v>882</v>
      </c>
      <c r="F600" s="188" t="s">
        <v>883</v>
      </c>
      <c r="G600" s="189" t="s">
        <v>246</v>
      </c>
      <c r="H600" s="190">
        <v>268.10000000000002</v>
      </c>
      <c r="I600" s="191"/>
      <c r="J600" s="192">
        <f>ROUND(I600*H600,2)</f>
        <v>0</v>
      </c>
      <c r="K600" s="188" t="s">
        <v>247</v>
      </c>
      <c r="L600" s="37"/>
      <c r="M600" s="193" t="s">
        <v>1</v>
      </c>
      <c r="N600" s="194" t="s">
        <v>49</v>
      </c>
      <c r="O600" s="73"/>
      <c r="P600" s="195">
        <f>O600*H600</f>
        <v>0</v>
      </c>
      <c r="Q600" s="195">
        <v>0.00022000000000000001</v>
      </c>
      <c r="R600" s="195">
        <f>Q600*H600</f>
        <v>0.058982000000000007</v>
      </c>
      <c r="S600" s="195">
        <v>0</v>
      </c>
      <c r="T600" s="196">
        <f>S600*H600</f>
        <v>0</v>
      </c>
      <c r="AR600" s="197" t="s">
        <v>164</v>
      </c>
      <c r="AT600" s="197" t="s">
        <v>168</v>
      </c>
      <c r="AU600" s="197" t="s">
        <v>179</v>
      </c>
      <c r="AY600" s="18" t="s">
        <v>165</v>
      </c>
      <c r="BE600" s="198">
        <f>IF(N600="základní",J600,0)</f>
        <v>0</v>
      </c>
      <c r="BF600" s="198">
        <f>IF(N600="snížená",J600,0)</f>
        <v>0</v>
      </c>
      <c r="BG600" s="198">
        <f>IF(N600="zákl. přenesená",J600,0)</f>
        <v>0</v>
      </c>
      <c r="BH600" s="198">
        <f>IF(N600="sníž. přenesená",J600,0)</f>
        <v>0</v>
      </c>
      <c r="BI600" s="198">
        <f>IF(N600="nulová",J600,0)</f>
        <v>0</v>
      </c>
      <c r="BJ600" s="18" t="s">
        <v>21</v>
      </c>
      <c r="BK600" s="198">
        <f>ROUND(I600*H600,2)</f>
        <v>0</v>
      </c>
      <c r="BL600" s="18" t="s">
        <v>164</v>
      </c>
      <c r="BM600" s="197" t="s">
        <v>884</v>
      </c>
    </row>
    <row r="601" s="1" customFormat="1">
      <c r="B601" s="37"/>
      <c r="D601" s="199" t="s">
        <v>173</v>
      </c>
      <c r="F601" s="200" t="s">
        <v>885</v>
      </c>
      <c r="I601" s="126"/>
      <c r="L601" s="37"/>
      <c r="M601" s="201"/>
      <c r="N601" s="73"/>
      <c r="O601" s="73"/>
      <c r="P601" s="73"/>
      <c r="Q601" s="73"/>
      <c r="R601" s="73"/>
      <c r="S601" s="73"/>
      <c r="T601" s="74"/>
      <c r="AT601" s="18" t="s">
        <v>173</v>
      </c>
      <c r="AU601" s="18" t="s">
        <v>179</v>
      </c>
    </row>
    <row r="602" s="1" customFormat="1" ht="24" customHeight="1">
      <c r="B602" s="185"/>
      <c r="C602" s="186" t="s">
        <v>886</v>
      </c>
      <c r="D602" s="186" t="s">
        <v>168</v>
      </c>
      <c r="E602" s="187" t="s">
        <v>887</v>
      </c>
      <c r="F602" s="188" t="s">
        <v>888</v>
      </c>
      <c r="G602" s="189" t="s">
        <v>334</v>
      </c>
      <c r="H602" s="190">
        <v>288</v>
      </c>
      <c r="I602" s="191"/>
      <c r="J602" s="192">
        <f>ROUND(I602*H602,2)</f>
        <v>0</v>
      </c>
      <c r="K602" s="188" t="s">
        <v>247</v>
      </c>
      <c r="L602" s="37"/>
      <c r="M602" s="193" t="s">
        <v>1</v>
      </c>
      <c r="N602" s="194" t="s">
        <v>49</v>
      </c>
      <c r="O602" s="73"/>
      <c r="P602" s="195">
        <f>O602*H602</f>
        <v>0</v>
      </c>
      <c r="Q602" s="195">
        <v>8.3999999999999995E-05</v>
      </c>
      <c r="R602" s="195">
        <f>Q602*H602</f>
        <v>0.024191999999999998</v>
      </c>
      <c r="S602" s="195">
        <v>0</v>
      </c>
      <c r="T602" s="196">
        <f>S602*H602</f>
        <v>0</v>
      </c>
      <c r="AR602" s="197" t="s">
        <v>164</v>
      </c>
      <c r="AT602" s="197" t="s">
        <v>168</v>
      </c>
      <c r="AU602" s="197" t="s">
        <v>179</v>
      </c>
      <c r="AY602" s="18" t="s">
        <v>165</v>
      </c>
      <c r="BE602" s="198">
        <f>IF(N602="základní",J602,0)</f>
        <v>0</v>
      </c>
      <c r="BF602" s="198">
        <f>IF(N602="snížená",J602,0)</f>
        <v>0</v>
      </c>
      <c r="BG602" s="198">
        <f>IF(N602="zákl. přenesená",J602,0)</f>
        <v>0</v>
      </c>
      <c r="BH602" s="198">
        <f>IF(N602="sníž. přenesená",J602,0)</f>
        <v>0</v>
      </c>
      <c r="BI602" s="198">
        <f>IF(N602="nulová",J602,0)</f>
        <v>0</v>
      </c>
      <c r="BJ602" s="18" t="s">
        <v>21</v>
      </c>
      <c r="BK602" s="198">
        <f>ROUND(I602*H602,2)</f>
        <v>0</v>
      </c>
      <c r="BL602" s="18" t="s">
        <v>164</v>
      </c>
      <c r="BM602" s="197" t="s">
        <v>889</v>
      </c>
    </row>
    <row r="603" s="1" customFormat="1">
      <c r="B603" s="37"/>
      <c r="D603" s="199" t="s">
        <v>173</v>
      </c>
      <c r="F603" s="200" t="s">
        <v>890</v>
      </c>
      <c r="I603" s="126"/>
      <c r="L603" s="37"/>
      <c r="M603" s="201"/>
      <c r="N603" s="73"/>
      <c r="O603" s="73"/>
      <c r="P603" s="73"/>
      <c r="Q603" s="73"/>
      <c r="R603" s="73"/>
      <c r="S603" s="73"/>
      <c r="T603" s="74"/>
      <c r="AT603" s="18" t="s">
        <v>173</v>
      </c>
      <c r="AU603" s="18" t="s">
        <v>179</v>
      </c>
    </row>
    <row r="604" s="13" customFormat="1">
      <c r="B604" s="212"/>
      <c r="D604" s="199" t="s">
        <v>249</v>
      </c>
      <c r="E604" s="213" t="s">
        <v>1</v>
      </c>
      <c r="F604" s="214" t="s">
        <v>891</v>
      </c>
      <c r="H604" s="215">
        <v>288</v>
      </c>
      <c r="I604" s="216"/>
      <c r="L604" s="212"/>
      <c r="M604" s="217"/>
      <c r="N604" s="218"/>
      <c r="O604" s="218"/>
      <c r="P604" s="218"/>
      <c r="Q604" s="218"/>
      <c r="R604" s="218"/>
      <c r="S604" s="218"/>
      <c r="T604" s="219"/>
      <c r="AT604" s="213" t="s">
        <v>249</v>
      </c>
      <c r="AU604" s="213" t="s">
        <v>179</v>
      </c>
      <c r="AV604" s="13" t="s">
        <v>92</v>
      </c>
      <c r="AW604" s="13" t="s">
        <v>39</v>
      </c>
      <c r="AX604" s="13" t="s">
        <v>84</v>
      </c>
      <c r="AY604" s="213" t="s">
        <v>165</v>
      </c>
    </row>
    <row r="605" s="14" customFormat="1">
      <c r="B605" s="220"/>
      <c r="D605" s="199" t="s">
        <v>249</v>
      </c>
      <c r="E605" s="221" t="s">
        <v>1</v>
      </c>
      <c r="F605" s="222" t="s">
        <v>252</v>
      </c>
      <c r="H605" s="223">
        <v>288</v>
      </c>
      <c r="I605" s="224"/>
      <c r="L605" s="220"/>
      <c r="M605" s="225"/>
      <c r="N605" s="226"/>
      <c r="O605" s="226"/>
      <c r="P605" s="226"/>
      <c r="Q605" s="226"/>
      <c r="R605" s="226"/>
      <c r="S605" s="226"/>
      <c r="T605" s="227"/>
      <c r="AT605" s="221" t="s">
        <v>249</v>
      </c>
      <c r="AU605" s="221" t="s">
        <v>179</v>
      </c>
      <c r="AV605" s="14" t="s">
        <v>164</v>
      </c>
      <c r="AW605" s="14" t="s">
        <v>39</v>
      </c>
      <c r="AX605" s="14" t="s">
        <v>21</v>
      </c>
      <c r="AY605" s="221" t="s">
        <v>165</v>
      </c>
    </row>
    <row r="606" s="1" customFormat="1" ht="16.5" customHeight="1">
      <c r="B606" s="185"/>
      <c r="C606" s="186" t="s">
        <v>892</v>
      </c>
      <c r="D606" s="186" t="s">
        <v>168</v>
      </c>
      <c r="E606" s="187" t="s">
        <v>893</v>
      </c>
      <c r="F606" s="188" t="s">
        <v>894</v>
      </c>
      <c r="G606" s="189" t="s">
        <v>334</v>
      </c>
      <c r="H606" s="190">
        <v>152</v>
      </c>
      <c r="I606" s="191"/>
      <c r="J606" s="192">
        <f>ROUND(I606*H606,2)</f>
        <v>0</v>
      </c>
      <c r="K606" s="188" t="s">
        <v>247</v>
      </c>
      <c r="L606" s="37"/>
      <c r="M606" s="193" t="s">
        <v>1</v>
      </c>
      <c r="N606" s="194" t="s">
        <v>49</v>
      </c>
      <c r="O606" s="73"/>
      <c r="P606" s="195">
        <f>O606*H606</f>
        <v>0</v>
      </c>
      <c r="Q606" s="195">
        <v>5.2500000000000002E-05</v>
      </c>
      <c r="R606" s="195">
        <f>Q606*H606</f>
        <v>0.007980000000000001</v>
      </c>
      <c r="S606" s="195">
        <v>0</v>
      </c>
      <c r="T606" s="196">
        <f>S606*H606</f>
        <v>0</v>
      </c>
      <c r="AR606" s="197" t="s">
        <v>164</v>
      </c>
      <c r="AT606" s="197" t="s">
        <v>168</v>
      </c>
      <c r="AU606" s="197" t="s">
        <v>179</v>
      </c>
      <c r="AY606" s="18" t="s">
        <v>165</v>
      </c>
      <c r="BE606" s="198">
        <f>IF(N606="základní",J606,0)</f>
        <v>0</v>
      </c>
      <c r="BF606" s="198">
        <f>IF(N606="snížená",J606,0)</f>
        <v>0</v>
      </c>
      <c r="BG606" s="198">
        <f>IF(N606="zákl. přenesená",J606,0)</f>
        <v>0</v>
      </c>
      <c r="BH606" s="198">
        <f>IF(N606="sníž. přenesená",J606,0)</f>
        <v>0</v>
      </c>
      <c r="BI606" s="198">
        <f>IF(N606="nulová",J606,0)</f>
        <v>0</v>
      </c>
      <c r="BJ606" s="18" t="s">
        <v>21</v>
      </c>
      <c r="BK606" s="198">
        <f>ROUND(I606*H606,2)</f>
        <v>0</v>
      </c>
      <c r="BL606" s="18" t="s">
        <v>164</v>
      </c>
      <c r="BM606" s="197" t="s">
        <v>895</v>
      </c>
    </row>
    <row r="607" s="1" customFormat="1" ht="24" customHeight="1">
      <c r="B607" s="185"/>
      <c r="C607" s="186" t="s">
        <v>896</v>
      </c>
      <c r="D607" s="186" t="s">
        <v>168</v>
      </c>
      <c r="E607" s="187" t="s">
        <v>897</v>
      </c>
      <c r="F607" s="188" t="s">
        <v>898</v>
      </c>
      <c r="G607" s="189" t="s">
        <v>334</v>
      </c>
      <c r="H607" s="190">
        <v>49.600000000000001</v>
      </c>
      <c r="I607" s="191"/>
      <c r="J607" s="192">
        <f>ROUND(I607*H607,2)</f>
        <v>0</v>
      </c>
      <c r="K607" s="188" t="s">
        <v>247</v>
      </c>
      <c r="L607" s="37"/>
      <c r="M607" s="193" t="s">
        <v>1</v>
      </c>
      <c r="N607" s="194" t="s">
        <v>49</v>
      </c>
      <c r="O607" s="73"/>
      <c r="P607" s="195">
        <f>O607*H607</f>
        <v>0</v>
      </c>
      <c r="Q607" s="195">
        <v>0.00054699999999999996</v>
      </c>
      <c r="R607" s="195">
        <f>Q607*H607</f>
        <v>0.027131199999999998</v>
      </c>
      <c r="S607" s="195">
        <v>0</v>
      </c>
      <c r="T607" s="196">
        <f>S607*H607</f>
        <v>0</v>
      </c>
      <c r="AR607" s="197" t="s">
        <v>164</v>
      </c>
      <c r="AT607" s="197" t="s">
        <v>168</v>
      </c>
      <c r="AU607" s="197" t="s">
        <v>179</v>
      </c>
      <c r="AY607" s="18" t="s">
        <v>165</v>
      </c>
      <c r="BE607" s="198">
        <f>IF(N607="základní",J607,0)</f>
        <v>0</v>
      </c>
      <c r="BF607" s="198">
        <f>IF(N607="snížená",J607,0)</f>
        <v>0</v>
      </c>
      <c r="BG607" s="198">
        <f>IF(N607="zákl. přenesená",J607,0)</f>
        <v>0</v>
      </c>
      <c r="BH607" s="198">
        <f>IF(N607="sníž. přenesená",J607,0)</f>
        <v>0</v>
      </c>
      <c r="BI607" s="198">
        <f>IF(N607="nulová",J607,0)</f>
        <v>0</v>
      </c>
      <c r="BJ607" s="18" t="s">
        <v>21</v>
      </c>
      <c r="BK607" s="198">
        <f>ROUND(I607*H607,2)</f>
        <v>0</v>
      </c>
      <c r="BL607" s="18" t="s">
        <v>164</v>
      </c>
      <c r="BM607" s="197" t="s">
        <v>899</v>
      </c>
    </row>
    <row r="608" s="1" customFormat="1">
      <c r="B608" s="37"/>
      <c r="D608" s="199" t="s">
        <v>173</v>
      </c>
      <c r="F608" s="200" t="s">
        <v>898</v>
      </c>
      <c r="I608" s="126"/>
      <c r="L608" s="37"/>
      <c r="M608" s="201"/>
      <c r="N608" s="73"/>
      <c r="O608" s="73"/>
      <c r="P608" s="73"/>
      <c r="Q608" s="73"/>
      <c r="R608" s="73"/>
      <c r="S608" s="73"/>
      <c r="T608" s="74"/>
      <c r="AT608" s="18" t="s">
        <v>173</v>
      </c>
      <c r="AU608" s="18" t="s">
        <v>179</v>
      </c>
    </row>
    <row r="609" s="12" customFormat="1">
      <c r="B609" s="205"/>
      <c r="D609" s="199" t="s">
        <v>249</v>
      </c>
      <c r="E609" s="206" t="s">
        <v>1</v>
      </c>
      <c r="F609" s="207" t="s">
        <v>900</v>
      </c>
      <c r="H609" s="206" t="s">
        <v>1</v>
      </c>
      <c r="I609" s="208"/>
      <c r="L609" s="205"/>
      <c r="M609" s="209"/>
      <c r="N609" s="210"/>
      <c r="O609" s="210"/>
      <c r="P609" s="210"/>
      <c r="Q609" s="210"/>
      <c r="R609" s="210"/>
      <c r="S609" s="210"/>
      <c r="T609" s="211"/>
      <c r="AT609" s="206" t="s">
        <v>249</v>
      </c>
      <c r="AU609" s="206" t="s">
        <v>179</v>
      </c>
      <c r="AV609" s="12" t="s">
        <v>21</v>
      </c>
      <c r="AW609" s="12" t="s">
        <v>39</v>
      </c>
      <c r="AX609" s="12" t="s">
        <v>84</v>
      </c>
      <c r="AY609" s="206" t="s">
        <v>165</v>
      </c>
    </row>
    <row r="610" s="12" customFormat="1">
      <c r="B610" s="205"/>
      <c r="D610" s="199" t="s">
        <v>249</v>
      </c>
      <c r="E610" s="206" t="s">
        <v>1</v>
      </c>
      <c r="F610" s="207" t="s">
        <v>901</v>
      </c>
      <c r="H610" s="206" t="s">
        <v>1</v>
      </c>
      <c r="I610" s="208"/>
      <c r="L610" s="205"/>
      <c r="M610" s="209"/>
      <c r="N610" s="210"/>
      <c r="O610" s="210"/>
      <c r="P610" s="210"/>
      <c r="Q610" s="210"/>
      <c r="R610" s="210"/>
      <c r="S610" s="210"/>
      <c r="T610" s="211"/>
      <c r="AT610" s="206" t="s">
        <v>249</v>
      </c>
      <c r="AU610" s="206" t="s">
        <v>179</v>
      </c>
      <c r="AV610" s="12" t="s">
        <v>21</v>
      </c>
      <c r="AW610" s="12" t="s">
        <v>39</v>
      </c>
      <c r="AX610" s="12" t="s">
        <v>84</v>
      </c>
      <c r="AY610" s="206" t="s">
        <v>165</v>
      </c>
    </row>
    <row r="611" s="13" customFormat="1">
      <c r="B611" s="212"/>
      <c r="D611" s="199" t="s">
        <v>249</v>
      </c>
      <c r="E611" s="213" t="s">
        <v>1</v>
      </c>
      <c r="F611" s="214" t="s">
        <v>902</v>
      </c>
      <c r="H611" s="215">
        <v>49.600000000000001</v>
      </c>
      <c r="I611" s="216"/>
      <c r="L611" s="212"/>
      <c r="M611" s="217"/>
      <c r="N611" s="218"/>
      <c r="O611" s="218"/>
      <c r="P611" s="218"/>
      <c r="Q611" s="218"/>
      <c r="R611" s="218"/>
      <c r="S611" s="218"/>
      <c r="T611" s="219"/>
      <c r="AT611" s="213" t="s">
        <v>249</v>
      </c>
      <c r="AU611" s="213" t="s">
        <v>179</v>
      </c>
      <c r="AV611" s="13" t="s">
        <v>92</v>
      </c>
      <c r="AW611" s="13" t="s">
        <v>39</v>
      </c>
      <c r="AX611" s="13" t="s">
        <v>84</v>
      </c>
      <c r="AY611" s="213" t="s">
        <v>165</v>
      </c>
    </row>
    <row r="612" s="14" customFormat="1">
      <c r="B612" s="220"/>
      <c r="D612" s="199" t="s">
        <v>249</v>
      </c>
      <c r="E612" s="221" t="s">
        <v>1</v>
      </c>
      <c r="F612" s="222" t="s">
        <v>252</v>
      </c>
      <c r="H612" s="223">
        <v>49.600000000000001</v>
      </c>
      <c r="I612" s="224"/>
      <c r="L612" s="220"/>
      <c r="M612" s="225"/>
      <c r="N612" s="226"/>
      <c r="O612" s="226"/>
      <c r="P612" s="226"/>
      <c r="Q612" s="226"/>
      <c r="R612" s="226"/>
      <c r="S612" s="226"/>
      <c r="T612" s="227"/>
      <c r="AT612" s="221" t="s">
        <v>249</v>
      </c>
      <c r="AU612" s="221" t="s">
        <v>179</v>
      </c>
      <c r="AV612" s="14" t="s">
        <v>164</v>
      </c>
      <c r="AW612" s="14" t="s">
        <v>39</v>
      </c>
      <c r="AX612" s="14" t="s">
        <v>21</v>
      </c>
      <c r="AY612" s="221" t="s">
        <v>165</v>
      </c>
    </row>
    <row r="613" s="1" customFormat="1" ht="24" customHeight="1">
      <c r="B613" s="185"/>
      <c r="C613" s="186" t="s">
        <v>903</v>
      </c>
      <c r="D613" s="186" t="s">
        <v>168</v>
      </c>
      <c r="E613" s="187" t="s">
        <v>904</v>
      </c>
      <c r="F613" s="188" t="s">
        <v>905</v>
      </c>
      <c r="G613" s="189" t="s">
        <v>334</v>
      </c>
      <c r="H613" s="190">
        <v>152</v>
      </c>
      <c r="I613" s="191"/>
      <c r="J613" s="192">
        <f>ROUND(I613*H613,2)</f>
        <v>0</v>
      </c>
      <c r="K613" s="188" t="s">
        <v>247</v>
      </c>
      <c r="L613" s="37"/>
      <c r="M613" s="193" t="s">
        <v>1</v>
      </c>
      <c r="N613" s="194" t="s">
        <v>49</v>
      </c>
      <c r="O613" s="73"/>
      <c r="P613" s="195">
        <f>O613*H613</f>
        <v>0</v>
      </c>
      <c r="Q613" s="195">
        <v>5.5199999999999997E-06</v>
      </c>
      <c r="R613" s="195">
        <f>Q613*H613</f>
        <v>0.00083903999999999999</v>
      </c>
      <c r="S613" s="195">
        <v>0</v>
      </c>
      <c r="T613" s="196">
        <f>S613*H613</f>
        <v>0</v>
      </c>
      <c r="AR613" s="197" t="s">
        <v>164</v>
      </c>
      <c r="AT613" s="197" t="s">
        <v>168</v>
      </c>
      <c r="AU613" s="197" t="s">
        <v>179</v>
      </c>
      <c r="AY613" s="18" t="s">
        <v>165</v>
      </c>
      <c r="BE613" s="198">
        <f>IF(N613="základní",J613,0)</f>
        <v>0</v>
      </c>
      <c r="BF613" s="198">
        <f>IF(N613="snížená",J613,0)</f>
        <v>0</v>
      </c>
      <c r="BG613" s="198">
        <f>IF(N613="zákl. přenesená",J613,0)</f>
        <v>0</v>
      </c>
      <c r="BH613" s="198">
        <f>IF(N613="sníž. přenesená",J613,0)</f>
        <v>0</v>
      </c>
      <c r="BI613" s="198">
        <f>IF(N613="nulová",J613,0)</f>
        <v>0</v>
      </c>
      <c r="BJ613" s="18" t="s">
        <v>21</v>
      </c>
      <c r="BK613" s="198">
        <f>ROUND(I613*H613,2)</f>
        <v>0</v>
      </c>
      <c r="BL613" s="18" t="s">
        <v>164</v>
      </c>
      <c r="BM613" s="197" t="s">
        <v>906</v>
      </c>
    </row>
    <row r="614" s="1" customFormat="1">
      <c r="B614" s="37"/>
      <c r="D614" s="199" t="s">
        <v>173</v>
      </c>
      <c r="F614" s="200" t="s">
        <v>907</v>
      </c>
      <c r="I614" s="126"/>
      <c r="L614" s="37"/>
      <c r="M614" s="201"/>
      <c r="N614" s="73"/>
      <c r="O614" s="73"/>
      <c r="P614" s="73"/>
      <c r="Q614" s="73"/>
      <c r="R614" s="73"/>
      <c r="S614" s="73"/>
      <c r="T614" s="74"/>
      <c r="AT614" s="18" t="s">
        <v>173</v>
      </c>
      <c r="AU614" s="18" t="s">
        <v>179</v>
      </c>
    </row>
    <row r="615" s="13" customFormat="1">
      <c r="B615" s="212"/>
      <c r="D615" s="199" t="s">
        <v>249</v>
      </c>
      <c r="E615" s="213" t="s">
        <v>1</v>
      </c>
      <c r="F615" s="214" t="s">
        <v>908</v>
      </c>
      <c r="H615" s="215">
        <v>152</v>
      </c>
      <c r="I615" s="216"/>
      <c r="L615" s="212"/>
      <c r="M615" s="217"/>
      <c r="N615" s="218"/>
      <c r="O615" s="218"/>
      <c r="P615" s="218"/>
      <c r="Q615" s="218"/>
      <c r="R615" s="218"/>
      <c r="S615" s="218"/>
      <c r="T615" s="219"/>
      <c r="AT615" s="213" t="s">
        <v>249</v>
      </c>
      <c r="AU615" s="213" t="s">
        <v>179</v>
      </c>
      <c r="AV615" s="13" t="s">
        <v>92</v>
      </c>
      <c r="AW615" s="13" t="s">
        <v>39</v>
      </c>
      <c r="AX615" s="13" t="s">
        <v>84</v>
      </c>
      <c r="AY615" s="213" t="s">
        <v>165</v>
      </c>
    </row>
    <row r="616" s="14" customFormat="1">
      <c r="B616" s="220"/>
      <c r="D616" s="199" t="s">
        <v>249</v>
      </c>
      <c r="E616" s="221" t="s">
        <v>1</v>
      </c>
      <c r="F616" s="222" t="s">
        <v>252</v>
      </c>
      <c r="H616" s="223">
        <v>152</v>
      </c>
      <c r="I616" s="224"/>
      <c r="L616" s="220"/>
      <c r="M616" s="225"/>
      <c r="N616" s="226"/>
      <c r="O616" s="226"/>
      <c r="P616" s="226"/>
      <c r="Q616" s="226"/>
      <c r="R616" s="226"/>
      <c r="S616" s="226"/>
      <c r="T616" s="227"/>
      <c r="AT616" s="221" t="s">
        <v>249</v>
      </c>
      <c r="AU616" s="221" t="s">
        <v>179</v>
      </c>
      <c r="AV616" s="14" t="s">
        <v>164</v>
      </c>
      <c r="AW616" s="14" t="s">
        <v>39</v>
      </c>
      <c r="AX616" s="14" t="s">
        <v>21</v>
      </c>
      <c r="AY616" s="221" t="s">
        <v>165</v>
      </c>
    </row>
    <row r="617" s="1" customFormat="1" ht="24" customHeight="1">
      <c r="B617" s="185"/>
      <c r="C617" s="186" t="s">
        <v>909</v>
      </c>
      <c r="D617" s="186" t="s">
        <v>168</v>
      </c>
      <c r="E617" s="187" t="s">
        <v>910</v>
      </c>
      <c r="F617" s="188" t="s">
        <v>911</v>
      </c>
      <c r="G617" s="189" t="s">
        <v>268</v>
      </c>
      <c r="H617" s="190">
        <v>5.0599999999999996</v>
      </c>
      <c r="I617" s="191"/>
      <c r="J617" s="192">
        <f>ROUND(I617*H617,2)</f>
        <v>0</v>
      </c>
      <c r="K617" s="188" t="s">
        <v>247</v>
      </c>
      <c r="L617" s="37"/>
      <c r="M617" s="193" t="s">
        <v>1</v>
      </c>
      <c r="N617" s="194" t="s">
        <v>49</v>
      </c>
      <c r="O617" s="73"/>
      <c r="P617" s="195">
        <f>O617*H617</f>
        <v>0</v>
      </c>
      <c r="Q617" s="195">
        <v>2.1600000000000001</v>
      </c>
      <c r="R617" s="195">
        <f>Q617*H617</f>
        <v>10.929600000000001</v>
      </c>
      <c r="S617" s="195">
        <v>0</v>
      </c>
      <c r="T617" s="196">
        <f>S617*H617</f>
        <v>0</v>
      </c>
      <c r="AR617" s="197" t="s">
        <v>164</v>
      </c>
      <c r="AT617" s="197" t="s">
        <v>168</v>
      </c>
      <c r="AU617" s="197" t="s">
        <v>179</v>
      </c>
      <c r="AY617" s="18" t="s">
        <v>165</v>
      </c>
      <c r="BE617" s="198">
        <f>IF(N617="základní",J617,0)</f>
        <v>0</v>
      </c>
      <c r="BF617" s="198">
        <f>IF(N617="snížená",J617,0)</f>
        <v>0</v>
      </c>
      <c r="BG617" s="198">
        <f>IF(N617="zákl. přenesená",J617,0)</f>
        <v>0</v>
      </c>
      <c r="BH617" s="198">
        <f>IF(N617="sníž. přenesená",J617,0)</f>
        <v>0</v>
      </c>
      <c r="BI617" s="198">
        <f>IF(N617="nulová",J617,0)</f>
        <v>0</v>
      </c>
      <c r="BJ617" s="18" t="s">
        <v>21</v>
      </c>
      <c r="BK617" s="198">
        <f>ROUND(I617*H617,2)</f>
        <v>0</v>
      </c>
      <c r="BL617" s="18" t="s">
        <v>164</v>
      </c>
      <c r="BM617" s="197" t="s">
        <v>912</v>
      </c>
    </row>
    <row r="618" s="1" customFormat="1">
      <c r="B618" s="37"/>
      <c r="D618" s="199" t="s">
        <v>173</v>
      </c>
      <c r="F618" s="200" t="s">
        <v>913</v>
      </c>
      <c r="I618" s="126"/>
      <c r="L618" s="37"/>
      <c r="M618" s="201"/>
      <c r="N618" s="73"/>
      <c r="O618" s="73"/>
      <c r="P618" s="73"/>
      <c r="Q618" s="73"/>
      <c r="R618" s="73"/>
      <c r="S618" s="73"/>
      <c r="T618" s="74"/>
      <c r="AT618" s="18" t="s">
        <v>173</v>
      </c>
      <c r="AU618" s="18" t="s">
        <v>179</v>
      </c>
    </row>
    <row r="619" s="12" customFormat="1">
      <c r="B619" s="205"/>
      <c r="D619" s="199" t="s">
        <v>249</v>
      </c>
      <c r="E619" s="206" t="s">
        <v>1</v>
      </c>
      <c r="F619" s="207" t="s">
        <v>914</v>
      </c>
      <c r="H619" s="206" t="s">
        <v>1</v>
      </c>
      <c r="I619" s="208"/>
      <c r="L619" s="205"/>
      <c r="M619" s="209"/>
      <c r="N619" s="210"/>
      <c r="O619" s="210"/>
      <c r="P619" s="210"/>
      <c r="Q619" s="210"/>
      <c r="R619" s="210"/>
      <c r="S619" s="210"/>
      <c r="T619" s="211"/>
      <c r="AT619" s="206" t="s">
        <v>249</v>
      </c>
      <c r="AU619" s="206" t="s">
        <v>179</v>
      </c>
      <c r="AV619" s="12" t="s">
        <v>21</v>
      </c>
      <c r="AW619" s="12" t="s">
        <v>39</v>
      </c>
      <c r="AX619" s="12" t="s">
        <v>84</v>
      </c>
      <c r="AY619" s="206" t="s">
        <v>165</v>
      </c>
    </row>
    <row r="620" s="13" customFormat="1">
      <c r="B620" s="212"/>
      <c r="D620" s="199" t="s">
        <v>249</v>
      </c>
      <c r="E620" s="213" t="s">
        <v>1</v>
      </c>
      <c r="F620" s="214" t="s">
        <v>915</v>
      </c>
      <c r="H620" s="215">
        <v>5.0599999999999996</v>
      </c>
      <c r="I620" s="216"/>
      <c r="L620" s="212"/>
      <c r="M620" s="217"/>
      <c r="N620" s="218"/>
      <c r="O620" s="218"/>
      <c r="P620" s="218"/>
      <c r="Q620" s="218"/>
      <c r="R620" s="218"/>
      <c r="S620" s="218"/>
      <c r="T620" s="219"/>
      <c r="AT620" s="213" t="s">
        <v>249</v>
      </c>
      <c r="AU620" s="213" t="s">
        <v>179</v>
      </c>
      <c r="AV620" s="13" t="s">
        <v>92</v>
      </c>
      <c r="AW620" s="13" t="s">
        <v>39</v>
      </c>
      <c r="AX620" s="13" t="s">
        <v>84</v>
      </c>
      <c r="AY620" s="213" t="s">
        <v>165</v>
      </c>
    </row>
    <row r="621" s="14" customFormat="1">
      <c r="B621" s="220"/>
      <c r="D621" s="199" t="s">
        <v>249</v>
      </c>
      <c r="E621" s="221" t="s">
        <v>1</v>
      </c>
      <c r="F621" s="222" t="s">
        <v>252</v>
      </c>
      <c r="H621" s="223">
        <v>5.0599999999999996</v>
      </c>
      <c r="I621" s="224"/>
      <c r="L621" s="220"/>
      <c r="M621" s="225"/>
      <c r="N621" s="226"/>
      <c r="O621" s="226"/>
      <c r="P621" s="226"/>
      <c r="Q621" s="226"/>
      <c r="R621" s="226"/>
      <c r="S621" s="226"/>
      <c r="T621" s="227"/>
      <c r="AT621" s="221" t="s">
        <v>249</v>
      </c>
      <c r="AU621" s="221" t="s">
        <v>179</v>
      </c>
      <c r="AV621" s="14" t="s">
        <v>164</v>
      </c>
      <c r="AW621" s="14" t="s">
        <v>39</v>
      </c>
      <c r="AX621" s="14" t="s">
        <v>21</v>
      </c>
      <c r="AY621" s="221" t="s">
        <v>165</v>
      </c>
    </row>
    <row r="622" s="1" customFormat="1" ht="36" customHeight="1">
      <c r="B622" s="185"/>
      <c r="C622" s="186" t="s">
        <v>916</v>
      </c>
      <c r="D622" s="186" t="s">
        <v>168</v>
      </c>
      <c r="E622" s="187" t="s">
        <v>917</v>
      </c>
      <c r="F622" s="188" t="s">
        <v>918</v>
      </c>
      <c r="G622" s="189" t="s">
        <v>246</v>
      </c>
      <c r="H622" s="190">
        <v>25.300000000000001</v>
      </c>
      <c r="I622" s="191"/>
      <c r="J622" s="192">
        <f>ROUND(I622*H622,2)</f>
        <v>0</v>
      </c>
      <c r="K622" s="188" t="s">
        <v>247</v>
      </c>
      <c r="L622" s="37"/>
      <c r="M622" s="193" t="s">
        <v>1</v>
      </c>
      <c r="N622" s="194" t="s">
        <v>49</v>
      </c>
      <c r="O622" s="73"/>
      <c r="P622" s="195">
        <f>O622*H622</f>
        <v>0</v>
      </c>
      <c r="Q622" s="195">
        <v>0.28361500000000001</v>
      </c>
      <c r="R622" s="195">
        <f>Q622*H622</f>
        <v>7.1754595000000005</v>
      </c>
      <c r="S622" s="195">
        <v>0</v>
      </c>
      <c r="T622" s="196">
        <f>S622*H622</f>
        <v>0</v>
      </c>
      <c r="AR622" s="197" t="s">
        <v>164</v>
      </c>
      <c r="AT622" s="197" t="s">
        <v>168</v>
      </c>
      <c r="AU622" s="197" t="s">
        <v>179</v>
      </c>
      <c r="AY622" s="18" t="s">
        <v>165</v>
      </c>
      <c r="BE622" s="198">
        <f>IF(N622="základní",J622,0)</f>
        <v>0</v>
      </c>
      <c r="BF622" s="198">
        <f>IF(N622="snížená",J622,0)</f>
        <v>0</v>
      </c>
      <c r="BG622" s="198">
        <f>IF(N622="zákl. přenesená",J622,0)</f>
        <v>0</v>
      </c>
      <c r="BH622" s="198">
        <f>IF(N622="sníž. přenesená",J622,0)</f>
        <v>0</v>
      </c>
      <c r="BI622" s="198">
        <f>IF(N622="nulová",J622,0)</f>
        <v>0</v>
      </c>
      <c r="BJ622" s="18" t="s">
        <v>21</v>
      </c>
      <c r="BK622" s="198">
        <f>ROUND(I622*H622,2)</f>
        <v>0</v>
      </c>
      <c r="BL622" s="18" t="s">
        <v>164</v>
      </c>
      <c r="BM622" s="197" t="s">
        <v>919</v>
      </c>
    </row>
    <row r="623" s="1" customFormat="1">
      <c r="B623" s="37"/>
      <c r="D623" s="199" t="s">
        <v>173</v>
      </c>
      <c r="F623" s="200" t="s">
        <v>920</v>
      </c>
      <c r="I623" s="126"/>
      <c r="L623" s="37"/>
      <c r="M623" s="201"/>
      <c r="N623" s="73"/>
      <c r="O623" s="73"/>
      <c r="P623" s="73"/>
      <c r="Q623" s="73"/>
      <c r="R623" s="73"/>
      <c r="S623" s="73"/>
      <c r="T623" s="74"/>
      <c r="AT623" s="18" t="s">
        <v>173</v>
      </c>
      <c r="AU623" s="18" t="s">
        <v>179</v>
      </c>
    </row>
    <row r="624" s="12" customFormat="1">
      <c r="B624" s="205"/>
      <c r="D624" s="199" t="s">
        <v>249</v>
      </c>
      <c r="E624" s="206" t="s">
        <v>1</v>
      </c>
      <c r="F624" s="207" t="s">
        <v>914</v>
      </c>
      <c r="H624" s="206" t="s">
        <v>1</v>
      </c>
      <c r="I624" s="208"/>
      <c r="L624" s="205"/>
      <c r="M624" s="209"/>
      <c r="N624" s="210"/>
      <c r="O624" s="210"/>
      <c r="P624" s="210"/>
      <c r="Q624" s="210"/>
      <c r="R624" s="210"/>
      <c r="S624" s="210"/>
      <c r="T624" s="211"/>
      <c r="AT624" s="206" t="s">
        <v>249</v>
      </c>
      <c r="AU624" s="206" t="s">
        <v>179</v>
      </c>
      <c r="AV624" s="12" t="s">
        <v>21</v>
      </c>
      <c r="AW624" s="12" t="s">
        <v>39</v>
      </c>
      <c r="AX624" s="12" t="s">
        <v>84</v>
      </c>
      <c r="AY624" s="206" t="s">
        <v>165</v>
      </c>
    </row>
    <row r="625" s="13" customFormat="1">
      <c r="B625" s="212"/>
      <c r="D625" s="199" t="s">
        <v>249</v>
      </c>
      <c r="E625" s="213" t="s">
        <v>1</v>
      </c>
      <c r="F625" s="214" t="s">
        <v>921</v>
      </c>
      <c r="H625" s="215">
        <v>25.300000000000001</v>
      </c>
      <c r="I625" s="216"/>
      <c r="L625" s="212"/>
      <c r="M625" s="217"/>
      <c r="N625" s="218"/>
      <c r="O625" s="218"/>
      <c r="P625" s="218"/>
      <c r="Q625" s="218"/>
      <c r="R625" s="218"/>
      <c r="S625" s="218"/>
      <c r="T625" s="219"/>
      <c r="AT625" s="213" t="s">
        <v>249</v>
      </c>
      <c r="AU625" s="213" t="s">
        <v>179</v>
      </c>
      <c r="AV625" s="13" t="s">
        <v>92</v>
      </c>
      <c r="AW625" s="13" t="s">
        <v>39</v>
      </c>
      <c r="AX625" s="13" t="s">
        <v>84</v>
      </c>
      <c r="AY625" s="213" t="s">
        <v>165</v>
      </c>
    </row>
    <row r="626" s="14" customFormat="1">
      <c r="B626" s="220"/>
      <c r="D626" s="199" t="s">
        <v>249</v>
      </c>
      <c r="E626" s="221" t="s">
        <v>1</v>
      </c>
      <c r="F626" s="222" t="s">
        <v>252</v>
      </c>
      <c r="H626" s="223">
        <v>25.300000000000001</v>
      </c>
      <c r="I626" s="224"/>
      <c r="L626" s="220"/>
      <c r="M626" s="225"/>
      <c r="N626" s="226"/>
      <c r="O626" s="226"/>
      <c r="P626" s="226"/>
      <c r="Q626" s="226"/>
      <c r="R626" s="226"/>
      <c r="S626" s="226"/>
      <c r="T626" s="227"/>
      <c r="AT626" s="221" t="s">
        <v>249</v>
      </c>
      <c r="AU626" s="221" t="s">
        <v>179</v>
      </c>
      <c r="AV626" s="14" t="s">
        <v>164</v>
      </c>
      <c r="AW626" s="14" t="s">
        <v>39</v>
      </c>
      <c r="AX626" s="14" t="s">
        <v>21</v>
      </c>
      <c r="AY626" s="221" t="s">
        <v>165</v>
      </c>
    </row>
    <row r="627" s="1" customFormat="1" ht="24" customHeight="1">
      <c r="B627" s="185"/>
      <c r="C627" s="186" t="s">
        <v>922</v>
      </c>
      <c r="D627" s="186" t="s">
        <v>168</v>
      </c>
      <c r="E627" s="187" t="s">
        <v>923</v>
      </c>
      <c r="F627" s="188" t="s">
        <v>924</v>
      </c>
      <c r="G627" s="189" t="s">
        <v>334</v>
      </c>
      <c r="H627" s="190">
        <v>52.600000000000001</v>
      </c>
      <c r="I627" s="191"/>
      <c r="J627" s="192">
        <f>ROUND(I627*H627,2)</f>
        <v>0</v>
      </c>
      <c r="K627" s="188" t="s">
        <v>247</v>
      </c>
      <c r="L627" s="37"/>
      <c r="M627" s="193" t="s">
        <v>1</v>
      </c>
      <c r="N627" s="194" t="s">
        <v>49</v>
      </c>
      <c r="O627" s="73"/>
      <c r="P627" s="195">
        <f>O627*H627</f>
        <v>0</v>
      </c>
      <c r="Q627" s="195">
        <v>0.1974776</v>
      </c>
      <c r="R627" s="195">
        <f>Q627*H627</f>
        <v>10.387321760000001</v>
      </c>
      <c r="S627" s="195">
        <v>0</v>
      </c>
      <c r="T627" s="196">
        <f>S627*H627</f>
        <v>0</v>
      </c>
      <c r="AR627" s="197" t="s">
        <v>164</v>
      </c>
      <c r="AT627" s="197" t="s">
        <v>168</v>
      </c>
      <c r="AU627" s="197" t="s">
        <v>179</v>
      </c>
      <c r="AY627" s="18" t="s">
        <v>165</v>
      </c>
      <c r="BE627" s="198">
        <f>IF(N627="základní",J627,0)</f>
        <v>0</v>
      </c>
      <c r="BF627" s="198">
        <f>IF(N627="snížená",J627,0)</f>
        <v>0</v>
      </c>
      <c r="BG627" s="198">
        <f>IF(N627="zákl. přenesená",J627,0)</f>
        <v>0</v>
      </c>
      <c r="BH627" s="198">
        <f>IF(N627="sníž. přenesená",J627,0)</f>
        <v>0</v>
      </c>
      <c r="BI627" s="198">
        <f>IF(N627="nulová",J627,0)</f>
        <v>0</v>
      </c>
      <c r="BJ627" s="18" t="s">
        <v>21</v>
      </c>
      <c r="BK627" s="198">
        <f>ROUND(I627*H627,2)</f>
        <v>0</v>
      </c>
      <c r="BL627" s="18" t="s">
        <v>164</v>
      </c>
      <c r="BM627" s="197" t="s">
        <v>925</v>
      </c>
    </row>
    <row r="628" s="1" customFormat="1">
      <c r="B628" s="37"/>
      <c r="D628" s="199" t="s">
        <v>173</v>
      </c>
      <c r="F628" s="200" t="s">
        <v>926</v>
      </c>
      <c r="I628" s="126"/>
      <c r="L628" s="37"/>
      <c r="M628" s="201"/>
      <c r="N628" s="73"/>
      <c r="O628" s="73"/>
      <c r="P628" s="73"/>
      <c r="Q628" s="73"/>
      <c r="R628" s="73"/>
      <c r="S628" s="73"/>
      <c r="T628" s="74"/>
      <c r="AT628" s="18" t="s">
        <v>173</v>
      </c>
      <c r="AU628" s="18" t="s">
        <v>179</v>
      </c>
    </row>
    <row r="629" s="13" customFormat="1">
      <c r="B629" s="212"/>
      <c r="D629" s="199" t="s">
        <v>249</v>
      </c>
      <c r="E629" s="213" t="s">
        <v>1</v>
      </c>
      <c r="F629" s="214" t="s">
        <v>927</v>
      </c>
      <c r="H629" s="215">
        <v>52.600000000000001</v>
      </c>
      <c r="I629" s="216"/>
      <c r="L629" s="212"/>
      <c r="M629" s="217"/>
      <c r="N629" s="218"/>
      <c r="O629" s="218"/>
      <c r="P629" s="218"/>
      <c r="Q629" s="218"/>
      <c r="R629" s="218"/>
      <c r="S629" s="218"/>
      <c r="T629" s="219"/>
      <c r="AT629" s="213" t="s">
        <v>249</v>
      </c>
      <c r="AU629" s="213" t="s">
        <v>179</v>
      </c>
      <c r="AV629" s="13" t="s">
        <v>92</v>
      </c>
      <c r="AW629" s="13" t="s">
        <v>39</v>
      </c>
      <c r="AX629" s="13" t="s">
        <v>84</v>
      </c>
      <c r="AY629" s="213" t="s">
        <v>165</v>
      </c>
    </row>
    <row r="630" s="14" customFormat="1">
      <c r="B630" s="220"/>
      <c r="D630" s="199" t="s">
        <v>249</v>
      </c>
      <c r="E630" s="221" t="s">
        <v>1</v>
      </c>
      <c r="F630" s="222" t="s">
        <v>252</v>
      </c>
      <c r="H630" s="223">
        <v>52.600000000000001</v>
      </c>
      <c r="I630" s="224"/>
      <c r="L630" s="220"/>
      <c r="M630" s="225"/>
      <c r="N630" s="226"/>
      <c r="O630" s="226"/>
      <c r="P630" s="226"/>
      <c r="Q630" s="226"/>
      <c r="R630" s="226"/>
      <c r="S630" s="226"/>
      <c r="T630" s="227"/>
      <c r="AT630" s="221" t="s">
        <v>249</v>
      </c>
      <c r="AU630" s="221" t="s">
        <v>179</v>
      </c>
      <c r="AV630" s="14" t="s">
        <v>164</v>
      </c>
      <c r="AW630" s="14" t="s">
        <v>39</v>
      </c>
      <c r="AX630" s="14" t="s">
        <v>21</v>
      </c>
      <c r="AY630" s="221" t="s">
        <v>165</v>
      </c>
    </row>
    <row r="631" s="11" customFormat="1" ht="20.88" customHeight="1">
      <c r="B631" s="172"/>
      <c r="D631" s="173" t="s">
        <v>83</v>
      </c>
      <c r="E631" s="183" t="s">
        <v>646</v>
      </c>
      <c r="F631" s="183" t="s">
        <v>928</v>
      </c>
      <c r="I631" s="175"/>
      <c r="J631" s="184">
        <f>BK631</f>
        <v>0</v>
      </c>
      <c r="L631" s="172"/>
      <c r="M631" s="177"/>
      <c r="N631" s="178"/>
      <c r="O631" s="178"/>
      <c r="P631" s="179">
        <f>SUM(P632:P635)</f>
        <v>0</v>
      </c>
      <c r="Q631" s="178"/>
      <c r="R631" s="179">
        <f>SUM(R632:R635)</f>
        <v>0.052479999999999999</v>
      </c>
      <c r="S631" s="178"/>
      <c r="T631" s="180">
        <f>SUM(T632:T635)</f>
        <v>0</v>
      </c>
      <c r="AR631" s="173" t="s">
        <v>21</v>
      </c>
      <c r="AT631" s="181" t="s">
        <v>83</v>
      </c>
      <c r="AU631" s="181" t="s">
        <v>92</v>
      </c>
      <c r="AY631" s="173" t="s">
        <v>165</v>
      </c>
      <c r="BK631" s="182">
        <f>SUM(BK632:BK635)</f>
        <v>0</v>
      </c>
    </row>
    <row r="632" s="1" customFormat="1" ht="24" customHeight="1">
      <c r="B632" s="185"/>
      <c r="C632" s="186" t="s">
        <v>929</v>
      </c>
      <c r="D632" s="186" t="s">
        <v>168</v>
      </c>
      <c r="E632" s="187" t="s">
        <v>930</v>
      </c>
      <c r="F632" s="188" t="s">
        <v>931</v>
      </c>
      <c r="G632" s="189" t="s">
        <v>328</v>
      </c>
      <c r="H632" s="190">
        <v>32</v>
      </c>
      <c r="I632" s="191"/>
      <c r="J632" s="192">
        <f>ROUND(I632*H632,2)</f>
        <v>0</v>
      </c>
      <c r="K632" s="188" t="s">
        <v>247</v>
      </c>
      <c r="L632" s="37"/>
      <c r="M632" s="193" t="s">
        <v>1</v>
      </c>
      <c r="N632" s="194" t="s">
        <v>49</v>
      </c>
      <c r="O632" s="73"/>
      <c r="P632" s="195">
        <f>O632*H632</f>
        <v>0</v>
      </c>
      <c r="Q632" s="195">
        <v>0</v>
      </c>
      <c r="R632" s="195">
        <f>Q632*H632</f>
        <v>0</v>
      </c>
      <c r="S632" s="195">
        <v>0</v>
      </c>
      <c r="T632" s="196">
        <f>S632*H632</f>
        <v>0</v>
      </c>
      <c r="AR632" s="197" t="s">
        <v>164</v>
      </c>
      <c r="AT632" s="197" t="s">
        <v>168</v>
      </c>
      <c r="AU632" s="197" t="s">
        <v>179</v>
      </c>
      <c r="AY632" s="18" t="s">
        <v>165</v>
      </c>
      <c r="BE632" s="198">
        <f>IF(N632="základní",J632,0)</f>
        <v>0</v>
      </c>
      <c r="BF632" s="198">
        <f>IF(N632="snížená",J632,0)</f>
        <v>0</v>
      </c>
      <c r="BG632" s="198">
        <f>IF(N632="zákl. přenesená",J632,0)</f>
        <v>0</v>
      </c>
      <c r="BH632" s="198">
        <f>IF(N632="sníž. přenesená",J632,0)</f>
        <v>0</v>
      </c>
      <c r="BI632" s="198">
        <f>IF(N632="nulová",J632,0)</f>
        <v>0</v>
      </c>
      <c r="BJ632" s="18" t="s">
        <v>21</v>
      </c>
      <c r="BK632" s="198">
        <f>ROUND(I632*H632,2)</f>
        <v>0</v>
      </c>
      <c r="BL632" s="18" t="s">
        <v>164</v>
      </c>
      <c r="BM632" s="197" t="s">
        <v>932</v>
      </c>
    </row>
    <row r="633" s="1" customFormat="1">
      <c r="B633" s="37"/>
      <c r="D633" s="199" t="s">
        <v>173</v>
      </c>
      <c r="F633" s="200" t="s">
        <v>933</v>
      </c>
      <c r="I633" s="126"/>
      <c r="L633" s="37"/>
      <c r="M633" s="201"/>
      <c r="N633" s="73"/>
      <c r="O633" s="73"/>
      <c r="P633" s="73"/>
      <c r="Q633" s="73"/>
      <c r="R633" s="73"/>
      <c r="S633" s="73"/>
      <c r="T633" s="74"/>
      <c r="AT633" s="18" t="s">
        <v>173</v>
      </c>
      <c r="AU633" s="18" t="s">
        <v>179</v>
      </c>
    </row>
    <row r="634" s="1" customFormat="1" ht="16.5" customHeight="1">
      <c r="B634" s="185"/>
      <c r="C634" s="228" t="s">
        <v>934</v>
      </c>
      <c r="D634" s="228" t="s">
        <v>386</v>
      </c>
      <c r="E634" s="229" t="s">
        <v>935</v>
      </c>
      <c r="F634" s="230" t="s">
        <v>936</v>
      </c>
      <c r="G634" s="231" t="s">
        <v>328</v>
      </c>
      <c r="H634" s="232">
        <v>32</v>
      </c>
      <c r="I634" s="233"/>
      <c r="J634" s="234">
        <f>ROUND(I634*H634,2)</f>
        <v>0</v>
      </c>
      <c r="K634" s="230" t="s">
        <v>1</v>
      </c>
      <c r="L634" s="235"/>
      <c r="M634" s="236" t="s">
        <v>1</v>
      </c>
      <c r="N634" s="237" t="s">
        <v>49</v>
      </c>
      <c r="O634" s="73"/>
      <c r="P634" s="195">
        <f>O634*H634</f>
        <v>0</v>
      </c>
      <c r="Q634" s="195">
        <v>0.00164</v>
      </c>
      <c r="R634" s="195">
        <f>Q634*H634</f>
        <v>0.052479999999999999</v>
      </c>
      <c r="S634" s="195">
        <v>0</v>
      </c>
      <c r="T634" s="196">
        <f>S634*H634</f>
        <v>0</v>
      </c>
      <c r="AR634" s="197" t="s">
        <v>203</v>
      </c>
      <c r="AT634" s="197" t="s">
        <v>386</v>
      </c>
      <c r="AU634" s="197" t="s">
        <v>179</v>
      </c>
      <c r="AY634" s="18" t="s">
        <v>165</v>
      </c>
      <c r="BE634" s="198">
        <f>IF(N634="základní",J634,0)</f>
        <v>0</v>
      </c>
      <c r="BF634" s="198">
        <f>IF(N634="snížená",J634,0)</f>
        <v>0</v>
      </c>
      <c r="BG634" s="198">
        <f>IF(N634="zákl. přenesená",J634,0)</f>
        <v>0</v>
      </c>
      <c r="BH634" s="198">
        <f>IF(N634="sníž. přenesená",J634,0)</f>
        <v>0</v>
      </c>
      <c r="BI634" s="198">
        <f>IF(N634="nulová",J634,0)</f>
        <v>0</v>
      </c>
      <c r="BJ634" s="18" t="s">
        <v>21</v>
      </c>
      <c r="BK634" s="198">
        <f>ROUND(I634*H634,2)</f>
        <v>0</v>
      </c>
      <c r="BL634" s="18" t="s">
        <v>164</v>
      </c>
      <c r="BM634" s="197" t="s">
        <v>937</v>
      </c>
    </row>
    <row r="635" s="1" customFormat="1">
      <c r="B635" s="37"/>
      <c r="D635" s="199" t="s">
        <v>173</v>
      </c>
      <c r="F635" s="200" t="s">
        <v>936</v>
      </c>
      <c r="I635" s="126"/>
      <c r="L635" s="37"/>
      <c r="M635" s="201"/>
      <c r="N635" s="73"/>
      <c r="O635" s="73"/>
      <c r="P635" s="73"/>
      <c r="Q635" s="73"/>
      <c r="R635" s="73"/>
      <c r="S635" s="73"/>
      <c r="T635" s="74"/>
      <c r="AT635" s="18" t="s">
        <v>173</v>
      </c>
      <c r="AU635" s="18" t="s">
        <v>179</v>
      </c>
    </row>
    <row r="636" s="11" customFormat="1" ht="22.8" customHeight="1">
      <c r="B636" s="172"/>
      <c r="D636" s="173" t="s">
        <v>83</v>
      </c>
      <c r="E636" s="183" t="s">
        <v>208</v>
      </c>
      <c r="F636" s="183" t="s">
        <v>938</v>
      </c>
      <c r="I636" s="175"/>
      <c r="J636" s="184">
        <f>BK636</f>
        <v>0</v>
      </c>
      <c r="L636" s="172"/>
      <c r="M636" s="177"/>
      <c r="N636" s="178"/>
      <c r="O636" s="178"/>
      <c r="P636" s="179">
        <f>SUM(P637:P690)</f>
        <v>0</v>
      </c>
      <c r="Q636" s="178"/>
      <c r="R636" s="179">
        <f>SUM(R637:R690)</f>
        <v>0.36721475000000003</v>
      </c>
      <c r="S636" s="178"/>
      <c r="T636" s="180">
        <f>SUM(T637:T690)</f>
        <v>14.625</v>
      </c>
      <c r="AR636" s="173" t="s">
        <v>21</v>
      </c>
      <c r="AT636" s="181" t="s">
        <v>83</v>
      </c>
      <c r="AU636" s="181" t="s">
        <v>21</v>
      </c>
      <c r="AY636" s="173" t="s">
        <v>165</v>
      </c>
      <c r="BK636" s="182">
        <f>SUM(BK637:BK690)</f>
        <v>0</v>
      </c>
    </row>
    <row r="637" s="1" customFormat="1" ht="16.5" customHeight="1">
      <c r="B637" s="185"/>
      <c r="C637" s="186" t="s">
        <v>939</v>
      </c>
      <c r="D637" s="186" t="s">
        <v>168</v>
      </c>
      <c r="E637" s="187" t="s">
        <v>940</v>
      </c>
      <c r="F637" s="188" t="s">
        <v>941</v>
      </c>
      <c r="G637" s="189" t="s">
        <v>328</v>
      </c>
      <c r="H637" s="190">
        <v>20</v>
      </c>
      <c r="I637" s="191"/>
      <c r="J637" s="192">
        <f>ROUND(I637*H637,2)</f>
        <v>0</v>
      </c>
      <c r="K637" s="188" t="s">
        <v>1</v>
      </c>
      <c r="L637" s="37"/>
      <c r="M637" s="193" t="s">
        <v>1</v>
      </c>
      <c r="N637" s="194" t="s">
        <v>49</v>
      </c>
      <c r="O637" s="73"/>
      <c r="P637" s="195">
        <f>O637*H637</f>
        <v>0</v>
      </c>
      <c r="Q637" s="195">
        <v>0</v>
      </c>
      <c r="R637" s="195">
        <f>Q637*H637</f>
        <v>0</v>
      </c>
      <c r="S637" s="195">
        <v>0</v>
      </c>
      <c r="T637" s="196">
        <f>S637*H637</f>
        <v>0</v>
      </c>
      <c r="AR637" s="197" t="s">
        <v>164</v>
      </c>
      <c r="AT637" s="197" t="s">
        <v>168</v>
      </c>
      <c r="AU637" s="197" t="s">
        <v>92</v>
      </c>
      <c r="AY637" s="18" t="s">
        <v>165</v>
      </c>
      <c r="BE637" s="198">
        <f>IF(N637="základní",J637,0)</f>
        <v>0</v>
      </c>
      <c r="BF637" s="198">
        <f>IF(N637="snížená",J637,0)</f>
        <v>0</v>
      </c>
      <c r="BG637" s="198">
        <f>IF(N637="zákl. přenesená",J637,0)</f>
        <v>0</v>
      </c>
      <c r="BH637" s="198">
        <f>IF(N637="sníž. přenesená",J637,0)</f>
        <v>0</v>
      </c>
      <c r="BI637" s="198">
        <f>IF(N637="nulová",J637,0)</f>
        <v>0</v>
      </c>
      <c r="BJ637" s="18" t="s">
        <v>21</v>
      </c>
      <c r="BK637" s="198">
        <f>ROUND(I637*H637,2)</f>
        <v>0</v>
      </c>
      <c r="BL637" s="18" t="s">
        <v>164</v>
      </c>
      <c r="BM637" s="197" t="s">
        <v>942</v>
      </c>
    </row>
    <row r="638" s="1" customFormat="1">
      <c r="B638" s="37"/>
      <c r="D638" s="199" t="s">
        <v>173</v>
      </c>
      <c r="F638" s="200" t="s">
        <v>941</v>
      </c>
      <c r="I638" s="126"/>
      <c r="L638" s="37"/>
      <c r="M638" s="201"/>
      <c r="N638" s="73"/>
      <c r="O638" s="73"/>
      <c r="P638" s="73"/>
      <c r="Q638" s="73"/>
      <c r="R638" s="73"/>
      <c r="S638" s="73"/>
      <c r="T638" s="74"/>
      <c r="AT638" s="18" t="s">
        <v>173</v>
      </c>
      <c r="AU638" s="18" t="s">
        <v>92</v>
      </c>
    </row>
    <row r="639" s="1" customFormat="1" ht="24" customHeight="1">
      <c r="B639" s="185"/>
      <c r="C639" s="186" t="s">
        <v>943</v>
      </c>
      <c r="D639" s="186" t="s">
        <v>168</v>
      </c>
      <c r="E639" s="187" t="s">
        <v>944</v>
      </c>
      <c r="F639" s="188" t="s">
        <v>945</v>
      </c>
      <c r="G639" s="189" t="s">
        <v>328</v>
      </c>
      <c r="H639" s="190">
        <v>1</v>
      </c>
      <c r="I639" s="191"/>
      <c r="J639" s="192">
        <f>ROUND(I639*H639,2)</f>
        <v>0</v>
      </c>
      <c r="K639" s="188" t="s">
        <v>1</v>
      </c>
      <c r="L639" s="37"/>
      <c r="M639" s="193" t="s">
        <v>1</v>
      </c>
      <c r="N639" s="194" t="s">
        <v>49</v>
      </c>
      <c r="O639" s="73"/>
      <c r="P639" s="195">
        <f>O639*H639</f>
        <v>0</v>
      </c>
      <c r="Q639" s="195">
        <v>0</v>
      </c>
      <c r="R639" s="195">
        <f>Q639*H639</f>
        <v>0</v>
      </c>
      <c r="S639" s="195">
        <v>0</v>
      </c>
      <c r="T639" s="196">
        <f>S639*H639</f>
        <v>0</v>
      </c>
      <c r="AR639" s="197" t="s">
        <v>164</v>
      </c>
      <c r="AT639" s="197" t="s">
        <v>168</v>
      </c>
      <c r="AU639" s="197" t="s">
        <v>92</v>
      </c>
      <c r="AY639" s="18" t="s">
        <v>165</v>
      </c>
      <c r="BE639" s="198">
        <f>IF(N639="základní",J639,0)</f>
        <v>0</v>
      </c>
      <c r="BF639" s="198">
        <f>IF(N639="snížená",J639,0)</f>
        <v>0</v>
      </c>
      <c r="BG639" s="198">
        <f>IF(N639="zákl. přenesená",J639,0)</f>
        <v>0</v>
      </c>
      <c r="BH639" s="198">
        <f>IF(N639="sníž. přenesená",J639,0)</f>
        <v>0</v>
      </c>
      <c r="BI639" s="198">
        <f>IF(N639="nulová",J639,0)</f>
        <v>0</v>
      </c>
      <c r="BJ639" s="18" t="s">
        <v>21</v>
      </c>
      <c r="BK639" s="198">
        <f>ROUND(I639*H639,2)</f>
        <v>0</v>
      </c>
      <c r="BL639" s="18" t="s">
        <v>164</v>
      </c>
      <c r="BM639" s="197" t="s">
        <v>946</v>
      </c>
    </row>
    <row r="640" s="1" customFormat="1" ht="16.5" customHeight="1">
      <c r="B640" s="185"/>
      <c r="C640" s="186" t="s">
        <v>947</v>
      </c>
      <c r="D640" s="186" t="s">
        <v>168</v>
      </c>
      <c r="E640" s="187" t="s">
        <v>948</v>
      </c>
      <c r="F640" s="188" t="s">
        <v>949</v>
      </c>
      <c r="G640" s="189" t="s">
        <v>334</v>
      </c>
      <c r="H640" s="190">
        <v>169.40000000000001</v>
      </c>
      <c r="I640" s="191"/>
      <c r="J640" s="192">
        <f>ROUND(I640*H640,2)</f>
        <v>0</v>
      </c>
      <c r="K640" s="188" t="s">
        <v>247</v>
      </c>
      <c r="L640" s="37"/>
      <c r="M640" s="193" t="s">
        <v>1</v>
      </c>
      <c r="N640" s="194" t="s">
        <v>49</v>
      </c>
      <c r="O640" s="73"/>
      <c r="P640" s="195">
        <f>O640*H640</f>
        <v>0</v>
      </c>
      <c r="Q640" s="195">
        <v>0</v>
      </c>
      <c r="R640" s="195">
        <f>Q640*H640</f>
        <v>0</v>
      </c>
      <c r="S640" s="195">
        <v>0</v>
      </c>
      <c r="T640" s="196">
        <f>S640*H640</f>
        <v>0</v>
      </c>
      <c r="AR640" s="197" t="s">
        <v>164</v>
      </c>
      <c r="AT640" s="197" t="s">
        <v>168</v>
      </c>
      <c r="AU640" s="197" t="s">
        <v>92</v>
      </c>
      <c r="AY640" s="18" t="s">
        <v>165</v>
      </c>
      <c r="BE640" s="198">
        <f>IF(N640="základní",J640,0)</f>
        <v>0</v>
      </c>
      <c r="BF640" s="198">
        <f>IF(N640="snížená",J640,0)</f>
        <v>0</v>
      </c>
      <c r="BG640" s="198">
        <f>IF(N640="zákl. přenesená",J640,0)</f>
        <v>0</v>
      </c>
      <c r="BH640" s="198">
        <f>IF(N640="sníž. přenesená",J640,0)</f>
        <v>0</v>
      </c>
      <c r="BI640" s="198">
        <f>IF(N640="nulová",J640,0)</f>
        <v>0</v>
      </c>
      <c r="BJ640" s="18" t="s">
        <v>21</v>
      </c>
      <c r="BK640" s="198">
        <f>ROUND(I640*H640,2)</f>
        <v>0</v>
      </c>
      <c r="BL640" s="18" t="s">
        <v>164</v>
      </c>
      <c r="BM640" s="197" t="s">
        <v>950</v>
      </c>
    </row>
    <row r="641" s="1" customFormat="1">
      <c r="B641" s="37"/>
      <c r="D641" s="199" t="s">
        <v>173</v>
      </c>
      <c r="F641" s="200" t="s">
        <v>951</v>
      </c>
      <c r="I641" s="126"/>
      <c r="L641" s="37"/>
      <c r="M641" s="201"/>
      <c r="N641" s="73"/>
      <c r="O641" s="73"/>
      <c r="P641" s="73"/>
      <c r="Q641" s="73"/>
      <c r="R641" s="73"/>
      <c r="S641" s="73"/>
      <c r="T641" s="74"/>
      <c r="AT641" s="18" t="s">
        <v>173</v>
      </c>
      <c r="AU641" s="18" t="s">
        <v>92</v>
      </c>
    </row>
    <row r="642" s="12" customFormat="1">
      <c r="B642" s="205"/>
      <c r="D642" s="199" t="s">
        <v>249</v>
      </c>
      <c r="E642" s="206" t="s">
        <v>1</v>
      </c>
      <c r="F642" s="207" t="s">
        <v>250</v>
      </c>
      <c r="H642" s="206" t="s">
        <v>1</v>
      </c>
      <c r="I642" s="208"/>
      <c r="L642" s="205"/>
      <c r="M642" s="209"/>
      <c r="N642" s="210"/>
      <c r="O642" s="210"/>
      <c r="P642" s="210"/>
      <c r="Q642" s="210"/>
      <c r="R642" s="210"/>
      <c r="S642" s="210"/>
      <c r="T642" s="211"/>
      <c r="AT642" s="206" t="s">
        <v>249</v>
      </c>
      <c r="AU642" s="206" t="s">
        <v>92</v>
      </c>
      <c r="AV642" s="12" t="s">
        <v>21</v>
      </c>
      <c r="AW642" s="12" t="s">
        <v>39</v>
      </c>
      <c r="AX642" s="12" t="s">
        <v>84</v>
      </c>
      <c r="AY642" s="206" t="s">
        <v>165</v>
      </c>
    </row>
    <row r="643" s="13" customFormat="1">
      <c r="B643" s="212"/>
      <c r="D643" s="199" t="s">
        <v>249</v>
      </c>
      <c r="E643" s="213" t="s">
        <v>1</v>
      </c>
      <c r="F643" s="214" t="s">
        <v>710</v>
      </c>
      <c r="H643" s="215">
        <v>28</v>
      </c>
      <c r="I643" s="216"/>
      <c r="L643" s="212"/>
      <c r="M643" s="217"/>
      <c r="N643" s="218"/>
      <c r="O643" s="218"/>
      <c r="P643" s="218"/>
      <c r="Q643" s="218"/>
      <c r="R643" s="218"/>
      <c r="S643" s="218"/>
      <c r="T643" s="219"/>
      <c r="AT643" s="213" t="s">
        <v>249</v>
      </c>
      <c r="AU643" s="213" t="s">
        <v>92</v>
      </c>
      <c r="AV643" s="13" t="s">
        <v>92</v>
      </c>
      <c r="AW643" s="13" t="s">
        <v>39</v>
      </c>
      <c r="AX643" s="13" t="s">
        <v>84</v>
      </c>
      <c r="AY643" s="213" t="s">
        <v>165</v>
      </c>
    </row>
    <row r="644" s="12" customFormat="1">
      <c r="B644" s="205"/>
      <c r="D644" s="199" t="s">
        <v>249</v>
      </c>
      <c r="E644" s="206" t="s">
        <v>1</v>
      </c>
      <c r="F644" s="207" t="s">
        <v>264</v>
      </c>
      <c r="H644" s="206" t="s">
        <v>1</v>
      </c>
      <c r="I644" s="208"/>
      <c r="L644" s="205"/>
      <c r="M644" s="209"/>
      <c r="N644" s="210"/>
      <c r="O644" s="210"/>
      <c r="P644" s="210"/>
      <c r="Q644" s="210"/>
      <c r="R644" s="210"/>
      <c r="S644" s="210"/>
      <c r="T644" s="211"/>
      <c r="AT644" s="206" t="s">
        <v>249</v>
      </c>
      <c r="AU644" s="206" t="s">
        <v>92</v>
      </c>
      <c r="AV644" s="12" t="s">
        <v>21</v>
      </c>
      <c r="AW644" s="12" t="s">
        <v>39</v>
      </c>
      <c r="AX644" s="12" t="s">
        <v>84</v>
      </c>
      <c r="AY644" s="206" t="s">
        <v>165</v>
      </c>
    </row>
    <row r="645" s="13" customFormat="1">
      <c r="B645" s="212"/>
      <c r="D645" s="199" t="s">
        <v>249</v>
      </c>
      <c r="E645" s="213" t="s">
        <v>1</v>
      </c>
      <c r="F645" s="214" t="s">
        <v>952</v>
      </c>
      <c r="H645" s="215">
        <v>81.400000000000006</v>
      </c>
      <c r="I645" s="216"/>
      <c r="L645" s="212"/>
      <c r="M645" s="217"/>
      <c r="N645" s="218"/>
      <c r="O645" s="218"/>
      <c r="P645" s="218"/>
      <c r="Q645" s="218"/>
      <c r="R645" s="218"/>
      <c r="S645" s="218"/>
      <c r="T645" s="219"/>
      <c r="AT645" s="213" t="s">
        <v>249</v>
      </c>
      <c r="AU645" s="213" t="s">
        <v>92</v>
      </c>
      <c r="AV645" s="13" t="s">
        <v>92</v>
      </c>
      <c r="AW645" s="13" t="s">
        <v>39</v>
      </c>
      <c r="AX645" s="13" t="s">
        <v>84</v>
      </c>
      <c r="AY645" s="213" t="s">
        <v>165</v>
      </c>
    </row>
    <row r="646" s="13" customFormat="1">
      <c r="B646" s="212"/>
      <c r="D646" s="199" t="s">
        <v>249</v>
      </c>
      <c r="E646" s="213" t="s">
        <v>1</v>
      </c>
      <c r="F646" s="214" t="s">
        <v>953</v>
      </c>
      <c r="H646" s="215">
        <v>60</v>
      </c>
      <c r="I646" s="216"/>
      <c r="L646" s="212"/>
      <c r="M646" s="217"/>
      <c r="N646" s="218"/>
      <c r="O646" s="218"/>
      <c r="P646" s="218"/>
      <c r="Q646" s="218"/>
      <c r="R646" s="218"/>
      <c r="S646" s="218"/>
      <c r="T646" s="219"/>
      <c r="AT646" s="213" t="s">
        <v>249</v>
      </c>
      <c r="AU646" s="213" t="s">
        <v>92</v>
      </c>
      <c r="AV646" s="13" t="s">
        <v>92</v>
      </c>
      <c r="AW646" s="13" t="s">
        <v>39</v>
      </c>
      <c r="AX646" s="13" t="s">
        <v>84</v>
      </c>
      <c r="AY646" s="213" t="s">
        <v>165</v>
      </c>
    </row>
    <row r="647" s="14" customFormat="1">
      <c r="B647" s="220"/>
      <c r="D647" s="199" t="s">
        <v>249</v>
      </c>
      <c r="E647" s="221" t="s">
        <v>1</v>
      </c>
      <c r="F647" s="222" t="s">
        <v>252</v>
      </c>
      <c r="H647" s="223">
        <v>169.40000000000001</v>
      </c>
      <c r="I647" s="224"/>
      <c r="L647" s="220"/>
      <c r="M647" s="225"/>
      <c r="N647" s="226"/>
      <c r="O647" s="226"/>
      <c r="P647" s="226"/>
      <c r="Q647" s="226"/>
      <c r="R647" s="226"/>
      <c r="S647" s="226"/>
      <c r="T647" s="227"/>
      <c r="AT647" s="221" t="s">
        <v>249</v>
      </c>
      <c r="AU647" s="221" t="s">
        <v>92</v>
      </c>
      <c r="AV647" s="14" t="s">
        <v>164</v>
      </c>
      <c r="AW647" s="14" t="s">
        <v>39</v>
      </c>
      <c r="AX647" s="14" t="s">
        <v>21</v>
      </c>
      <c r="AY647" s="221" t="s">
        <v>165</v>
      </c>
    </row>
    <row r="648" s="1" customFormat="1" ht="24" customHeight="1">
      <c r="B648" s="185"/>
      <c r="C648" s="186" t="s">
        <v>954</v>
      </c>
      <c r="D648" s="186" t="s">
        <v>168</v>
      </c>
      <c r="E648" s="187" t="s">
        <v>955</v>
      </c>
      <c r="F648" s="188" t="s">
        <v>956</v>
      </c>
      <c r="G648" s="189" t="s">
        <v>246</v>
      </c>
      <c r="H648" s="190">
        <v>541.79999999999995</v>
      </c>
      <c r="I648" s="191"/>
      <c r="J648" s="192">
        <f>ROUND(I648*H648,2)</f>
        <v>0</v>
      </c>
      <c r="K648" s="188" t="s">
        <v>247</v>
      </c>
      <c r="L648" s="37"/>
      <c r="M648" s="193" t="s">
        <v>1</v>
      </c>
      <c r="N648" s="194" t="s">
        <v>49</v>
      </c>
      <c r="O648" s="73"/>
      <c r="P648" s="195">
        <f>O648*H648</f>
        <v>0</v>
      </c>
      <c r="Q648" s="195">
        <v>0</v>
      </c>
      <c r="R648" s="195">
        <f>Q648*H648</f>
        <v>0</v>
      </c>
      <c r="S648" s="195">
        <v>0</v>
      </c>
      <c r="T648" s="196">
        <f>S648*H648</f>
        <v>0</v>
      </c>
      <c r="AR648" s="197" t="s">
        <v>164</v>
      </c>
      <c r="AT648" s="197" t="s">
        <v>168</v>
      </c>
      <c r="AU648" s="197" t="s">
        <v>92</v>
      </c>
      <c r="AY648" s="18" t="s">
        <v>165</v>
      </c>
      <c r="BE648" s="198">
        <f>IF(N648="základní",J648,0)</f>
        <v>0</v>
      </c>
      <c r="BF648" s="198">
        <f>IF(N648="snížená",J648,0)</f>
        <v>0</v>
      </c>
      <c r="BG648" s="198">
        <f>IF(N648="zákl. přenesená",J648,0)</f>
        <v>0</v>
      </c>
      <c r="BH648" s="198">
        <f>IF(N648="sníž. přenesená",J648,0)</f>
        <v>0</v>
      </c>
      <c r="BI648" s="198">
        <f>IF(N648="nulová",J648,0)</f>
        <v>0</v>
      </c>
      <c r="BJ648" s="18" t="s">
        <v>21</v>
      </c>
      <c r="BK648" s="198">
        <f>ROUND(I648*H648,2)</f>
        <v>0</v>
      </c>
      <c r="BL648" s="18" t="s">
        <v>164</v>
      </c>
      <c r="BM648" s="197" t="s">
        <v>957</v>
      </c>
    </row>
    <row r="649" s="1" customFormat="1">
      <c r="B649" s="37"/>
      <c r="D649" s="199" t="s">
        <v>173</v>
      </c>
      <c r="F649" s="200" t="s">
        <v>958</v>
      </c>
      <c r="I649" s="126"/>
      <c r="L649" s="37"/>
      <c r="M649" s="201"/>
      <c r="N649" s="73"/>
      <c r="O649" s="73"/>
      <c r="P649" s="73"/>
      <c r="Q649" s="73"/>
      <c r="R649" s="73"/>
      <c r="S649" s="73"/>
      <c r="T649" s="74"/>
      <c r="AT649" s="18" t="s">
        <v>173</v>
      </c>
      <c r="AU649" s="18" t="s">
        <v>92</v>
      </c>
    </row>
    <row r="650" s="13" customFormat="1">
      <c r="B650" s="212"/>
      <c r="D650" s="199" t="s">
        <v>249</v>
      </c>
      <c r="E650" s="213" t="s">
        <v>1</v>
      </c>
      <c r="F650" s="214" t="s">
        <v>959</v>
      </c>
      <c r="H650" s="215">
        <v>541.79999999999995</v>
      </c>
      <c r="I650" s="216"/>
      <c r="L650" s="212"/>
      <c r="M650" s="217"/>
      <c r="N650" s="218"/>
      <c r="O650" s="218"/>
      <c r="P650" s="218"/>
      <c r="Q650" s="218"/>
      <c r="R650" s="218"/>
      <c r="S650" s="218"/>
      <c r="T650" s="219"/>
      <c r="AT650" s="213" t="s">
        <v>249</v>
      </c>
      <c r="AU650" s="213" t="s">
        <v>92</v>
      </c>
      <c r="AV650" s="13" t="s">
        <v>92</v>
      </c>
      <c r="AW650" s="13" t="s">
        <v>39</v>
      </c>
      <c r="AX650" s="13" t="s">
        <v>84</v>
      </c>
      <c r="AY650" s="213" t="s">
        <v>165</v>
      </c>
    </row>
    <row r="651" s="14" customFormat="1">
      <c r="B651" s="220"/>
      <c r="D651" s="199" t="s">
        <v>249</v>
      </c>
      <c r="E651" s="221" t="s">
        <v>1</v>
      </c>
      <c r="F651" s="222" t="s">
        <v>252</v>
      </c>
      <c r="H651" s="223">
        <v>541.79999999999995</v>
      </c>
      <c r="I651" s="224"/>
      <c r="L651" s="220"/>
      <c r="M651" s="225"/>
      <c r="N651" s="226"/>
      <c r="O651" s="226"/>
      <c r="P651" s="226"/>
      <c r="Q651" s="226"/>
      <c r="R651" s="226"/>
      <c r="S651" s="226"/>
      <c r="T651" s="227"/>
      <c r="AT651" s="221" t="s">
        <v>249</v>
      </c>
      <c r="AU651" s="221" t="s">
        <v>92</v>
      </c>
      <c r="AV651" s="14" t="s">
        <v>164</v>
      </c>
      <c r="AW651" s="14" t="s">
        <v>39</v>
      </c>
      <c r="AX651" s="14" t="s">
        <v>21</v>
      </c>
      <c r="AY651" s="221" t="s">
        <v>165</v>
      </c>
    </row>
    <row r="652" s="1" customFormat="1" ht="24" customHeight="1">
      <c r="B652" s="185"/>
      <c r="C652" s="186" t="s">
        <v>960</v>
      </c>
      <c r="D652" s="186" t="s">
        <v>168</v>
      </c>
      <c r="E652" s="187" t="s">
        <v>961</v>
      </c>
      <c r="F652" s="188" t="s">
        <v>962</v>
      </c>
      <c r="G652" s="189" t="s">
        <v>246</v>
      </c>
      <c r="H652" s="190">
        <v>32508</v>
      </c>
      <c r="I652" s="191"/>
      <c r="J652" s="192">
        <f>ROUND(I652*H652,2)</f>
        <v>0</v>
      </c>
      <c r="K652" s="188" t="s">
        <v>247</v>
      </c>
      <c r="L652" s="37"/>
      <c r="M652" s="193" t="s">
        <v>1</v>
      </c>
      <c r="N652" s="194" t="s">
        <v>49</v>
      </c>
      <c r="O652" s="73"/>
      <c r="P652" s="195">
        <f>O652*H652</f>
        <v>0</v>
      </c>
      <c r="Q652" s="195">
        <v>0</v>
      </c>
      <c r="R652" s="195">
        <f>Q652*H652</f>
        <v>0</v>
      </c>
      <c r="S652" s="195">
        <v>0</v>
      </c>
      <c r="T652" s="196">
        <f>S652*H652</f>
        <v>0</v>
      </c>
      <c r="AR652" s="197" t="s">
        <v>164</v>
      </c>
      <c r="AT652" s="197" t="s">
        <v>168</v>
      </c>
      <c r="AU652" s="197" t="s">
        <v>92</v>
      </c>
      <c r="AY652" s="18" t="s">
        <v>165</v>
      </c>
      <c r="BE652" s="198">
        <f>IF(N652="základní",J652,0)</f>
        <v>0</v>
      </c>
      <c r="BF652" s="198">
        <f>IF(N652="snížená",J652,0)</f>
        <v>0</v>
      </c>
      <c r="BG652" s="198">
        <f>IF(N652="zákl. přenesená",J652,0)</f>
        <v>0</v>
      </c>
      <c r="BH652" s="198">
        <f>IF(N652="sníž. přenesená",J652,0)</f>
        <v>0</v>
      </c>
      <c r="BI652" s="198">
        <f>IF(N652="nulová",J652,0)</f>
        <v>0</v>
      </c>
      <c r="BJ652" s="18" t="s">
        <v>21</v>
      </c>
      <c r="BK652" s="198">
        <f>ROUND(I652*H652,2)</f>
        <v>0</v>
      </c>
      <c r="BL652" s="18" t="s">
        <v>164</v>
      </c>
      <c r="BM652" s="197" t="s">
        <v>963</v>
      </c>
    </row>
    <row r="653" s="1" customFormat="1">
      <c r="B653" s="37"/>
      <c r="D653" s="199" t="s">
        <v>173</v>
      </c>
      <c r="F653" s="200" t="s">
        <v>964</v>
      </c>
      <c r="I653" s="126"/>
      <c r="L653" s="37"/>
      <c r="M653" s="201"/>
      <c r="N653" s="73"/>
      <c r="O653" s="73"/>
      <c r="P653" s="73"/>
      <c r="Q653" s="73"/>
      <c r="R653" s="73"/>
      <c r="S653" s="73"/>
      <c r="T653" s="74"/>
      <c r="AT653" s="18" t="s">
        <v>173</v>
      </c>
      <c r="AU653" s="18" t="s">
        <v>92</v>
      </c>
    </row>
    <row r="654" s="13" customFormat="1">
      <c r="B654" s="212"/>
      <c r="D654" s="199" t="s">
        <v>249</v>
      </c>
      <c r="E654" s="213" t="s">
        <v>1</v>
      </c>
      <c r="F654" s="214" t="s">
        <v>965</v>
      </c>
      <c r="H654" s="215">
        <v>32508</v>
      </c>
      <c r="I654" s="216"/>
      <c r="L654" s="212"/>
      <c r="M654" s="217"/>
      <c r="N654" s="218"/>
      <c r="O654" s="218"/>
      <c r="P654" s="218"/>
      <c r="Q654" s="218"/>
      <c r="R654" s="218"/>
      <c r="S654" s="218"/>
      <c r="T654" s="219"/>
      <c r="AT654" s="213" t="s">
        <v>249</v>
      </c>
      <c r="AU654" s="213" t="s">
        <v>92</v>
      </c>
      <c r="AV654" s="13" t="s">
        <v>92</v>
      </c>
      <c r="AW654" s="13" t="s">
        <v>39</v>
      </c>
      <c r="AX654" s="13" t="s">
        <v>84</v>
      </c>
      <c r="AY654" s="213" t="s">
        <v>165</v>
      </c>
    </row>
    <row r="655" s="14" customFormat="1">
      <c r="B655" s="220"/>
      <c r="D655" s="199" t="s">
        <v>249</v>
      </c>
      <c r="E655" s="221" t="s">
        <v>1</v>
      </c>
      <c r="F655" s="222" t="s">
        <v>252</v>
      </c>
      <c r="H655" s="223">
        <v>32508</v>
      </c>
      <c r="I655" s="224"/>
      <c r="L655" s="220"/>
      <c r="M655" s="225"/>
      <c r="N655" s="226"/>
      <c r="O655" s="226"/>
      <c r="P655" s="226"/>
      <c r="Q655" s="226"/>
      <c r="R655" s="226"/>
      <c r="S655" s="226"/>
      <c r="T655" s="227"/>
      <c r="AT655" s="221" t="s">
        <v>249</v>
      </c>
      <c r="AU655" s="221" t="s">
        <v>92</v>
      </c>
      <c r="AV655" s="14" t="s">
        <v>164</v>
      </c>
      <c r="AW655" s="14" t="s">
        <v>39</v>
      </c>
      <c r="AX655" s="14" t="s">
        <v>21</v>
      </c>
      <c r="AY655" s="221" t="s">
        <v>165</v>
      </c>
    </row>
    <row r="656" s="1" customFormat="1" ht="24" customHeight="1">
      <c r="B656" s="185"/>
      <c r="C656" s="186" t="s">
        <v>966</v>
      </c>
      <c r="D656" s="186" t="s">
        <v>168</v>
      </c>
      <c r="E656" s="187" t="s">
        <v>967</v>
      </c>
      <c r="F656" s="188" t="s">
        <v>968</v>
      </c>
      <c r="G656" s="189" t="s">
        <v>246</v>
      </c>
      <c r="H656" s="190">
        <v>541.79999999999995</v>
      </c>
      <c r="I656" s="191"/>
      <c r="J656" s="192">
        <f>ROUND(I656*H656,2)</f>
        <v>0</v>
      </c>
      <c r="K656" s="188" t="s">
        <v>247</v>
      </c>
      <c r="L656" s="37"/>
      <c r="M656" s="193" t="s">
        <v>1</v>
      </c>
      <c r="N656" s="194" t="s">
        <v>49</v>
      </c>
      <c r="O656" s="73"/>
      <c r="P656" s="195">
        <f>O656*H656</f>
        <v>0</v>
      </c>
      <c r="Q656" s="195">
        <v>0</v>
      </c>
      <c r="R656" s="195">
        <f>Q656*H656</f>
        <v>0</v>
      </c>
      <c r="S656" s="195">
        <v>0</v>
      </c>
      <c r="T656" s="196">
        <f>S656*H656</f>
        <v>0</v>
      </c>
      <c r="AR656" s="197" t="s">
        <v>164</v>
      </c>
      <c r="AT656" s="197" t="s">
        <v>168</v>
      </c>
      <c r="AU656" s="197" t="s">
        <v>92</v>
      </c>
      <c r="AY656" s="18" t="s">
        <v>165</v>
      </c>
      <c r="BE656" s="198">
        <f>IF(N656="základní",J656,0)</f>
        <v>0</v>
      </c>
      <c r="BF656" s="198">
        <f>IF(N656="snížená",J656,0)</f>
        <v>0</v>
      </c>
      <c r="BG656" s="198">
        <f>IF(N656="zákl. přenesená",J656,0)</f>
        <v>0</v>
      </c>
      <c r="BH656" s="198">
        <f>IF(N656="sníž. přenesená",J656,0)</f>
        <v>0</v>
      </c>
      <c r="BI656" s="198">
        <f>IF(N656="nulová",J656,0)</f>
        <v>0</v>
      </c>
      <c r="BJ656" s="18" t="s">
        <v>21</v>
      </c>
      <c r="BK656" s="198">
        <f>ROUND(I656*H656,2)</f>
        <v>0</v>
      </c>
      <c r="BL656" s="18" t="s">
        <v>164</v>
      </c>
      <c r="BM656" s="197" t="s">
        <v>969</v>
      </c>
    </row>
    <row r="657" s="1" customFormat="1">
      <c r="B657" s="37"/>
      <c r="D657" s="199" t="s">
        <v>173</v>
      </c>
      <c r="F657" s="200" t="s">
        <v>970</v>
      </c>
      <c r="I657" s="126"/>
      <c r="L657" s="37"/>
      <c r="M657" s="201"/>
      <c r="N657" s="73"/>
      <c r="O657" s="73"/>
      <c r="P657" s="73"/>
      <c r="Q657" s="73"/>
      <c r="R657" s="73"/>
      <c r="S657" s="73"/>
      <c r="T657" s="74"/>
      <c r="AT657" s="18" t="s">
        <v>173</v>
      </c>
      <c r="AU657" s="18" t="s">
        <v>92</v>
      </c>
    </row>
    <row r="658" s="1" customFormat="1" ht="24" customHeight="1">
      <c r="B658" s="185"/>
      <c r="C658" s="186" t="s">
        <v>971</v>
      </c>
      <c r="D658" s="186" t="s">
        <v>168</v>
      </c>
      <c r="E658" s="187" t="s">
        <v>972</v>
      </c>
      <c r="F658" s="188" t="s">
        <v>973</v>
      </c>
      <c r="G658" s="189" t="s">
        <v>246</v>
      </c>
      <c r="H658" s="190">
        <v>260</v>
      </c>
      <c r="I658" s="191"/>
      <c r="J658" s="192">
        <f>ROUND(I658*H658,2)</f>
        <v>0</v>
      </c>
      <c r="K658" s="188" t="s">
        <v>247</v>
      </c>
      <c r="L658" s="37"/>
      <c r="M658" s="193" t="s">
        <v>1</v>
      </c>
      <c r="N658" s="194" t="s">
        <v>49</v>
      </c>
      <c r="O658" s="73"/>
      <c r="P658" s="195">
        <f>O658*H658</f>
        <v>0</v>
      </c>
      <c r="Q658" s="195">
        <v>0.00021000000000000001</v>
      </c>
      <c r="R658" s="195">
        <f>Q658*H658</f>
        <v>0.054600000000000003</v>
      </c>
      <c r="S658" s="195">
        <v>0</v>
      </c>
      <c r="T658" s="196">
        <f>S658*H658</f>
        <v>0</v>
      </c>
      <c r="AR658" s="197" t="s">
        <v>164</v>
      </c>
      <c r="AT658" s="197" t="s">
        <v>168</v>
      </c>
      <c r="AU658" s="197" t="s">
        <v>92</v>
      </c>
      <c r="AY658" s="18" t="s">
        <v>165</v>
      </c>
      <c r="BE658" s="198">
        <f>IF(N658="základní",J658,0)</f>
        <v>0</v>
      </c>
      <c r="BF658" s="198">
        <f>IF(N658="snížená",J658,0)</f>
        <v>0</v>
      </c>
      <c r="BG658" s="198">
        <f>IF(N658="zákl. přenesená",J658,0)</f>
        <v>0</v>
      </c>
      <c r="BH658" s="198">
        <f>IF(N658="sníž. přenesená",J658,0)</f>
        <v>0</v>
      </c>
      <c r="BI658" s="198">
        <f>IF(N658="nulová",J658,0)</f>
        <v>0</v>
      </c>
      <c r="BJ658" s="18" t="s">
        <v>21</v>
      </c>
      <c r="BK658" s="198">
        <f>ROUND(I658*H658,2)</f>
        <v>0</v>
      </c>
      <c r="BL658" s="18" t="s">
        <v>164</v>
      </c>
      <c r="BM658" s="197" t="s">
        <v>974</v>
      </c>
    </row>
    <row r="659" s="1" customFormat="1">
      <c r="B659" s="37"/>
      <c r="D659" s="199" t="s">
        <v>173</v>
      </c>
      <c r="F659" s="200" t="s">
        <v>975</v>
      </c>
      <c r="I659" s="126"/>
      <c r="L659" s="37"/>
      <c r="M659" s="201"/>
      <c r="N659" s="73"/>
      <c r="O659" s="73"/>
      <c r="P659" s="73"/>
      <c r="Q659" s="73"/>
      <c r="R659" s="73"/>
      <c r="S659" s="73"/>
      <c r="T659" s="74"/>
      <c r="AT659" s="18" t="s">
        <v>173</v>
      </c>
      <c r="AU659" s="18" t="s">
        <v>92</v>
      </c>
    </row>
    <row r="660" s="13" customFormat="1">
      <c r="B660" s="212"/>
      <c r="D660" s="199" t="s">
        <v>249</v>
      </c>
      <c r="E660" s="213" t="s">
        <v>1</v>
      </c>
      <c r="F660" s="214" t="s">
        <v>718</v>
      </c>
      <c r="H660" s="215">
        <v>260</v>
      </c>
      <c r="I660" s="216"/>
      <c r="L660" s="212"/>
      <c r="M660" s="217"/>
      <c r="N660" s="218"/>
      <c r="O660" s="218"/>
      <c r="P660" s="218"/>
      <c r="Q660" s="218"/>
      <c r="R660" s="218"/>
      <c r="S660" s="218"/>
      <c r="T660" s="219"/>
      <c r="AT660" s="213" t="s">
        <v>249</v>
      </c>
      <c r="AU660" s="213" t="s">
        <v>92</v>
      </c>
      <c r="AV660" s="13" t="s">
        <v>92</v>
      </c>
      <c r="AW660" s="13" t="s">
        <v>39</v>
      </c>
      <c r="AX660" s="13" t="s">
        <v>84</v>
      </c>
      <c r="AY660" s="213" t="s">
        <v>165</v>
      </c>
    </row>
    <row r="661" s="14" customFormat="1">
      <c r="B661" s="220"/>
      <c r="D661" s="199" t="s">
        <v>249</v>
      </c>
      <c r="E661" s="221" t="s">
        <v>1</v>
      </c>
      <c r="F661" s="222" t="s">
        <v>252</v>
      </c>
      <c r="H661" s="223">
        <v>260</v>
      </c>
      <c r="I661" s="224"/>
      <c r="L661" s="220"/>
      <c r="M661" s="225"/>
      <c r="N661" s="226"/>
      <c r="O661" s="226"/>
      <c r="P661" s="226"/>
      <c r="Q661" s="226"/>
      <c r="R661" s="226"/>
      <c r="S661" s="226"/>
      <c r="T661" s="227"/>
      <c r="AT661" s="221" t="s">
        <v>249</v>
      </c>
      <c r="AU661" s="221" t="s">
        <v>92</v>
      </c>
      <c r="AV661" s="14" t="s">
        <v>164</v>
      </c>
      <c r="AW661" s="14" t="s">
        <v>39</v>
      </c>
      <c r="AX661" s="14" t="s">
        <v>21</v>
      </c>
      <c r="AY661" s="221" t="s">
        <v>165</v>
      </c>
    </row>
    <row r="662" s="1" customFormat="1" ht="24" customHeight="1">
      <c r="B662" s="185"/>
      <c r="C662" s="186" t="s">
        <v>976</v>
      </c>
      <c r="D662" s="186" t="s">
        <v>168</v>
      </c>
      <c r="E662" s="187" t="s">
        <v>977</v>
      </c>
      <c r="F662" s="188" t="s">
        <v>978</v>
      </c>
      <c r="G662" s="189" t="s">
        <v>246</v>
      </c>
      <c r="H662" s="190">
        <v>303.01999999999998</v>
      </c>
      <c r="I662" s="191"/>
      <c r="J662" s="192">
        <f>ROUND(I662*H662,2)</f>
        <v>0</v>
      </c>
      <c r="K662" s="188" t="s">
        <v>247</v>
      </c>
      <c r="L662" s="37"/>
      <c r="M662" s="193" t="s">
        <v>1</v>
      </c>
      <c r="N662" s="194" t="s">
        <v>49</v>
      </c>
      <c r="O662" s="73"/>
      <c r="P662" s="195">
        <f>O662*H662</f>
        <v>0</v>
      </c>
      <c r="Q662" s="195">
        <v>3.7499999999999997E-05</v>
      </c>
      <c r="R662" s="195">
        <f>Q662*H662</f>
        <v>0.011363249999999998</v>
      </c>
      <c r="S662" s="195">
        <v>0</v>
      </c>
      <c r="T662" s="196">
        <f>S662*H662</f>
        <v>0</v>
      </c>
      <c r="AR662" s="197" t="s">
        <v>164</v>
      </c>
      <c r="AT662" s="197" t="s">
        <v>168</v>
      </c>
      <c r="AU662" s="197" t="s">
        <v>92</v>
      </c>
      <c r="AY662" s="18" t="s">
        <v>165</v>
      </c>
      <c r="BE662" s="198">
        <f>IF(N662="základní",J662,0)</f>
        <v>0</v>
      </c>
      <c r="BF662" s="198">
        <f>IF(N662="snížená",J662,0)</f>
        <v>0</v>
      </c>
      <c r="BG662" s="198">
        <f>IF(N662="zákl. přenesená",J662,0)</f>
        <v>0</v>
      </c>
      <c r="BH662" s="198">
        <f>IF(N662="sníž. přenesená",J662,0)</f>
        <v>0</v>
      </c>
      <c r="BI662" s="198">
        <f>IF(N662="nulová",J662,0)</f>
        <v>0</v>
      </c>
      <c r="BJ662" s="18" t="s">
        <v>21</v>
      </c>
      <c r="BK662" s="198">
        <f>ROUND(I662*H662,2)</f>
        <v>0</v>
      </c>
      <c r="BL662" s="18" t="s">
        <v>164</v>
      </c>
      <c r="BM662" s="197" t="s">
        <v>979</v>
      </c>
    </row>
    <row r="663" s="1" customFormat="1">
      <c r="B663" s="37"/>
      <c r="D663" s="199" t="s">
        <v>173</v>
      </c>
      <c r="F663" s="200" t="s">
        <v>980</v>
      </c>
      <c r="I663" s="126"/>
      <c r="L663" s="37"/>
      <c r="M663" s="201"/>
      <c r="N663" s="73"/>
      <c r="O663" s="73"/>
      <c r="P663" s="73"/>
      <c r="Q663" s="73"/>
      <c r="R663" s="73"/>
      <c r="S663" s="73"/>
      <c r="T663" s="74"/>
      <c r="AT663" s="18" t="s">
        <v>173</v>
      </c>
      <c r="AU663" s="18" t="s">
        <v>92</v>
      </c>
    </row>
    <row r="664" s="13" customFormat="1">
      <c r="B664" s="212"/>
      <c r="D664" s="199" t="s">
        <v>249</v>
      </c>
      <c r="E664" s="213" t="s">
        <v>1</v>
      </c>
      <c r="F664" s="214" t="s">
        <v>874</v>
      </c>
      <c r="H664" s="215">
        <v>303.01999999999998</v>
      </c>
      <c r="I664" s="216"/>
      <c r="L664" s="212"/>
      <c r="M664" s="217"/>
      <c r="N664" s="218"/>
      <c r="O664" s="218"/>
      <c r="P664" s="218"/>
      <c r="Q664" s="218"/>
      <c r="R664" s="218"/>
      <c r="S664" s="218"/>
      <c r="T664" s="219"/>
      <c r="AT664" s="213" t="s">
        <v>249</v>
      </c>
      <c r="AU664" s="213" t="s">
        <v>92</v>
      </c>
      <c r="AV664" s="13" t="s">
        <v>92</v>
      </c>
      <c r="AW664" s="13" t="s">
        <v>39</v>
      </c>
      <c r="AX664" s="13" t="s">
        <v>84</v>
      </c>
      <c r="AY664" s="213" t="s">
        <v>165</v>
      </c>
    </row>
    <row r="665" s="14" customFormat="1">
      <c r="B665" s="220"/>
      <c r="D665" s="199" t="s">
        <v>249</v>
      </c>
      <c r="E665" s="221" t="s">
        <v>1</v>
      </c>
      <c r="F665" s="222" t="s">
        <v>252</v>
      </c>
      <c r="H665" s="223">
        <v>303.01999999999998</v>
      </c>
      <c r="I665" s="224"/>
      <c r="L665" s="220"/>
      <c r="M665" s="225"/>
      <c r="N665" s="226"/>
      <c r="O665" s="226"/>
      <c r="P665" s="226"/>
      <c r="Q665" s="226"/>
      <c r="R665" s="226"/>
      <c r="S665" s="226"/>
      <c r="T665" s="227"/>
      <c r="AT665" s="221" t="s">
        <v>249</v>
      </c>
      <c r="AU665" s="221" t="s">
        <v>92</v>
      </c>
      <c r="AV665" s="14" t="s">
        <v>164</v>
      </c>
      <c r="AW665" s="14" t="s">
        <v>39</v>
      </c>
      <c r="AX665" s="14" t="s">
        <v>21</v>
      </c>
      <c r="AY665" s="221" t="s">
        <v>165</v>
      </c>
    </row>
    <row r="666" s="1" customFormat="1" ht="24" customHeight="1">
      <c r="B666" s="185"/>
      <c r="C666" s="186" t="s">
        <v>981</v>
      </c>
      <c r="D666" s="186" t="s">
        <v>168</v>
      </c>
      <c r="E666" s="187" t="s">
        <v>982</v>
      </c>
      <c r="F666" s="188" t="s">
        <v>983</v>
      </c>
      <c r="G666" s="189" t="s">
        <v>246</v>
      </c>
      <c r="H666" s="190">
        <v>1</v>
      </c>
      <c r="I666" s="191"/>
      <c r="J666" s="192">
        <f>ROUND(I666*H666,2)</f>
        <v>0</v>
      </c>
      <c r="K666" s="188" t="s">
        <v>247</v>
      </c>
      <c r="L666" s="37"/>
      <c r="M666" s="193" t="s">
        <v>1</v>
      </c>
      <c r="N666" s="194" t="s">
        <v>49</v>
      </c>
      <c r="O666" s="73"/>
      <c r="P666" s="195">
        <f>O666*H666</f>
        <v>0</v>
      </c>
      <c r="Q666" s="195">
        <v>0.00063000000000000003</v>
      </c>
      <c r="R666" s="195">
        <f>Q666*H666</f>
        <v>0.00063000000000000003</v>
      </c>
      <c r="S666" s="195">
        <v>0</v>
      </c>
      <c r="T666" s="196">
        <f>S666*H666</f>
        <v>0</v>
      </c>
      <c r="AR666" s="197" t="s">
        <v>164</v>
      </c>
      <c r="AT666" s="197" t="s">
        <v>168</v>
      </c>
      <c r="AU666" s="197" t="s">
        <v>92</v>
      </c>
      <c r="AY666" s="18" t="s">
        <v>165</v>
      </c>
      <c r="BE666" s="198">
        <f>IF(N666="základní",J666,0)</f>
        <v>0</v>
      </c>
      <c r="BF666" s="198">
        <f>IF(N666="snížená",J666,0)</f>
        <v>0</v>
      </c>
      <c r="BG666" s="198">
        <f>IF(N666="zákl. přenesená",J666,0)</f>
        <v>0</v>
      </c>
      <c r="BH666" s="198">
        <f>IF(N666="sníž. přenesená",J666,0)</f>
        <v>0</v>
      </c>
      <c r="BI666" s="198">
        <f>IF(N666="nulová",J666,0)</f>
        <v>0</v>
      </c>
      <c r="BJ666" s="18" t="s">
        <v>21</v>
      </c>
      <c r="BK666" s="198">
        <f>ROUND(I666*H666,2)</f>
        <v>0</v>
      </c>
      <c r="BL666" s="18" t="s">
        <v>164</v>
      </c>
      <c r="BM666" s="197" t="s">
        <v>984</v>
      </c>
    </row>
    <row r="667" s="12" customFormat="1">
      <c r="B667" s="205"/>
      <c r="D667" s="199" t="s">
        <v>249</v>
      </c>
      <c r="E667" s="206" t="s">
        <v>1</v>
      </c>
      <c r="F667" s="207" t="s">
        <v>985</v>
      </c>
      <c r="H667" s="206" t="s">
        <v>1</v>
      </c>
      <c r="I667" s="208"/>
      <c r="L667" s="205"/>
      <c r="M667" s="209"/>
      <c r="N667" s="210"/>
      <c r="O667" s="210"/>
      <c r="P667" s="210"/>
      <c r="Q667" s="210"/>
      <c r="R667" s="210"/>
      <c r="S667" s="210"/>
      <c r="T667" s="211"/>
      <c r="AT667" s="206" t="s">
        <v>249</v>
      </c>
      <c r="AU667" s="206" t="s">
        <v>92</v>
      </c>
      <c r="AV667" s="12" t="s">
        <v>21</v>
      </c>
      <c r="AW667" s="12" t="s">
        <v>39</v>
      </c>
      <c r="AX667" s="12" t="s">
        <v>84</v>
      </c>
      <c r="AY667" s="206" t="s">
        <v>165</v>
      </c>
    </row>
    <row r="668" s="13" customFormat="1">
      <c r="B668" s="212"/>
      <c r="D668" s="199" t="s">
        <v>249</v>
      </c>
      <c r="E668" s="213" t="s">
        <v>1</v>
      </c>
      <c r="F668" s="214" t="s">
        <v>986</v>
      </c>
      <c r="H668" s="215">
        <v>1</v>
      </c>
      <c r="I668" s="216"/>
      <c r="L668" s="212"/>
      <c r="M668" s="217"/>
      <c r="N668" s="218"/>
      <c r="O668" s="218"/>
      <c r="P668" s="218"/>
      <c r="Q668" s="218"/>
      <c r="R668" s="218"/>
      <c r="S668" s="218"/>
      <c r="T668" s="219"/>
      <c r="AT668" s="213" t="s">
        <v>249</v>
      </c>
      <c r="AU668" s="213" t="s">
        <v>92</v>
      </c>
      <c r="AV668" s="13" t="s">
        <v>92</v>
      </c>
      <c r="AW668" s="13" t="s">
        <v>39</v>
      </c>
      <c r="AX668" s="13" t="s">
        <v>84</v>
      </c>
      <c r="AY668" s="213" t="s">
        <v>165</v>
      </c>
    </row>
    <row r="669" s="14" customFormat="1">
      <c r="B669" s="220"/>
      <c r="D669" s="199" t="s">
        <v>249</v>
      </c>
      <c r="E669" s="221" t="s">
        <v>1</v>
      </c>
      <c r="F669" s="222" t="s">
        <v>252</v>
      </c>
      <c r="H669" s="223">
        <v>1</v>
      </c>
      <c r="I669" s="224"/>
      <c r="L669" s="220"/>
      <c r="M669" s="225"/>
      <c r="N669" s="226"/>
      <c r="O669" s="226"/>
      <c r="P669" s="226"/>
      <c r="Q669" s="226"/>
      <c r="R669" s="226"/>
      <c r="S669" s="226"/>
      <c r="T669" s="227"/>
      <c r="AT669" s="221" t="s">
        <v>249</v>
      </c>
      <c r="AU669" s="221" t="s">
        <v>92</v>
      </c>
      <c r="AV669" s="14" t="s">
        <v>164</v>
      </c>
      <c r="AW669" s="14" t="s">
        <v>39</v>
      </c>
      <c r="AX669" s="14" t="s">
        <v>21</v>
      </c>
      <c r="AY669" s="221" t="s">
        <v>165</v>
      </c>
    </row>
    <row r="670" s="1" customFormat="1" ht="24" customHeight="1">
      <c r="B670" s="185"/>
      <c r="C670" s="186" t="s">
        <v>987</v>
      </c>
      <c r="D670" s="186" t="s">
        <v>168</v>
      </c>
      <c r="E670" s="187" t="s">
        <v>988</v>
      </c>
      <c r="F670" s="188" t="s">
        <v>989</v>
      </c>
      <c r="G670" s="189" t="s">
        <v>246</v>
      </c>
      <c r="H670" s="190">
        <v>0.45000000000000001</v>
      </c>
      <c r="I670" s="191"/>
      <c r="J670" s="192">
        <f>ROUND(I670*H670,2)</f>
        <v>0</v>
      </c>
      <c r="K670" s="188" t="s">
        <v>247</v>
      </c>
      <c r="L670" s="37"/>
      <c r="M670" s="193" t="s">
        <v>1</v>
      </c>
      <c r="N670" s="194" t="s">
        <v>49</v>
      </c>
      <c r="O670" s="73"/>
      <c r="P670" s="195">
        <f>O670*H670</f>
        <v>0</v>
      </c>
      <c r="Q670" s="195">
        <v>0.00067000000000000002</v>
      </c>
      <c r="R670" s="195">
        <f>Q670*H670</f>
        <v>0.00030150000000000001</v>
      </c>
      <c r="S670" s="195">
        <v>0</v>
      </c>
      <c r="T670" s="196">
        <f>S670*H670</f>
        <v>0</v>
      </c>
      <c r="AR670" s="197" t="s">
        <v>164</v>
      </c>
      <c r="AT670" s="197" t="s">
        <v>168</v>
      </c>
      <c r="AU670" s="197" t="s">
        <v>92</v>
      </c>
      <c r="AY670" s="18" t="s">
        <v>165</v>
      </c>
      <c r="BE670" s="198">
        <f>IF(N670="základní",J670,0)</f>
        <v>0</v>
      </c>
      <c r="BF670" s="198">
        <f>IF(N670="snížená",J670,0)</f>
        <v>0</v>
      </c>
      <c r="BG670" s="198">
        <f>IF(N670="zákl. přenesená",J670,0)</f>
        <v>0</v>
      </c>
      <c r="BH670" s="198">
        <f>IF(N670="sníž. přenesená",J670,0)</f>
        <v>0</v>
      </c>
      <c r="BI670" s="198">
        <f>IF(N670="nulová",J670,0)</f>
        <v>0</v>
      </c>
      <c r="BJ670" s="18" t="s">
        <v>21</v>
      </c>
      <c r="BK670" s="198">
        <f>ROUND(I670*H670,2)</f>
        <v>0</v>
      </c>
      <c r="BL670" s="18" t="s">
        <v>164</v>
      </c>
      <c r="BM670" s="197" t="s">
        <v>990</v>
      </c>
    </row>
    <row r="671" s="1" customFormat="1">
      <c r="B671" s="37"/>
      <c r="D671" s="199" t="s">
        <v>173</v>
      </c>
      <c r="F671" s="200" t="s">
        <v>991</v>
      </c>
      <c r="I671" s="126"/>
      <c r="L671" s="37"/>
      <c r="M671" s="201"/>
      <c r="N671" s="73"/>
      <c r="O671" s="73"/>
      <c r="P671" s="73"/>
      <c r="Q671" s="73"/>
      <c r="R671" s="73"/>
      <c r="S671" s="73"/>
      <c r="T671" s="74"/>
      <c r="AT671" s="18" t="s">
        <v>173</v>
      </c>
      <c r="AU671" s="18" t="s">
        <v>92</v>
      </c>
    </row>
    <row r="672" s="12" customFormat="1">
      <c r="B672" s="205"/>
      <c r="D672" s="199" t="s">
        <v>249</v>
      </c>
      <c r="E672" s="206" t="s">
        <v>1</v>
      </c>
      <c r="F672" s="207" t="s">
        <v>992</v>
      </c>
      <c r="H672" s="206" t="s">
        <v>1</v>
      </c>
      <c r="I672" s="208"/>
      <c r="L672" s="205"/>
      <c r="M672" s="209"/>
      <c r="N672" s="210"/>
      <c r="O672" s="210"/>
      <c r="P672" s="210"/>
      <c r="Q672" s="210"/>
      <c r="R672" s="210"/>
      <c r="S672" s="210"/>
      <c r="T672" s="211"/>
      <c r="AT672" s="206" t="s">
        <v>249</v>
      </c>
      <c r="AU672" s="206" t="s">
        <v>92</v>
      </c>
      <c r="AV672" s="12" t="s">
        <v>21</v>
      </c>
      <c r="AW672" s="12" t="s">
        <v>39</v>
      </c>
      <c r="AX672" s="12" t="s">
        <v>84</v>
      </c>
      <c r="AY672" s="206" t="s">
        <v>165</v>
      </c>
    </row>
    <row r="673" s="13" customFormat="1">
      <c r="B673" s="212"/>
      <c r="D673" s="199" t="s">
        <v>249</v>
      </c>
      <c r="E673" s="213" t="s">
        <v>1</v>
      </c>
      <c r="F673" s="214" t="s">
        <v>993</v>
      </c>
      <c r="H673" s="215">
        <v>0.45000000000000001</v>
      </c>
      <c r="I673" s="216"/>
      <c r="L673" s="212"/>
      <c r="M673" s="217"/>
      <c r="N673" s="218"/>
      <c r="O673" s="218"/>
      <c r="P673" s="218"/>
      <c r="Q673" s="218"/>
      <c r="R673" s="218"/>
      <c r="S673" s="218"/>
      <c r="T673" s="219"/>
      <c r="AT673" s="213" t="s">
        <v>249</v>
      </c>
      <c r="AU673" s="213" t="s">
        <v>92</v>
      </c>
      <c r="AV673" s="13" t="s">
        <v>92</v>
      </c>
      <c r="AW673" s="13" t="s">
        <v>39</v>
      </c>
      <c r="AX673" s="13" t="s">
        <v>84</v>
      </c>
      <c r="AY673" s="213" t="s">
        <v>165</v>
      </c>
    </row>
    <row r="674" s="14" customFormat="1">
      <c r="B674" s="220"/>
      <c r="D674" s="199" t="s">
        <v>249</v>
      </c>
      <c r="E674" s="221" t="s">
        <v>1</v>
      </c>
      <c r="F674" s="222" t="s">
        <v>252</v>
      </c>
      <c r="H674" s="223">
        <v>0.45000000000000001</v>
      </c>
      <c r="I674" s="224"/>
      <c r="L674" s="220"/>
      <c r="M674" s="225"/>
      <c r="N674" s="226"/>
      <c r="O674" s="226"/>
      <c r="P674" s="226"/>
      <c r="Q674" s="226"/>
      <c r="R674" s="226"/>
      <c r="S674" s="226"/>
      <c r="T674" s="227"/>
      <c r="AT674" s="221" t="s">
        <v>249</v>
      </c>
      <c r="AU674" s="221" t="s">
        <v>92</v>
      </c>
      <c r="AV674" s="14" t="s">
        <v>164</v>
      </c>
      <c r="AW674" s="14" t="s">
        <v>39</v>
      </c>
      <c r="AX674" s="14" t="s">
        <v>21</v>
      </c>
      <c r="AY674" s="221" t="s">
        <v>165</v>
      </c>
    </row>
    <row r="675" s="1" customFormat="1" ht="24" customHeight="1">
      <c r="B675" s="185"/>
      <c r="C675" s="186" t="s">
        <v>994</v>
      </c>
      <c r="D675" s="186" t="s">
        <v>168</v>
      </c>
      <c r="E675" s="187" t="s">
        <v>995</v>
      </c>
      <c r="F675" s="188" t="s">
        <v>996</v>
      </c>
      <c r="G675" s="189" t="s">
        <v>328</v>
      </c>
      <c r="H675" s="190">
        <v>4</v>
      </c>
      <c r="I675" s="191"/>
      <c r="J675" s="192">
        <f>ROUND(I675*H675,2)</f>
        <v>0</v>
      </c>
      <c r="K675" s="188" t="s">
        <v>247</v>
      </c>
      <c r="L675" s="37"/>
      <c r="M675" s="193" t="s">
        <v>1</v>
      </c>
      <c r="N675" s="194" t="s">
        <v>49</v>
      </c>
      <c r="O675" s="73"/>
      <c r="P675" s="195">
        <f>O675*H675</f>
        <v>0</v>
      </c>
      <c r="Q675" s="195">
        <v>0.023400000000000001</v>
      </c>
      <c r="R675" s="195">
        <f>Q675*H675</f>
        <v>0.093600000000000003</v>
      </c>
      <c r="S675" s="195">
        <v>0</v>
      </c>
      <c r="T675" s="196">
        <f>S675*H675</f>
        <v>0</v>
      </c>
      <c r="AR675" s="197" t="s">
        <v>164</v>
      </c>
      <c r="AT675" s="197" t="s">
        <v>168</v>
      </c>
      <c r="AU675" s="197" t="s">
        <v>92</v>
      </c>
      <c r="AY675" s="18" t="s">
        <v>165</v>
      </c>
      <c r="BE675" s="198">
        <f>IF(N675="základní",J675,0)</f>
        <v>0</v>
      </c>
      <c r="BF675" s="198">
        <f>IF(N675="snížená",J675,0)</f>
        <v>0</v>
      </c>
      <c r="BG675" s="198">
        <f>IF(N675="zákl. přenesená",J675,0)</f>
        <v>0</v>
      </c>
      <c r="BH675" s="198">
        <f>IF(N675="sníž. přenesená",J675,0)</f>
        <v>0</v>
      </c>
      <c r="BI675" s="198">
        <f>IF(N675="nulová",J675,0)</f>
        <v>0</v>
      </c>
      <c r="BJ675" s="18" t="s">
        <v>21</v>
      </c>
      <c r="BK675" s="198">
        <f>ROUND(I675*H675,2)</f>
        <v>0</v>
      </c>
      <c r="BL675" s="18" t="s">
        <v>164</v>
      </c>
      <c r="BM675" s="197" t="s">
        <v>997</v>
      </c>
    </row>
    <row r="676" s="1" customFormat="1">
      <c r="B676" s="37"/>
      <c r="D676" s="199" t="s">
        <v>173</v>
      </c>
      <c r="F676" s="200" t="s">
        <v>998</v>
      </c>
      <c r="I676" s="126"/>
      <c r="L676" s="37"/>
      <c r="M676" s="201"/>
      <c r="N676" s="73"/>
      <c r="O676" s="73"/>
      <c r="P676" s="73"/>
      <c r="Q676" s="73"/>
      <c r="R676" s="73"/>
      <c r="S676" s="73"/>
      <c r="T676" s="74"/>
      <c r="AT676" s="18" t="s">
        <v>173</v>
      </c>
      <c r="AU676" s="18" t="s">
        <v>92</v>
      </c>
    </row>
    <row r="677" s="1" customFormat="1" ht="16.5" customHeight="1">
      <c r="B677" s="185"/>
      <c r="C677" s="228" t="s">
        <v>999</v>
      </c>
      <c r="D677" s="228" t="s">
        <v>386</v>
      </c>
      <c r="E677" s="229" t="s">
        <v>1000</v>
      </c>
      <c r="F677" s="230" t="s">
        <v>1001</v>
      </c>
      <c r="G677" s="231" t="s">
        <v>328</v>
      </c>
      <c r="H677" s="232">
        <v>4</v>
      </c>
      <c r="I677" s="233"/>
      <c r="J677" s="234">
        <f>ROUND(I677*H677,2)</f>
        <v>0</v>
      </c>
      <c r="K677" s="230" t="s">
        <v>247</v>
      </c>
      <c r="L677" s="235"/>
      <c r="M677" s="236" t="s">
        <v>1</v>
      </c>
      <c r="N677" s="237" t="s">
        <v>49</v>
      </c>
      <c r="O677" s="73"/>
      <c r="P677" s="195">
        <f>O677*H677</f>
        <v>0</v>
      </c>
      <c r="Q677" s="195">
        <v>0.0080000000000000002</v>
      </c>
      <c r="R677" s="195">
        <f>Q677*H677</f>
        <v>0.032000000000000001</v>
      </c>
      <c r="S677" s="195">
        <v>0</v>
      </c>
      <c r="T677" s="196">
        <f>S677*H677</f>
        <v>0</v>
      </c>
      <c r="AR677" s="197" t="s">
        <v>203</v>
      </c>
      <c r="AT677" s="197" t="s">
        <v>386</v>
      </c>
      <c r="AU677" s="197" t="s">
        <v>92</v>
      </c>
      <c r="AY677" s="18" t="s">
        <v>165</v>
      </c>
      <c r="BE677" s="198">
        <f>IF(N677="základní",J677,0)</f>
        <v>0</v>
      </c>
      <c r="BF677" s="198">
        <f>IF(N677="snížená",J677,0)</f>
        <v>0</v>
      </c>
      <c r="BG677" s="198">
        <f>IF(N677="zákl. přenesená",J677,0)</f>
        <v>0</v>
      </c>
      <c r="BH677" s="198">
        <f>IF(N677="sníž. přenesená",J677,0)</f>
        <v>0</v>
      </c>
      <c r="BI677" s="198">
        <f>IF(N677="nulová",J677,0)</f>
        <v>0</v>
      </c>
      <c r="BJ677" s="18" t="s">
        <v>21</v>
      </c>
      <c r="BK677" s="198">
        <f>ROUND(I677*H677,2)</f>
        <v>0</v>
      </c>
      <c r="BL677" s="18" t="s">
        <v>164</v>
      </c>
      <c r="BM677" s="197" t="s">
        <v>1002</v>
      </c>
    </row>
    <row r="678" s="1" customFormat="1" ht="24" customHeight="1">
      <c r="B678" s="185"/>
      <c r="C678" s="186" t="s">
        <v>1003</v>
      </c>
      <c r="D678" s="186" t="s">
        <v>168</v>
      </c>
      <c r="E678" s="187" t="s">
        <v>1004</v>
      </c>
      <c r="F678" s="188" t="s">
        <v>1005</v>
      </c>
      <c r="G678" s="189" t="s">
        <v>328</v>
      </c>
      <c r="H678" s="190">
        <v>4</v>
      </c>
      <c r="I678" s="191"/>
      <c r="J678" s="192">
        <f>ROUND(I678*H678,2)</f>
        <v>0</v>
      </c>
      <c r="K678" s="188" t="s">
        <v>247</v>
      </c>
      <c r="L678" s="37"/>
      <c r="M678" s="193" t="s">
        <v>1</v>
      </c>
      <c r="N678" s="194" t="s">
        <v>49</v>
      </c>
      <c r="O678" s="73"/>
      <c r="P678" s="195">
        <f>O678*H678</f>
        <v>0</v>
      </c>
      <c r="Q678" s="195">
        <v>0.00068000000000000005</v>
      </c>
      <c r="R678" s="195">
        <f>Q678*H678</f>
        <v>0.0027200000000000002</v>
      </c>
      <c r="S678" s="195">
        <v>0</v>
      </c>
      <c r="T678" s="196">
        <f>S678*H678</f>
        <v>0</v>
      </c>
      <c r="AR678" s="197" t="s">
        <v>164</v>
      </c>
      <c r="AT678" s="197" t="s">
        <v>168</v>
      </c>
      <c r="AU678" s="197" t="s">
        <v>92</v>
      </c>
      <c r="AY678" s="18" t="s">
        <v>165</v>
      </c>
      <c r="BE678" s="198">
        <f>IF(N678="základní",J678,0)</f>
        <v>0</v>
      </c>
      <c r="BF678" s="198">
        <f>IF(N678="snížená",J678,0)</f>
        <v>0</v>
      </c>
      <c r="BG678" s="198">
        <f>IF(N678="zákl. přenesená",J678,0)</f>
        <v>0</v>
      </c>
      <c r="BH678" s="198">
        <f>IF(N678="sníž. přenesená",J678,0)</f>
        <v>0</v>
      </c>
      <c r="BI678" s="198">
        <f>IF(N678="nulová",J678,0)</f>
        <v>0</v>
      </c>
      <c r="BJ678" s="18" t="s">
        <v>21</v>
      </c>
      <c r="BK678" s="198">
        <f>ROUND(I678*H678,2)</f>
        <v>0</v>
      </c>
      <c r="BL678" s="18" t="s">
        <v>164</v>
      </c>
      <c r="BM678" s="197" t="s">
        <v>1006</v>
      </c>
    </row>
    <row r="679" s="1" customFormat="1">
      <c r="B679" s="37"/>
      <c r="D679" s="199" t="s">
        <v>173</v>
      </c>
      <c r="F679" s="200" t="s">
        <v>1007</v>
      </c>
      <c r="I679" s="126"/>
      <c r="L679" s="37"/>
      <c r="M679" s="201"/>
      <c r="N679" s="73"/>
      <c r="O679" s="73"/>
      <c r="P679" s="73"/>
      <c r="Q679" s="73"/>
      <c r="R679" s="73"/>
      <c r="S679" s="73"/>
      <c r="T679" s="74"/>
      <c r="AT679" s="18" t="s">
        <v>173</v>
      </c>
      <c r="AU679" s="18" t="s">
        <v>92</v>
      </c>
    </row>
    <row r="680" s="1" customFormat="1" ht="24" customHeight="1">
      <c r="B680" s="185"/>
      <c r="C680" s="228" t="s">
        <v>1008</v>
      </c>
      <c r="D680" s="228" t="s">
        <v>386</v>
      </c>
      <c r="E680" s="229" t="s">
        <v>1009</v>
      </c>
      <c r="F680" s="230" t="s">
        <v>1010</v>
      </c>
      <c r="G680" s="231" t="s">
        <v>328</v>
      </c>
      <c r="H680" s="232">
        <v>4</v>
      </c>
      <c r="I680" s="233"/>
      <c r="J680" s="234">
        <f>ROUND(I680*H680,2)</f>
        <v>0</v>
      </c>
      <c r="K680" s="230" t="s">
        <v>1</v>
      </c>
      <c r="L680" s="235"/>
      <c r="M680" s="236" t="s">
        <v>1</v>
      </c>
      <c r="N680" s="237" t="s">
        <v>49</v>
      </c>
      <c r="O680" s="73"/>
      <c r="P680" s="195">
        <f>O680*H680</f>
        <v>0</v>
      </c>
      <c r="Q680" s="195">
        <v>0.042999999999999997</v>
      </c>
      <c r="R680" s="195">
        <f>Q680*H680</f>
        <v>0.17199999999999999</v>
      </c>
      <c r="S680" s="195">
        <v>0</v>
      </c>
      <c r="T680" s="196">
        <f>S680*H680</f>
        <v>0</v>
      </c>
      <c r="AR680" s="197" t="s">
        <v>203</v>
      </c>
      <c r="AT680" s="197" t="s">
        <v>386</v>
      </c>
      <c r="AU680" s="197" t="s">
        <v>92</v>
      </c>
      <c r="AY680" s="18" t="s">
        <v>165</v>
      </c>
      <c r="BE680" s="198">
        <f>IF(N680="základní",J680,0)</f>
        <v>0</v>
      </c>
      <c r="BF680" s="198">
        <f>IF(N680="snížená",J680,0)</f>
        <v>0</v>
      </c>
      <c r="BG680" s="198">
        <f>IF(N680="zákl. přenesená",J680,0)</f>
        <v>0</v>
      </c>
      <c r="BH680" s="198">
        <f>IF(N680="sníž. přenesená",J680,0)</f>
        <v>0</v>
      </c>
      <c r="BI680" s="198">
        <f>IF(N680="nulová",J680,0)</f>
        <v>0</v>
      </c>
      <c r="BJ680" s="18" t="s">
        <v>21</v>
      </c>
      <c r="BK680" s="198">
        <f>ROUND(I680*H680,2)</f>
        <v>0</v>
      </c>
      <c r="BL680" s="18" t="s">
        <v>164</v>
      </c>
      <c r="BM680" s="197" t="s">
        <v>1011</v>
      </c>
    </row>
    <row r="681" s="1" customFormat="1">
      <c r="B681" s="37"/>
      <c r="D681" s="199" t="s">
        <v>173</v>
      </c>
      <c r="F681" s="200" t="s">
        <v>1010</v>
      </c>
      <c r="I681" s="126"/>
      <c r="L681" s="37"/>
      <c r="M681" s="201"/>
      <c r="N681" s="73"/>
      <c r="O681" s="73"/>
      <c r="P681" s="73"/>
      <c r="Q681" s="73"/>
      <c r="R681" s="73"/>
      <c r="S681" s="73"/>
      <c r="T681" s="74"/>
      <c r="AT681" s="18" t="s">
        <v>173</v>
      </c>
      <c r="AU681" s="18" t="s">
        <v>92</v>
      </c>
    </row>
    <row r="682" s="1" customFormat="1" ht="24" customHeight="1">
      <c r="B682" s="185"/>
      <c r="C682" s="186" t="s">
        <v>1012</v>
      </c>
      <c r="D682" s="186" t="s">
        <v>168</v>
      </c>
      <c r="E682" s="187" t="s">
        <v>1013</v>
      </c>
      <c r="F682" s="188" t="s">
        <v>1014</v>
      </c>
      <c r="G682" s="189" t="s">
        <v>268</v>
      </c>
      <c r="H682" s="190">
        <v>5.8499999999999996</v>
      </c>
      <c r="I682" s="191"/>
      <c r="J682" s="192">
        <f>ROUND(I682*H682,2)</f>
        <v>0</v>
      </c>
      <c r="K682" s="188" t="s">
        <v>247</v>
      </c>
      <c r="L682" s="37"/>
      <c r="M682" s="193" t="s">
        <v>1</v>
      </c>
      <c r="N682" s="194" t="s">
        <v>49</v>
      </c>
      <c r="O682" s="73"/>
      <c r="P682" s="195">
        <f>O682*H682</f>
        <v>0</v>
      </c>
      <c r="Q682" s="195">
        <v>0</v>
      </c>
      <c r="R682" s="195">
        <f>Q682*H682</f>
        <v>0</v>
      </c>
      <c r="S682" s="195">
        <v>2.5</v>
      </c>
      <c r="T682" s="196">
        <f>S682*H682</f>
        <v>14.625</v>
      </c>
      <c r="AR682" s="197" t="s">
        <v>164</v>
      </c>
      <c r="AT682" s="197" t="s">
        <v>168</v>
      </c>
      <c r="AU682" s="197" t="s">
        <v>92</v>
      </c>
      <c r="AY682" s="18" t="s">
        <v>165</v>
      </c>
      <c r="BE682" s="198">
        <f>IF(N682="základní",J682,0)</f>
        <v>0</v>
      </c>
      <c r="BF682" s="198">
        <f>IF(N682="snížená",J682,0)</f>
        <v>0</v>
      </c>
      <c r="BG682" s="198">
        <f>IF(N682="zákl. přenesená",J682,0)</f>
        <v>0</v>
      </c>
      <c r="BH682" s="198">
        <f>IF(N682="sníž. přenesená",J682,0)</f>
        <v>0</v>
      </c>
      <c r="BI682" s="198">
        <f>IF(N682="nulová",J682,0)</f>
        <v>0</v>
      </c>
      <c r="BJ682" s="18" t="s">
        <v>21</v>
      </c>
      <c r="BK682" s="198">
        <f>ROUND(I682*H682,2)</f>
        <v>0</v>
      </c>
      <c r="BL682" s="18" t="s">
        <v>164</v>
      </c>
      <c r="BM682" s="197" t="s">
        <v>1015</v>
      </c>
    </row>
    <row r="683" s="1" customFormat="1">
      <c r="B683" s="37"/>
      <c r="D683" s="199" t="s">
        <v>173</v>
      </c>
      <c r="F683" s="200" t="s">
        <v>1016</v>
      </c>
      <c r="I683" s="126"/>
      <c r="L683" s="37"/>
      <c r="M683" s="201"/>
      <c r="N683" s="73"/>
      <c r="O683" s="73"/>
      <c r="P683" s="73"/>
      <c r="Q683" s="73"/>
      <c r="R683" s="73"/>
      <c r="S683" s="73"/>
      <c r="T683" s="74"/>
      <c r="AT683" s="18" t="s">
        <v>173</v>
      </c>
      <c r="AU683" s="18" t="s">
        <v>92</v>
      </c>
    </row>
    <row r="684" s="12" customFormat="1">
      <c r="B684" s="205"/>
      <c r="D684" s="199" t="s">
        <v>249</v>
      </c>
      <c r="E684" s="206" t="s">
        <v>1</v>
      </c>
      <c r="F684" s="207" t="s">
        <v>1017</v>
      </c>
      <c r="H684" s="206" t="s">
        <v>1</v>
      </c>
      <c r="I684" s="208"/>
      <c r="L684" s="205"/>
      <c r="M684" s="209"/>
      <c r="N684" s="210"/>
      <c r="O684" s="210"/>
      <c r="P684" s="210"/>
      <c r="Q684" s="210"/>
      <c r="R684" s="210"/>
      <c r="S684" s="210"/>
      <c r="T684" s="211"/>
      <c r="AT684" s="206" t="s">
        <v>249</v>
      </c>
      <c r="AU684" s="206" t="s">
        <v>92</v>
      </c>
      <c r="AV684" s="12" t="s">
        <v>21</v>
      </c>
      <c r="AW684" s="12" t="s">
        <v>39</v>
      </c>
      <c r="AX684" s="12" t="s">
        <v>84</v>
      </c>
      <c r="AY684" s="206" t="s">
        <v>165</v>
      </c>
    </row>
    <row r="685" s="12" customFormat="1">
      <c r="B685" s="205"/>
      <c r="D685" s="199" t="s">
        <v>249</v>
      </c>
      <c r="E685" s="206" t="s">
        <v>1</v>
      </c>
      <c r="F685" s="207" t="s">
        <v>1018</v>
      </c>
      <c r="H685" s="206" t="s">
        <v>1</v>
      </c>
      <c r="I685" s="208"/>
      <c r="L685" s="205"/>
      <c r="M685" s="209"/>
      <c r="N685" s="210"/>
      <c r="O685" s="210"/>
      <c r="P685" s="210"/>
      <c r="Q685" s="210"/>
      <c r="R685" s="210"/>
      <c r="S685" s="210"/>
      <c r="T685" s="211"/>
      <c r="AT685" s="206" t="s">
        <v>249</v>
      </c>
      <c r="AU685" s="206" t="s">
        <v>92</v>
      </c>
      <c r="AV685" s="12" t="s">
        <v>21</v>
      </c>
      <c r="AW685" s="12" t="s">
        <v>39</v>
      </c>
      <c r="AX685" s="12" t="s">
        <v>84</v>
      </c>
      <c r="AY685" s="206" t="s">
        <v>165</v>
      </c>
    </row>
    <row r="686" s="13" customFormat="1">
      <c r="B686" s="212"/>
      <c r="D686" s="199" t="s">
        <v>249</v>
      </c>
      <c r="E686" s="213" t="s">
        <v>1</v>
      </c>
      <c r="F686" s="214" t="s">
        <v>1019</v>
      </c>
      <c r="H686" s="215">
        <v>1.44</v>
      </c>
      <c r="I686" s="216"/>
      <c r="L686" s="212"/>
      <c r="M686" s="217"/>
      <c r="N686" s="218"/>
      <c r="O686" s="218"/>
      <c r="P686" s="218"/>
      <c r="Q686" s="218"/>
      <c r="R686" s="218"/>
      <c r="S686" s="218"/>
      <c r="T686" s="219"/>
      <c r="AT686" s="213" t="s">
        <v>249</v>
      </c>
      <c r="AU686" s="213" t="s">
        <v>92</v>
      </c>
      <c r="AV686" s="13" t="s">
        <v>92</v>
      </c>
      <c r="AW686" s="13" t="s">
        <v>39</v>
      </c>
      <c r="AX686" s="13" t="s">
        <v>84</v>
      </c>
      <c r="AY686" s="213" t="s">
        <v>165</v>
      </c>
    </row>
    <row r="687" s="13" customFormat="1">
      <c r="B687" s="212"/>
      <c r="D687" s="199" t="s">
        <v>249</v>
      </c>
      <c r="E687" s="213" t="s">
        <v>1</v>
      </c>
      <c r="F687" s="214" t="s">
        <v>1020</v>
      </c>
      <c r="H687" s="215">
        <v>4.4100000000000001</v>
      </c>
      <c r="I687" s="216"/>
      <c r="L687" s="212"/>
      <c r="M687" s="217"/>
      <c r="N687" s="218"/>
      <c r="O687" s="218"/>
      <c r="P687" s="218"/>
      <c r="Q687" s="218"/>
      <c r="R687" s="218"/>
      <c r="S687" s="218"/>
      <c r="T687" s="219"/>
      <c r="AT687" s="213" t="s">
        <v>249</v>
      </c>
      <c r="AU687" s="213" t="s">
        <v>92</v>
      </c>
      <c r="AV687" s="13" t="s">
        <v>92</v>
      </c>
      <c r="AW687" s="13" t="s">
        <v>39</v>
      </c>
      <c r="AX687" s="13" t="s">
        <v>84</v>
      </c>
      <c r="AY687" s="213" t="s">
        <v>165</v>
      </c>
    </row>
    <row r="688" s="14" customFormat="1">
      <c r="B688" s="220"/>
      <c r="D688" s="199" t="s">
        <v>249</v>
      </c>
      <c r="E688" s="221" t="s">
        <v>1</v>
      </c>
      <c r="F688" s="222" t="s">
        <v>252</v>
      </c>
      <c r="H688" s="223">
        <v>5.8499999999999996</v>
      </c>
      <c r="I688" s="224"/>
      <c r="L688" s="220"/>
      <c r="M688" s="225"/>
      <c r="N688" s="226"/>
      <c r="O688" s="226"/>
      <c r="P688" s="226"/>
      <c r="Q688" s="226"/>
      <c r="R688" s="226"/>
      <c r="S688" s="226"/>
      <c r="T688" s="227"/>
      <c r="AT688" s="221" t="s">
        <v>249</v>
      </c>
      <c r="AU688" s="221" t="s">
        <v>92</v>
      </c>
      <c r="AV688" s="14" t="s">
        <v>164</v>
      </c>
      <c r="AW688" s="14" t="s">
        <v>39</v>
      </c>
      <c r="AX688" s="14" t="s">
        <v>21</v>
      </c>
      <c r="AY688" s="221" t="s">
        <v>165</v>
      </c>
    </row>
    <row r="689" s="1" customFormat="1" ht="16.5" customHeight="1">
      <c r="B689" s="185"/>
      <c r="C689" s="186" t="s">
        <v>1021</v>
      </c>
      <c r="D689" s="186" t="s">
        <v>168</v>
      </c>
      <c r="E689" s="187" t="s">
        <v>1022</v>
      </c>
      <c r="F689" s="188" t="s">
        <v>1023</v>
      </c>
      <c r="G689" s="189" t="s">
        <v>268</v>
      </c>
      <c r="H689" s="190">
        <v>5.8499999999999996</v>
      </c>
      <c r="I689" s="191"/>
      <c r="J689" s="192">
        <f>ROUND(I689*H689,2)</f>
        <v>0</v>
      </c>
      <c r="K689" s="188" t="s">
        <v>247</v>
      </c>
      <c r="L689" s="37"/>
      <c r="M689" s="193" t="s">
        <v>1</v>
      </c>
      <c r="N689" s="194" t="s">
        <v>49</v>
      </c>
      <c r="O689" s="73"/>
      <c r="P689" s="195">
        <f>O689*H689</f>
        <v>0</v>
      </c>
      <c r="Q689" s="195">
        <v>0</v>
      </c>
      <c r="R689" s="195">
        <f>Q689*H689</f>
        <v>0</v>
      </c>
      <c r="S689" s="195">
        <v>0</v>
      </c>
      <c r="T689" s="196">
        <f>S689*H689</f>
        <v>0</v>
      </c>
      <c r="AR689" s="197" t="s">
        <v>164</v>
      </c>
      <c r="AT689" s="197" t="s">
        <v>168</v>
      </c>
      <c r="AU689" s="197" t="s">
        <v>92</v>
      </c>
      <c r="AY689" s="18" t="s">
        <v>165</v>
      </c>
      <c r="BE689" s="198">
        <f>IF(N689="základní",J689,0)</f>
        <v>0</v>
      </c>
      <c r="BF689" s="198">
        <f>IF(N689="snížená",J689,0)</f>
        <v>0</v>
      </c>
      <c r="BG689" s="198">
        <f>IF(N689="zákl. přenesená",J689,0)</f>
        <v>0</v>
      </c>
      <c r="BH689" s="198">
        <f>IF(N689="sníž. přenesená",J689,0)</f>
        <v>0</v>
      </c>
      <c r="BI689" s="198">
        <f>IF(N689="nulová",J689,0)</f>
        <v>0</v>
      </c>
      <c r="BJ689" s="18" t="s">
        <v>21</v>
      </c>
      <c r="BK689" s="198">
        <f>ROUND(I689*H689,2)</f>
        <v>0</v>
      </c>
      <c r="BL689" s="18" t="s">
        <v>164</v>
      </c>
      <c r="BM689" s="197" t="s">
        <v>1024</v>
      </c>
    </row>
    <row r="690" s="1" customFormat="1">
      <c r="B690" s="37"/>
      <c r="D690" s="199" t="s">
        <v>173</v>
      </c>
      <c r="F690" s="200" t="s">
        <v>1025</v>
      </c>
      <c r="I690" s="126"/>
      <c r="L690" s="37"/>
      <c r="M690" s="201"/>
      <c r="N690" s="73"/>
      <c r="O690" s="73"/>
      <c r="P690" s="73"/>
      <c r="Q690" s="73"/>
      <c r="R690" s="73"/>
      <c r="S690" s="73"/>
      <c r="T690" s="74"/>
      <c r="AT690" s="18" t="s">
        <v>173</v>
      </c>
      <c r="AU690" s="18" t="s">
        <v>92</v>
      </c>
    </row>
    <row r="691" s="11" customFormat="1" ht="22.8" customHeight="1">
      <c r="B691" s="172"/>
      <c r="D691" s="173" t="s">
        <v>83</v>
      </c>
      <c r="E691" s="183" t="s">
        <v>1026</v>
      </c>
      <c r="F691" s="183" t="s">
        <v>1027</v>
      </c>
      <c r="I691" s="175"/>
      <c r="J691" s="184">
        <f>BK691</f>
        <v>0</v>
      </c>
      <c r="L691" s="172"/>
      <c r="M691" s="177"/>
      <c r="N691" s="178"/>
      <c r="O691" s="178"/>
      <c r="P691" s="179">
        <f>SUM(P692:P713)</f>
        <v>0</v>
      </c>
      <c r="Q691" s="178"/>
      <c r="R691" s="179">
        <f>SUM(R692:R713)</f>
        <v>0</v>
      </c>
      <c r="S691" s="178"/>
      <c r="T691" s="180">
        <f>SUM(T692:T713)</f>
        <v>0</v>
      </c>
      <c r="AR691" s="173" t="s">
        <v>21</v>
      </c>
      <c r="AT691" s="181" t="s">
        <v>83</v>
      </c>
      <c r="AU691" s="181" t="s">
        <v>21</v>
      </c>
      <c r="AY691" s="173" t="s">
        <v>165</v>
      </c>
      <c r="BK691" s="182">
        <f>SUM(BK692:BK713)</f>
        <v>0</v>
      </c>
    </row>
    <row r="692" s="1" customFormat="1" ht="16.5" customHeight="1">
      <c r="B692" s="185"/>
      <c r="C692" s="186" t="s">
        <v>1028</v>
      </c>
      <c r="D692" s="186" t="s">
        <v>168</v>
      </c>
      <c r="E692" s="187" t="s">
        <v>1029</v>
      </c>
      <c r="F692" s="188" t="s">
        <v>1030</v>
      </c>
      <c r="G692" s="189" t="s">
        <v>305</v>
      </c>
      <c r="H692" s="190">
        <v>515.63699999999994</v>
      </c>
      <c r="I692" s="191"/>
      <c r="J692" s="192">
        <f>ROUND(I692*H692,2)</f>
        <v>0</v>
      </c>
      <c r="K692" s="188" t="s">
        <v>247</v>
      </c>
      <c r="L692" s="37"/>
      <c r="M692" s="193" t="s">
        <v>1</v>
      </c>
      <c r="N692" s="194" t="s">
        <v>49</v>
      </c>
      <c r="O692" s="73"/>
      <c r="P692" s="195">
        <f>O692*H692</f>
        <v>0</v>
      </c>
      <c r="Q692" s="195">
        <v>0</v>
      </c>
      <c r="R692" s="195">
        <f>Q692*H692</f>
        <v>0</v>
      </c>
      <c r="S692" s="195">
        <v>0</v>
      </c>
      <c r="T692" s="196">
        <f>S692*H692</f>
        <v>0</v>
      </c>
      <c r="AR692" s="197" t="s">
        <v>164</v>
      </c>
      <c r="AT692" s="197" t="s">
        <v>168</v>
      </c>
      <c r="AU692" s="197" t="s">
        <v>92</v>
      </c>
      <c r="AY692" s="18" t="s">
        <v>165</v>
      </c>
      <c r="BE692" s="198">
        <f>IF(N692="základní",J692,0)</f>
        <v>0</v>
      </c>
      <c r="BF692" s="198">
        <f>IF(N692="snížená",J692,0)</f>
        <v>0</v>
      </c>
      <c r="BG692" s="198">
        <f>IF(N692="zákl. přenesená",J692,0)</f>
        <v>0</v>
      </c>
      <c r="BH692" s="198">
        <f>IF(N692="sníž. přenesená",J692,0)</f>
        <v>0</v>
      </c>
      <c r="BI692" s="198">
        <f>IF(N692="nulová",J692,0)</f>
        <v>0</v>
      </c>
      <c r="BJ692" s="18" t="s">
        <v>21</v>
      </c>
      <c r="BK692" s="198">
        <f>ROUND(I692*H692,2)</f>
        <v>0</v>
      </c>
      <c r="BL692" s="18" t="s">
        <v>164</v>
      </c>
      <c r="BM692" s="197" t="s">
        <v>1031</v>
      </c>
    </row>
    <row r="693" s="1" customFormat="1">
      <c r="B693" s="37"/>
      <c r="D693" s="199" t="s">
        <v>173</v>
      </c>
      <c r="F693" s="200" t="s">
        <v>1032</v>
      </c>
      <c r="I693" s="126"/>
      <c r="L693" s="37"/>
      <c r="M693" s="201"/>
      <c r="N693" s="73"/>
      <c r="O693" s="73"/>
      <c r="P693" s="73"/>
      <c r="Q693" s="73"/>
      <c r="R693" s="73"/>
      <c r="S693" s="73"/>
      <c r="T693" s="74"/>
      <c r="AT693" s="18" t="s">
        <v>173</v>
      </c>
      <c r="AU693" s="18" t="s">
        <v>92</v>
      </c>
    </row>
    <row r="694" s="1" customFormat="1" ht="24" customHeight="1">
      <c r="B694" s="185"/>
      <c r="C694" s="186" t="s">
        <v>1033</v>
      </c>
      <c r="D694" s="186" t="s">
        <v>168</v>
      </c>
      <c r="E694" s="187" t="s">
        <v>1034</v>
      </c>
      <c r="F694" s="188" t="s">
        <v>1035</v>
      </c>
      <c r="G694" s="189" t="s">
        <v>305</v>
      </c>
      <c r="H694" s="190">
        <v>20109.843000000001</v>
      </c>
      <c r="I694" s="191"/>
      <c r="J694" s="192">
        <f>ROUND(I694*H694,2)</f>
        <v>0</v>
      </c>
      <c r="K694" s="188" t="s">
        <v>247</v>
      </c>
      <c r="L694" s="37"/>
      <c r="M694" s="193" t="s">
        <v>1</v>
      </c>
      <c r="N694" s="194" t="s">
        <v>49</v>
      </c>
      <c r="O694" s="73"/>
      <c r="P694" s="195">
        <f>O694*H694</f>
        <v>0</v>
      </c>
      <c r="Q694" s="195">
        <v>0</v>
      </c>
      <c r="R694" s="195">
        <f>Q694*H694</f>
        <v>0</v>
      </c>
      <c r="S694" s="195">
        <v>0</v>
      </c>
      <c r="T694" s="196">
        <f>S694*H694</f>
        <v>0</v>
      </c>
      <c r="AR694" s="197" t="s">
        <v>164</v>
      </c>
      <c r="AT694" s="197" t="s">
        <v>168</v>
      </c>
      <c r="AU694" s="197" t="s">
        <v>92</v>
      </c>
      <c r="AY694" s="18" t="s">
        <v>165</v>
      </c>
      <c r="BE694" s="198">
        <f>IF(N694="základní",J694,0)</f>
        <v>0</v>
      </c>
      <c r="BF694" s="198">
        <f>IF(N694="snížená",J694,0)</f>
        <v>0</v>
      </c>
      <c r="BG694" s="198">
        <f>IF(N694="zákl. přenesená",J694,0)</f>
        <v>0</v>
      </c>
      <c r="BH694" s="198">
        <f>IF(N694="sníž. přenesená",J694,0)</f>
        <v>0</v>
      </c>
      <c r="BI694" s="198">
        <f>IF(N694="nulová",J694,0)</f>
        <v>0</v>
      </c>
      <c r="BJ694" s="18" t="s">
        <v>21</v>
      </c>
      <c r="BK694" s="198">
        <f>ROUND(I694*H694,2)</f>
        <v>0</v>
      </c>
      <c r="BL694" s="18" t="s">
        <v>164</v>
      </c>
      <c r="BM694" s="197" t="s">
        <v>1036</v>
      </c>
    </row>
    <row r="695" s="1" customFormat="1">
      <c r="B695" s="37"/>
      <c r="D695" s="199" t="s">
        <v>173</v>
      </c>
      <c r="F695" s="200" t="s">
        <v>1037</v>
      </c>
      <c r="I695" s="126"/>
      <c r="L695" s="37"/>
      <c r="M695" s="201"/>
      <c r="N695" s="73"/>
      <c r="O695" s="73"/>
      <c r="P695" s="73"/>
      <c r="Q695" s="73"/>
      <c r="R695" s="73"/>
      <c r="S695" s="73"/>
      <c r="T695" s="74"/>
      <c r="AT695" s="18" t="s">
        <v>173</v>
      </c>
      <c r="AU695" s="18" t="s">
        <v>92</v>
      </c>
    </row>
    <row r="696" s="13" customFormat="1">
      <c r="B696" s="212"/>
      <c r="D696" s="199" t="s">
        <v>249</v>
      </c>
      <c r="E696" s="213" t="s">
        <v>1</v>
      </c>
      <c r="F696" s="214" t="s">
        <v>1038</v>
      </c>
      <c r="H696" s="215">
        <v>20109.843000000001</v>
      </c>
      <c r="I696" s="216"/>
      <c r="L696" s="212"/>
      <c r="M696" s="217"/>
      <c r="N696" s="218"/>
      <c r="O696" s="218"/>
      <c r="P696" s="218"/>
      <c r="Q696" s="218"/>
      <c r="R696" s="218"/>
      <c r="S696" s="218"/>
      <c r="T696" s="219"/>
      <c r="AT696" s="213" t="s">
        <v>249</v>
      </c>
      <c r="AU696" s="213" t="s">
        <v>92</v>
      </c>
      <c r="AV696" s="13" t="s">
        <v>92</v>
      </c>
      <c r="AW696" s="13" t="s">
        <v>39</v>
      </c>
      <c r="AX696" s="13" t="s">
        <v>84</v>
      </c>
      <c r="AY696" s="213" t="s">
        <v>165</v>
      </c>
    </row>
    <row r="697" s="14" customFormat="1">
      <c r="B697" s="220"/>
      <c r="D697" s="199" t="s">
        <v>249</v>
      </c>
      <c r="E697" s="221" t="s">
        <v>1</v>
      </c>
      <c r="F697" s="222" t="s">
        <v>252</v>
      </c>
      <c r="H697" s="223">
        <v>20109.843000000001</v>
      </c>
      <c r="I697" s="224"/>
      <c r="L697" s="220"/>
      <c r="M697" s="225"/>
      <c r="N697" s="226"/>
      <c r="O697" s="226"/>
      <c r="P697" s="226"/>
      <c r="Q697" s="226"/>
      <c r="R697" s="226"/>
      <c r="S697" s="226"/>
      <c r="T697" s="227"/>
      <c r="AT697" s="221" t="s">
        <v>249</v>
      </c>
      <c r="AU697" s="221" t="s">
        <v>92</v>
      </c>
      <c r="AV697" s="14" t="s">
        <v>164</v>
      </c>
      <c r="AW697" s="14" t="s">
        <v>39</v>
      </c>
      <c r="AX697" s="14" t="s">
        <v>21</v>
      </c>
      <c r="AY697" s="221" t="s">
        <v>165</v>
      </c>
    </row>
    <row r="698" s="1" customFormat="1" ht="24" customHeight="1">
      <c r="B698" s="185"/>
      <c r="C698" s="186" t="s">
        <v>1039</v>
      </c>
      <c r="D698" s="186" t="s">
        <v>168</v>
      </c>
      <c r="E698" s="187" t="s">
        <v>1040</v>
      </c>
      <c r="F698" s="188" t="s">
        <v>1041</v>
      </c>
      <c r="G698" s="189" t="s">
        <v>305</v>
      </c>
      <c r="H698" s="190">
        <v>208.87600000000001</v>
      </c>
      <c r="I698" s="191"/>
      <c r="J698" s="192">
        <f>ROUND(I698*H698,2)</f>
        <v>0</v>
      </c>
      <c r="K698" s="188" t="s">
        <v>247</v>
      </c>
      <c r="L698" s="37"/>
      <c r="M698" s="193" t="s">
        <v>1</v>
      </c>
      <c r="N698" s="194" t="s">
        <v>49</v>
      </c>
      <c r="O698" s="73"/>
      <c r="P698" s="195">
        <f>O698*H698</f>
        <v>0</v>
      </c>
      <c r="Q698" s="195">
        <v>0</v>
      </c>
      <c r="R698" s="195">
        <f>Q698*H698</f>
        <v>0</v>
      </c>
      <c r="S698" s="195">
        <v>0</v>
      </c>
      <c r="T698" s="196">
        <f>S698*H698</f>
        <v>0</v>
      </c>
      <c r="AR698" s="197" t="s">
        <v>164</v>
      </c>
      <c r="AT698" s="197" t="s">
        <v>168</v>
      </c>
      <c r="AU698" s="197" t="s">
        <v>92</v>
      </c>
      <c r="AY698" s="18" t="s">
        <v>165</v>
      </c>
      <c r="BE698" s="198">
        <f>IF(N698="základní",J698,0)</f>
        <v>0</v>
      </c>
      <c r="BF698" s="198">
        <f>IF(N698="snížená",J698,0)</f>
        <v>0</v>
      </c>
      <c r="BG698" s="198">
        <f>IF(N698="zákl. přenesená",J698,0)</f>
        <v>0</v>
      </c>
      <c r="BH698" s="198">
        <f>IF(N698="sníž. přenesená",J698,0)</f>
        <v>0</v>
      </c>
      <c r="BI698" s="198">
        <f>IF(N698="nulová",J698,0)</f>
        <v>0</v>
      </c>
      <c r="BJ698" s="18" t="s">
        <v>21</v>
      </c>
      <c r="BK698" s="198">
        <f>ROUND(I698*H698,2)</f>
        <v>0</v>
      </c>
      <c r="BL698" s="18" t="s">
        <v>164</v>
      </c>
      <c r="BM698" s="197" t="s">
        <v>1042</v>
      </c>
    </row>
    <row r="699" s="1" customFormat="1">
      <c r="B699" s="37"/>
      <c r="D699" s="199" t="s">
        <v>173</v>
      </c>
      <c r="F699" s="200" t="s">
        <v>1043</v>
      </c>
      <c r="I699" s="126"/>
      <c r="L699" s="37"/>
      <c r="M699" s="201"/>
      <c r="N699" s="73"/>
      <c r="O699" s="73"/>
      <c r="P699" s="73"/>
      <c r="Q699" s="73"/>
      <c r="R699" s="73"/>
      <c r="S699" s="73"/>
      <c r="T699" s="74"/>
      <c r="AT699" s="18" t="s">
        <v>173</v>
      </c>
      <c r="AU699" s="18" t="s">
        <v>92</v>
      </c>
    </row>
    <row r="700" s="13" customFormat="1">
      <c r="B700" s="212"/>
      <c r="D700" s="199" t="s">
        <v>249</v>
      </c>
      <c r="E700" s="213" t="s">
        <v>1</v>
      </c>
      <c r="F700" s="214" t="s">
        <v>1044</v>
      </c>
      <c r="H700" s="215">
        <v>4.4240000000000004</v>
      </c>
      <c r="I700" s="216"/>
      <c r="L700" s="212"/>
      <c r="M700" s="217"/>
      <c r="N700" s="218"/>
      <c r="O700" s="218"/>
      <c r="P700" s="218"/>
      <c r="Q700" s="218"/>
      <c r="R700" s="218"/>
      <c r="S700" s="218"/>
      <c r="T700" s="219"/>
      <c r="AT700" s="213" t="s">
        <v>249</v>
      </c>
      <c r="AU700" s="213" t="s">
        <v>92</v>
      </c>
      <c r="AV700" s="13" t="s">
        <v>92</v>
      </c>
      <c r="AW700" s="13" t="s">
        <v>39</v>
      </c>
      <c r="AX700" s="13" t="s">
        <v>84</v>
      </c>
      <c r="AY700" s="213" t="s">
        <v>165</v>
      </c>
    </row>
    <row r="701" s="13" customFormat="1">
      <c r="B701" s="212"/>
      <c r="D701" s="199" t="s">
        <v>249</v>
      </c>
      <c r="E701" s="213" t="s">
        <v>1</v>
      </c>
      <c r="F701" s="214" t="s">
        <v>1045</v>
      </c>
      <c r="H701" s="215">
        <v>204.452</v>
      </c>
      <c r="I701" s="216"/>
      <c r="L701" s="212"/>
      <c r="M701" s="217"/>
      <c r="N701" s="218"/>
      <c r="O701" s="218"/>
      <c r="P701" s="218"/>
      <c r="Q701" s="218"/>
      <c r="R701" s="218"/>
      <c r="S701" s="218"/>
      <c r="T701" s="219"/>
      <c r="AT701" s="213" t="s">
        <v>249</v>
      </c>
      <c r="AU701" s="213" t="s">
        <v>92</v>
      </c>
      <c r="AV701" s="13" t="s">
        <v>92</v>
      </c>
      <c r="AW701" s="13" t="s">
        <v>39</v>
      </c>
      <c r="AX701" s="13" t="s">
        <v>84</v>
      </c>
      <c r="AY701" s="213" t="s">
        <v>165</v>
      </c>
    </row>
    <row r="702" s="14" customFormat="1">
      <c r="B702" s="220"/>
      <c r="D702" s="199" t="s">
        <v>249</v>
      </c>
      <c r="E702" s="221" t="s">
        <v>1</v>
      </c>
      <c r="F702" s="222" t="s">
        <v>252</v>
      </c>
      <c r="H702" s="223">
        <v>208.87600000000001</v>
      </c>
      <c r="I702" s="224"/>
      <c r="L702" s="220"/>
      <c r="M702" s="225"/>
      <c r="N702" s="226"/>
      <c r="O702" s="226"/>
      <c r="P702" s="226"/>
      <c r="Q702" s="226"/>
      <c r="R702" s="226"/>
      <c r="S702" s="226"/>
      <c r="T702" s="227"/>
      <c r="AT702" s="221" t="s">
        <v>249</v>
      </c>
      <c r="AU702" s="221" t="s">
        <v>92</v>
      </c>
      <c r="AV702" s="14" t="s">
        <v>164</v>
      </c>
      <c r="AW702" s="14" t="s">
        <v>39</v>
      </c>
      <c r="AX702" s="14" t="s">
        <v>21</v>
      </c>
      <c r="AY702" s="221" t="s">
        <v>165</v>
      </c>
    </row>
    <row r="703" s="1" customFormat="1" ht="24" customHeight="1">
      <c r="B703" s="185"/>
      <c r="C703" s="186" t="s">
        <v>1046</v>
      </c>
      <c r="D703" s="186" t="s">
        <v>168</v>
      </c>
      <c r="E703" s="187" t="s">
        <v>1047</v>
      </c>
      <c r="F703" s="188" t="s">
        <v>1048</v>
      </c>
      <c r="G703" s="189" t="s">
        <v>305</v>
      </c>
      <c r="H703" s="190">
        <v>290.83999999999997</v>
      </c>
      <c r="I703" s="191"/>
      <c r="J703" s="192">
        <f>ROUND(I703*H703,2)</f>
        <v>0</v>
      </c>
      <c r="K703" s="188" t="s">
        <v>247</v>
      </c>
      <c r="L703" s="37"/>
      <c r="M703" s="193" t="s">
        <v>1</v>
      </c>
      <c r="N703" s="194" t="s">
        <v>49</v>
      </c>
      <c r="O703" s="73"/>
      <c r="P703" s="195">
        <f>O703*H703</f>
        <v>0</v>
      </c>
      <c r="Q703" s="195">
        <v>0</v>
      </c>
      <c r="R703" s="195">
        <f>Q703*H703</f>
        <v>0</v>
      </c>
      <c r="S703" s="195">
        <v>0</v>
      </c>
      <c r="T703" s="196">
        <f>S703*H703</f>
        <v>0</v>
      </c>
      <c r="AR703" s="197" t="s">
        <v>164</v>
      </c>
      <c r="AT703" s="197" t="s">
        <v>168</v>
      </c>
      <c r="AU703" s="197" t="s">
        <v>92</v>
      </c>
      <c r="AY703" s="18" t="s">
        <v>165</v>
      </c>
      <c r="BE703" s="198">
        <f>IF(N703="základní",J703,0)</f>
        <v>0</v>
      </c>
      <c r="BF703" s="198">
        <f>IF(N703="snížená",J703,0)</f>
        <v>0</v>
      </c>
      <c r="BG703" s="198">
        <f>IF(N703="zákl. přenesená",J703,0)</f>
        <v>0</v>
      </c>
      <c r="BH703" s="198">
        <f>IF(N703="sníž. přenesená",J703,0)</f>
        <v>0</v>
      </c>
      <c r="BI703" s="198">
        <f>IF(N703="nulová",J703,0)</f>
        <v>0</v>
      </c>
      <c r="BJ703" s="18" t="s">
        <v>21</v>
      </c>
      <c r="BK703" s="198">
        <f>ROUND(I703*H703,2)</f>
        <v>0</v>
      </c>
      <c r="BL703" s="18" t="s">
        <v>164</v>
      </c>
      <c r="BM703" s="197" t="s">
        <v>1049</v>
      </c>
    </row>
    <row r="704" s="1" customFormat="1">
      <c r="B704" s="37"/>
      <c r="D704" s="199" t="s">
        <v>173</v>
      </c>
      <c r="F704" s="200" t="s">
        <v>1050</v>
      </c>
      <c r="I704" s="126"/>
      <c r="L704" s="37"/>
      <c r="M704" s="201"/>
      <c r="N704" s="73"/>
      <c r="O704" s="73"/>
      <c r="P704" s="73"/>
      <c r="Q704" s="73"/>
      <c r="R704" s="73"/>
      <c r="S704" s="73"/>
      <c r="T704" s="74"/>
      <c r="AT704" s="18" t="s">
        <v>173</v>
      </c>
      <c r="AU704" s="18" t="s">
        <v>92</v>
      </c>
    </row>
    <row r="705" s="13" customFormat="1">
      <c r="B705" s="212"/>
      <c r="D705" s="199" t="s">
        <v>249</v>
      </c>
      <c r="E705" s="213" t="s">
        <v>1</v>
      </c>
      <c r="F705" s="214" t="s">
        <v>1051</v>
      </c>
      <c r="H705" s="215">
        <v>6.1600000000000001</v>
      </c>
      <c r="I705" s="216"/>
      <c r="L705" s="212"/>
      <c r="M705" s="217"/>
      <c r="N705" s="218"/>
      <c r="O705" s="218"/>
      <c r="P705" s="218"/>
      <c r="Q705" s="218"/>
      <c r="R705" s="218"/>
      <c r="S705" s="218"/>
      <c r="T705" s="219"/>
      <c r="AT705" s="213" t="s">
        <v>249</v>
      </c>
      <c r="AU705" s="213" t="s">
        <v>92</v>
      </c>
      <c r="AV705" s="13" t="s">
        <v>92</v>
      </c>
      <c r="AW705" s="13" t="s">
        <v>39</v>
      </c>
      <c r="AX705" s="13" t="s">
        <v>84</v>
      </c>
      <c r="AY705" s="213" t="s">
        <v>165</v>
      </c>
    </row>
    <row r="706" s="13" customFormat="1">
      <c r="B706" s="212"/>
      <c r="D706" s="199" t="s">
        <v>249</v>
      </c>
      <c r="E706" s="213" t="s">
        <v>1</v>
      </c>
      <c r="F706" s="214" t="s">
        <v>1052</v>
      </c>
      <c r="H706" s="215">
        <v>284.68000000000001</v>
      </c>
      <c r="I706" s="216"/>
      <c r="L706" s="212"/>
      <c r="M706" s="217"/>
      <c r="N706" s="218"/>
      <c r="O706" s="218"/>
      <c r="P706" s="218"/>
      <c r="Q706" s="218"/>
      <c r="R706" s="218"/>
      <c r="S706" s="218"/>
      <c r="T706" s="219"/>
      <c r="AT706" s="213" t="s">
        <v>249</v>
      </c>
      <c r="AU706" s="213" t="s">
        <v>92</v>
      </c>
      <c r="AV706" s="13" t="s">
        <v>92</v>
      </c>
      <c r="AW706" s="13" t="s">
        <v>39</v>
      </c>
      <c r="AX706" s="13" t="s">
        <v>84</v>
      </c>
      <c r="AY706" s="213" t="s">
        <v>165</v>
      </c>
    </row>
    <row r="707" s="14" customFormat="1">
      <c r="B707" s="220"/>
      <c r="D707" s="199" t="s">
        <v>249</v>
      </c>
      <c r="E707" s="221" t="s">
        <v>1</v>
      </c>
      <c r="F707" s="222" t="s">
        <v>252</v>
      </c>
      <c r="H707" s="223">
        <v>290.84000000000003</v>
      </c>
      <c r="I707" s="224"/>
      <c r="L707" s="220"/>
      <c r="M707" s="225"/>
      <c r="N707" s="226"/>
      <c r="O707" s="226"/>
      <c r="P707" s="226"/>
      <c r="Q707" s="226"/>
      <c r="R707" s="226"/>
      <c r="S707" s="226"/>
      <c r="T707" s="227"/>
      <c r="AT707" s="221" t="s">
        <v>249</v>
      </c>
      <c r="AU707" s="221" t="s">
        <v>92</v>
      </c>
      <c r="AV707" s="14" t="s">
        <v>164</v>
      </c>
      <c r="AW707" s="14" t="s">
        <v>39</v>
      </c>
      <c r="AX707" s="14" t="s">
        <v>21</v>
      </c>
      <c r="AY707" s="221" t="s">
        <v>165</v>
      </c>
    </row>
    <row r="708" s="1" customFormat="1" ht="24" customHeight="1">
      <c r="B708" s="185"/>
      <c r="C708" s="186" t="s">
        <v>1053</v>
      </c>
      <c r="D708" s="186" t="s">
        <v>168</v>
      </c>
      <c r="E708" s="187" t="s">
        <v>1054</v>
      </c>
      <c r="F708" s="188" t="s">
        <v>1055</v>
      </c>
      <c r="G708" s="189" t="s">
        <v>305</v>
      </c>
      <c r="H708" s="190">
        <v>15.920999999999999</v>
      </c>
      <c r="I708" s="191"/>
      <c r="J708" s="192">
        <f>ROUND(I708*H708,2)</f>
        <v>0</v>
      </c>
      <c r="K708" s="188" t="s">
        <v>247</v>
      </c>
      <c r="L708" s="37"/>
      <c r="M708" s="193" t="s">
        <v>1</v>
      </c>
      <c r="N708" s="194" t="s">
        <v>49</v>
      </c>
      <c r="O708" s="73"/>
      <c r="P708" s="195">
        <f>O708*H708</f>
        <v>0</v>
      </c>
      <c r="Q708" s="195">
        <v>0</v>
      </c>
      <c r="R708" s="195">
        <f>Q708*H708</f>
        <v>0</v>
      </c>
      <c r="S708" s="195">
        <v>0</v>
      </c>
      <c r="T708" s="196">
        <f>S708*H708</f>
        <v>0</v>
      </c>
      <c r="AR708" s="197" t="s">
        <v>164</v>
      </c>
      <c r="AT708" s="197" t="s">
        <v>168</v>
      </c>
      <c r="AU708" s="197" t="s">
        <v>92</v>
      </c>
      <c r="AY708" s="18" t="s">
        <v>165</v>
      </c>
      <c r="BE708" s="198">
        <f>IF(N708="základní",J708,0)</f>
        <v>0</v>
      </c>
      <c r="BF708" s="198">
        <f>IF(N708="snížená",J708,0)</f>
        <v>0</v>
      </c>
      <c r="BG708" s="198">
        <f>IF(N708="zákl. přenesená",J708,0)</f>
        <v>0</v>
      </c>
      <c r="BH708" s="198">
        <f>IF(N708="sníž. přenesená",J708,0)</f>
        <v>0</v>
      </c>
      <c r="BI708" s="198">
        <f>IF(N708="nulová",J708,0)</f>
        <v>0</v>
      </c>
      <c r="BJ708" s="18" t="s">
        <v>21</v>
      </c>
      <c r="BK708" s="198">
        <f>ROUND(I708*H708,2)</f>
        <v>0</v>
      </c>
      <c r="BL708" s="18" t="s">
        <v>164</v>
      </c>
      <c r="BM708" s="197" t="s">
        <v>1056</v>
      </c>
    </row>
    <row r="709" s="1" customFormat="1">
      <c r="B709" s="37"/>
      <c r="D709" s="199" t="s">
        <v>173</v>
      </c>
      <c r="F709" s="200" t="s">
        <v>1057</v>
      </c>
      <c r="I709" s="126"/>
      <c r="L709" s="37"/>
      <c r="M709" s="201"/>
      <c r="N709" s="73"/>
      <c r="O709" s="73"/>
      <c r="P709" s="73"/>
      <c r="Q709" s="73"/>
      <c r="R709" s="73"/>
      <c r="S709" s="73"/>
      <c r="T709" s="74"/>
      <c r="AT709" s="18" t="s">
        <v>173</v>
      </c>
      <c r="AU709" s="18" t="s">
        <v>92</v>
      </c>
    </row>
    <row r="710" s="13" customFormat="1">
      <c r="B710" s="212"/>
      <c r="D710" s="199" t="s">
        <v>249</v>
      </c>
      <c r="E710" s="213" t="s">
        <v>1</v>
      </c>
      <c r="F710" s="214" t="s">
        <v>1058</v>
      </c>
      <c r="H710" s="215">
        <v>515.63699999999994</v>
      </c>
      <c r="I710" s="216"/>
      <c r="L710" s="212"/>
      <c r="M710" s="217"/>
      <c r="N710" s="218"/>
      <c r="O710" s="218"/>
      <c r="P710" s="218"/>
      <c r="Q710" s="218"/>
      <c r="R710" s="218"/>
      <c r="S710" s="218"/>
      <c r="T710" s="219"/>
      <c r="AT710" s="213" t="s">
        <v>249</v>
      </c>
      <c r="AU710" s="213" t="s">
        <v>92</v>
      </c>
      <c r="AV710" s="13" t="s">
        <v>92</v>
      </c>
      <c r="AW710" s="13" t="s">
        <v>39</v>
      </c>
      <c r="AX710" s="13" t="s">
        <v>84</v>
      </c>
      <c r="AY710" s="213" t="s">
        <v>165</v>
      </c>
    </row>
    <row r="711" s="13" customFormat="1">
      <c r="B711" s="212"/>
      <c r="D711" s="199" t="s">
        <v>249</v>
      </c>
      <c r="E711" s="213" t="s">
        <v>1</v>
      </c>
      <c r="F711" s="214" t="s">
        <v>1059</v>
      </c>
      <c r="H711" s="215">
        <v>-208.87600000000001</v>
      </c>
      <c r="I711" s="216"/>
      <c r="L711" s="212"/>
      <c r="M711" s="217"/>
      <c r="N711" s="218"/>
      <c r="O711" s="218"/>
      <c r="P711" s="218"/>
      <c r="Q711" s="218"/>
      <c r="R711" s="218"/>
      <c r="S711" s="218"/>
      <c r="T711" s="219"/>
      <c r="AT711" s="213" t="s">
        <v>249</v>
      </c>
      <c r="AU711" s="213" t="s">
        <v>92</v>
      </c>
      <c r="AV711" s="13" t="s">
        <v>92</v>
      </c>
      <c r="AW711" s="13" t="s">
        <v>39</v>
      </c>
      <c r="AX711" s="13" t="s">
        <v>84</v>
      </c>
      <c r="AY711" s="213" t="s">
        <v>165</v>
      </c>
    </row>
    <row r="712" s="13" customFormat="1">
      <c r="B712" s="212"/>
      <c r="D712" s="199" t="s">
        <v>249</v>
      </c>
      <c r="E712" s="213" t="s">
        <v>1</v>
      </c>
      <c r="F712" s="214" t="s">
        <v>1060</v>
      </c>
      <c r="H712" s="215">
        <v>-290.83999999999997</v>
      </c>
      <c r="I712" s="216"/>
      <c r="L712" s="212"/>
      <c r="M712" s="217"/>
      <c r="N712" s="218"/>
      <c r="O712" s="218"/>
      <c r="P712" s="218"/>
      <c r="Q712" s="218"/>
      <c r="R712" s="218"/>
      <c r="S712" s="218"/>
      <c r="T712" s="219"/>
      <c r="AT712" s="213" t="s">
        <v>249</v>
      </c>
      <c r="AU712" s="213" t="s">
        <v>92</v>
      </c>
      <c r="AV712" s="13" t="s">
        <v>92</v>
      </c>
      <c r="AW712" s="13" t="s">
        <v>39</v>
      </c>
      <c r="AX712" s="13" t="s">
        <v>84</v>
      </c>
      <c r="AY712" s="213" t="s">
        <v>165</v>
      </c>
    </row>
    <row r="713" s="14" customFormat="1">
      <c r="B713" s="220"/>
      <c r="D713" s="199" t="s">
        <v>249</v>
      </c>
      <c r="E713" s="221" t="s">
        <v>1</v>
      </c>
      <c r="F713" s="222" t="s">
        <v>252</v>
      </c>
      <c r="H713" s="223">
        <v>15.920999999999992</v>
      </c>
      <c r="I713" s="224"/>
      <c r="L713" s="220"/>
      <c r="M713" s="225"/>
      <c r="N713" s="226"/>
      <c r="O713" s="226"/>
      <c r="P713" s="226"/>
      <c r="Q713" s="226"/>
      <c r="R713" s="226"/>
      <c r="S713" s="226"/>
      <c r="T713" s="227"/>
      <c r="AT713" s="221" t="s">
        <v>249</v>
      </c>
      <c r="AU713" s="221" t="s">
        <v>92</v>
      </c>
      <c r="AV713" s="14" t="s">
        <v>164</v>
      </c>
      <c r="AW713" s="14" t="s">
        <v>39</v>
      </c>
      <c r="AX713" s="14" t="s">
        <v>21</v>
      </c>
      <c r="AY713" s="221" t="s">
        <v>165</v>
      </c>
    </row>
    <row r="714" s="11" customFormat="1" ht="22.8" customHeight="1">
      <c r="B714" s="172"/>
      <c r="D714" s="173" t="s">
        <v>83</v>
      </c>
      <c r="E714" s="183" t="s">
        <v>1061</v>
      </c>
      <c r="F714" s="183" t="s">
        <v>1062</v>
      </c>
      <c r="I714" s="175"/>
      <c r="J714" s="184">
        <f>BK714</f>
        <v>0</v>
      </c>
      <c r="L714" s="172"/>
      <c r="M714" s="177"/>
      <c r="N714" s="178"/>
      <c r="O714" s="178"/>
      <c r="P714" s="179">
        <f>SUM(P715:P716)</f>
        <v>0</v>
      </c>
      <c r="Q714" s="178"/>
      <c r="R714" s="179">
        <f>SUM(R715:R716)</f>
        <v>0</v>
      </c>
      <c r="S714" s="178"/>
      <c r="T714" s="180">
        <f>SUM(T715:T716)</f>
        <v>0</v>
      </c>
      <c r="AR714" s="173" t="s">
        <v>21</v>
      </c>
      <c r="AT714" s="181" t="s">
        <v>83</v>
      </c>
      <c r="AU714" s="181" t="s">
        <v>21</v>
      </c>
      <c r="AY714" s="173" t="s">
        <v>165</v>
      </c>
      <c r="BK714" s="182">
        <f>SUM(BK715:BK716)</f>
        <v>0</v>
      </c>
    </row>
    <row r="715" s="1" customFormat="1" ht="16.5" customHeight="1">
      <c r="B715" s="185"/>
      <c r="C715" s="186" t="s">
        <v>1063</v>
      </c>
      <c r="D715" s="186" t="s">
        <v>168</v>
      </c>
      <c r="E715" s="187" t="s">
        <v>1064</v>
      </c>
      <c r="F715" s="188" t="s">
        <v>1065</v>
      </c>
      <c r="G715" s="189" t="s">
        <v>305</v>
      </c>
      <c r="H715" s="190">
        <v>1152.5999999999999</v>
      </c>
      <c r="I715" s="191"/>
      <c r="J715" s="192">
        <f>ROUND(I715*H715,2)</f>
        <v>0</v>
      </c>
      <c r="K715" s="188" t="s">
        <v>247</v>
      </c>
      <c r="L715" s="37"/>
      <c r="M715" s="193" t="s">
        <v>1</v>
      </c>
      <c r="N715" s="194" t="s">
        <v>49</v>
      </c>
      <c r="O715" s="73"/>
      <c r="P715" s="195">
        <f>O715*H715</f>
        <v>0</v>
      </c>
      <c r="Q715" s="195">
        <v>0</v>
      </c>
      <c r="R715" s="195">
        <f>Q715*H715</f>
        <v>0</v>
      </c>
      <c r="S715" s="195">
        <v>0</v>
      </c>
      <c r="T715" s="196">
        <f>S715*H715</f>
        <v>0</v>
      </c>
      <c r="AR715" s="197" t="s">
        <v>164</v>
      </c>
      <c r="AT715" s="197" t="s">
        <v>168</v>
      </c>
      <c r="AU715" s="197" t="s">
        <v>92</v>
      </c>
      <c r="AY715" s="18" t="s">
        <v>165</v>
      </c>
      <c r="BE715" s="198">
        <f>IF(N715="základní",J715,0)</f>
        <v>0</v>
      </c>
      <c r="BF715" s="198">
        <f>IF(N715="snížená",J715,0)</f>
        <v>0</v>
      </c>
      <c r="BG715" s="198">
        <f>IF(N715="zákl. přenesená",J715,0)</f>
        <v>0</v>
      </c>
      <c r="BH715" s="198">
        <f>IF(N715="sníž. přenesená",J715,0)</f>
        <v>0</v>
      </c>
      <c r="BI715" s="198">
        <f>IF(N715="nulová",J715,0)</f>
        <v>0</v>
      </c>
      <c r="BJ715" s="18" t="s">
        <v>21</v>
      </c>
      <c r="BK715" s="198">
        <f>ROUND(I715*H715,2)</f>
        <v>0</v>
      </c>
      <c r="BL715" s="18" t="s">
        <v>164</v>
      </c>
      <c r="BM715" s="197" t="s">
        <v>1066</v>
      </c>
    </row>
    <row r="716" s="1" customFormat="1">
      <c r="B716" s="37"/>
      <c r="D716" s="199" t="s">
        <v>173</v>
      </c>
      <c r="F716" s="200" t="s">
        <v>1067</v>
      </c>
      <c r="I716" s="126"/>
      <c r="L716" s="37"/>
      <c r="M716" s="201"/>
      <c r="N716" s="73"/>
      <c r="O716" s="73"/>
      <c r="P716" s="73"/>
      <c r="Q716" s="73"/>
      <c r="R716" s="73"/>
      <c r="S716" s="73"/>
      <c r="T716" s="74"/>
      <c r="AT716" s="18" t="s">
        <v>173</v>
      </c>
      <c r="AU716" s="18" t="s">
        <v>92</v>
      </c>
    </row>
    <row r="717" s="11" customFormat="1" ht="25.92" customHeight="1">
      <c r="B717" s="172"/>
      <c r="D717" s="173" t="s">
        <v>83</v>
      </c>
      <c r="E717" s="174" t="s">
        <v>1068</v>
      </c>
      <c r="F717" s="174" t="s">
        <v>1069</v>
      </c>
      <c r="I717" s="175"/>
      <c r="J717" s="176">
        <f>BK717</f>
        <v>0</v>
      </c>
      <c r="L717" s="172"/>
      <c r="M717" s="177"/>
      <c r="N717" s="178"/>
      <c r="O717" s="178"/>
      <c r="P717" s="179">
        <f>P718+P751+P808+P855+P888+P906+P930+P933+P944+P961</f>
        <v>0</v>
      </c>
      <c r="Q717" s="178"/>
      <c r="R717" s="179">
        <f>R718+R751+R808+R855+R888+R906+R930+R933+R944+R961</f>
        <v>8.323932686540001</v>
      </c>
      <c r="S717" s="178"/>
      <c r="T717" s="180">
        <f>T718+T751+T808+T855+T888+T906+T930+T933+T944+T961</f>
        <v>1.296</v>
      </c>
      <c r="AR717" s="173" t="s">
        <v>92</v>
      </c>
      <c r="AT717" s="181" t="s">
        <v>83</v>
      </c>
      <c r="AU717" s="181" t="s">
        <v>84</v>
      </c>
      <c r="AY717" s="173" t="s">
        <v>165</v>
      </c>
      <c r="BK717" s="182">
        <f>BK718+BK751+BK808+BK855+BK888+BK906+BK930+BK933+BK944+BK961</f>
        <v>0</v>
      </c>
    </row>
    <row r="718" s="11" customFormat="1" ht="22.8" customHeight="1">
      <c r="B718" s="172"/>
      <c r="D718" s="173" t="s">
        <v>83</v>
      </c>
      <c r="E718" s="183" t="s">
        <v>1070</v>
      </c>
      <c r="F718" s="183" t="s">
        <v>1071</v>
      </c>
      <c r="I718" s="175"/>
      <c r="J718" s="184">
        <f>BK718</f>
        <v>0</v>
      </c>
      <c r="L718" s="172"/>
      <c r="M718" s="177"/>
      <c r="N718" s="178"/>
      <c r="O718" s="178"/>
      <c r="P718" s="179">
        <f>SUM(P719:P750)</f>
        <v>0</v>
      </c>
      <c r="Q718" s="178"/>
      <c r="R718" s="179">
        <f>SUM(R719:R750)</f>
        <v>0.57951190094000005</v>
      </c>
      <c r="S718" s="178"/>
      <c r="T718" s="180">
        <f>SUM(T719:T750)</f>
        <v>0</v>
      </c>
      <c r="AR718" s="173" t="s">
        <v>92</v>
      </c>
      <c r="AT718" s="181" t="s">
        <v>83</v>
      </c>
      <c r="AU718" s="181" t="s">
        <v>21</v>
      </c>
      <c r="AY718" s="173" t="s">
        <v>165</v>
      </c>
      <c r="BK718" s="182">
        <f>SUM(BK719:BK750)</f>
        <v>0</v>
      </c>
    </row>
    <row r="719" s="1" customFormat="1" ht="24" customHeight="1">
      <c r="B719" s="185"/>
      <c r="C719" s="186" t="s">
        <v>1072</v>
      </c>
      <c r="D719" s="186" t="s">
        <v>168</v>
      </c>
      <c r="E719" s="187" t="s">
        <v>1073</v>
      </c>
      <c r="F719" s="188" t="s">
        <v>1074</v>
      </c>
      <c r="G719" s="189" t="s">
        <v>246</v>
      </c>
      <c r="H719" s="190">
        <v>303.01999999999998</v>
      </c>
      <c r="I719" s="191"/>
      <c r="J719" s="192">
        <f>ROUND(I719*H719,2)</f>
        <v>0</v>
      </c>
      <c r="K719" s="188" t="s">
        <v>247</v>
      </c>
      <c r="L719" s="37"/>
      <c r="M719" s="193" t="s">
        <v>1</v>
      </c>
      <c r="N719" s="194" t="s">
        <v>49</v>
      </c>
      <c r="O719" s="73"/>
      <c r="P719" s="195">
        <f>O719*H719</f>
        <v>0</v>
      </c>
      <c r="Q719" s="195">
        <v>3.2997000000000003E-05</v>
      </c>
      <c r="R719" s="195">
        <f>Q719*H719</f>
        <v>0.0099987509400000004</v>
      </c>
      <c r="S719" s="195">
        <v>0</v>
      </c>
      <c r="T719" s="196">
        <f>S719*H719</f>
        <v>0</v>
      </c>
      <c r="AR719" s="197" t="s">
        <v>331</v>
      </c>
      <c r="AT719" s="197" t="s">
        <v>168</v>
      </c>
      <c r="AU719" s="197" t="s">
        <v>92</v>
      </c>
      <c r="AY719" s="18" t="s">
        <v>165</v>
      </c>
      <c r="BE719" s="198">
        <f>IF(N719="základní",J719,0)</f>
        <v>0</v>
      </c>
      <c r="BF719" s="198">
        <f>IF(N719="snížená",J719,0)</f>
        <v>0</v>
      </c>
      <c r="BG719" s="198">
        <f>IF(N719="zákl. přenesená",J719,0)</f>
        <v>0</v>
      </c>
      <c r="BH719" s="198">
        <f>IF(N719="sníž. přenesená",J719,0)</f>
        <v>0</v>
      </c>
      <c r="BI719" s="198">
        <f>IF(N719="nulová",J719,0)</f>
        <v>0</v>
      </c>
      <c r="BJ719" s="18" t="s">
        <v>21</v>
      </c>
      <c r="BK719" s="198">
        <f>ROUND(I719*H719,2)</f>
        <v>0</v>
      </c>
      <c r="BL719" s="18" t="s">
        <v>331</v>
      </c>
      <c r="BM719" s="197" t="s">
        <v>1075</v>
      </c>
    </row>
    <row r="720" s="1" customFormat="1">
      <c r="B720" s="37"/>
      <c r="D720" s="199" t="s">
        <v>173</v>
      </c>
      <c r="F720" s="200" t="s">
        <v>1076</v>
      </c>
      <c r="I720" s="126"/>
      <c r="L720" s="37"/>
      <c r="M720" s="201"/>
      <c r="N720" s="73"/>
      <c r="O720" s="73"/>
      <c r="P720" s="73"/>
      <c r="Q720" s="73"/>
      <c r="R720" s="73"/>
      <c r="S720" s="73"/>
      <c r="T720" s="74"/>
      <c r="AT720" s="18" t="s">
        <v>173</v>
      </c>
      <c r="AU720" s="18" t="s">
        <v>92</v>
      </c>
    </row>
    <row r="721" s="13" customFormat="1">
      <c r="B721" s="212"/>
      <c r="D721" s="199" t="s">
        <v>249</v>
      </c>
      <c r="E721" s="213" t="s">
        <v>1</v>
      </c>
      <c r="F721" s="214" t="s">
        <v>874</v>
      </c>
      <c r="H721" s="215">
        <v>303.01999999999998</v>
      </c>
      <c r="I721" s="216"/>
      <c r="L721" s="212"/>
      <c r="M721" s="217"/>
      <c r="N721" s="218"/>
      <c r="O721" s="218"/>
      <c r="P721" s="218"/>
      <c r="Q721" s="218"/>
      <c r="R721" s="218"/>
      <c r="S721" s="218"/>
      <c r="T721" s="219"/>
      <c r="AT721" s="213" t="s">
        <v>249</v>
      </c>
      <c r="AU721" s="213" t="s">
        <v>92</v>
      </c>
      <c r="AV721" s="13" t="s">
        <v>92</v>
      </c>
      <c r="AW721" s="13" t="s">
        <v>39</v>
      </c>
      <c r="AX721" s="13" t="s">
        <v>84</v>
      </c>
      <c r="AY721" s="213" t="s">
        <v>165</v>
      </c>
    </row>
    <row r="722" s="14" customFormat="1">
      <c r="B722" s="220"/>
      <c r="D722" s="199" t="s">
        <v>249</v>
      </c>
      <c r="E722" s="221" t="s">
        <v>1</v>
      </c>
      <c r="F722" s="222" t="s">
        <v>252</v>
      </c>
      <c r="H722" s="223">
        <v>303.01999999999998</v>
      </c>
      <c r="I722" s="224"/>
      <c r="L722" s="220"/>
      <c r="M722" s="225"/>
      <c r="N722" s="226"/>
      <c r="O722" s="226"/>
      <c r="P722" s="226"/>
      <c r="Q722" s="226"/>
      <c r="R722" s="226"/>
      <c r="S722" s="226"/>
      <c r="T722" s="227"/>
      <c r="AT722" s="221" t="s">
        <v>249</v>
      </c>
      <c r="AU722" s="221" t="s">
        <v>92</v>
      </c>
      <c r="AV722" s="14" t="s">
        <v>164</v>
      </c>
      <c r="AW722" s="14" t="s">
        <v>39</v>
      </c>
      <c r="AX722" s="14" t="s">
        <v>21</v>
      </c>
      <c r="AY722" s="221" t="s">
        <v>165</v>
      </c>
    </row>
    <row r="723" s="1" customFormat="1" ht="24" customHeight="1">
      <c r="B723" s="185"/>
      <c r="C723" s="186" t="s">
        <v>1077</v>
      </c>
      <c r="D723" s="186" t="s">
        <v>168</v>
      </c>
      <c r="E723" s="187" t="s">
        <v>1078</v>
      </c>
      <c r="F723" s="188" t="s">
        <v>1079</v>
      </c>
      <c r="G723" s="189" t="s">
        <v>246</v>
      </c>
      <c r="H723" s="190">
        <v>64.5</v>
      </c>
      <c r="I723" s="191"/>
      <c r="J723" s="192">
        <f>ROUND(I723*H723,2)</f>
        <v>0</v>
      </c>
      <c r="K723" s="188" t="s">
        <v>247</v>
      </c>
      <c r="L723" s="37"/>
      <c r="M723" s="193" t="s">
        <v>1</v>
      </c>
      <c r="N723" s="194" t="s">
        <v>49</v>
      </c>
      <c r="O723" s="73"/>
      <c r="P723" s="195">
        <f>O723*H723</f>
        <v>0</v>
      </c>
      <c r="Q723" s="195">
        <v>5.0000000000000002E-05</v>
      </c>
      <c r="R723" s="195">
        <f>Q723*H723</f>
        <v>0.003225</v>
      </c>
      <c r="S723" s="195">
        <v>0</v>
      </c>
      <c r="T723" s="196">
        <f>S723*H723</f>
        <v>0</v>
      </c>
      <c r="AR723" s="197" t="s">
        <v>331</v>
      </c>
      <c r="AT723" s="197" t="s">
        <v>168</v>
      </c>
      <c r="AU723" s="197" t="s">
        <v>92</v>
      </c>
      <c r="AY723" s="18" t="s">
        <v>165</v>
      </c>
      <c r="BE723" s="198">
        <f>IF(N723="základní",J723,0)</f>
        <v>0</v>
      </c>
      <c r="BF723" s="198">
        <f>IF(N723="snížená",J723,0)</f>
        <v>0</v>
      </c>
      <c r="BG723" s="198">
        <f>IF(N723="zákl. přenesená",J723,0)</f>
        <v>0</v>
      </c>
      <c r="BH723" s="198">
        <f>IF(N723="sníž. přenesená",J723,0)</f>
        <v>0</v>
      </c>
      <c r="BI723" s="198">
        <f>IF(N723="nulová",J723,0)</f>
        <v>0</v>
      </c>
      <c r="BJ723" s="18" t="s">
        <v>21</v>
      </c>
      <c r="BK723" s="198">
        <f>ROUND(I723*H723,2)</f>
        <v>0</v>
      </c>
      <c r="BL723" s="18" t="s">
        <v>331</v>
      </c>
      <c r="BM723" s="197" t="s">
        <v>1080</v>
      </c>
    </row>
    <row r="724" s="1" customFormat="1">
      <c r="B724" s="37"/>
      <c r="D724" s="199" t="s">
        <v>173</v>
      </c>
      <c r="F724" s="200" t="s">
        <v>1081</v>
      </c>
      <c r="I724" s="126"/>
      <c r="L724" s="37"/>
      <c r="M724" s="201"/>
      <c r="N724" s="73"/>
      <c r="O724" s="73"/>
      <c r="P724" s="73"/>
      <c r="Q724" s="73"/>
      <c r="R724" s="73"/>
      <c r="S724" s="73"/>
      <c r="T724" s="74"/>
      <c r="AT724" s="18" t="s">
        <v>173</v>
      </c>
      <c r="AU724" s="18" t="s">
        <v>92</v>
      </c>
    </row>
    <row r="725" s="13" customFormat="1">
      <c r="B725" s="212"/>
      <c r="D725" s="199" t="s">
        <v>249</v>
      </c>
      <c r="E725" s="213" t="s">
        <v>1</v>
      </c>
      <c r="F725" s="214" t="s">
        <v>539</v>
      </c>
      <c r="H725" s="215">
        <v>35.700000000000003</v>
      </c>
      <c r="I725" s="216"/>
      <c r="L725" s="212"/>
      <c r="M725" s="217"/>
      <c r="N725" s="218"/>
      <c r="O725" s="218"/>
      <c r="P725" s="218"/>
      <c r="Q725" s="218"/>
      <c r="R725" s="218"/>
      <c r="S725" s="218"/>
      <c r="T725" s="219"/>
      <c r="AT725" s="213" t="s">
        <v>249</v>
      </c>
      <c r="AU725" s="213" t="s">
        <v>92</v>
      </c>
      <c r="AV725" s="13" t="s">
        <v>92</v>
      </c>
      <c r="AW725" s="13" t="s">
        <v>39</v>
      </c>
      <c r="AX725" s="13" t="s">
        <v>84</v>
      </c>
      <c r="AY725" s="213" t="s">
        <v>165</v>
      </c>
    </row>
    <row r="726" s="13" customFormat="1">
      <c r="B726" s="212"/>
      <c r="D726" s="199" t="s">
        <v>249</v>
      </c>
      <c r="E726" s="213" t="s">
        <v>1</v>
      </c>
      <c r="F726" s="214" t="s">
        <v>1082</v>
      </c>
      <c r="H726" s="215">
        <v>28.800000000000001</v>
      </c>
      <c r="I726" s="216"/>
      <c r="L726" s="212"/>
      <c r="M726" s="217"/>
      <c r="N726" s="218"/>
      <c r="O726" s="218"/>
      <c r="P726" s="218"/>
      <c r="Q726" s="218"/>
      <c r="R726" s="218"/>
      <c r="S726" s="218"/>
      <c r="T726" s="219"/>
      <c r="AT726" s="213" t="s">
        <v>249</v>
      </c>
      <c r="AU726" s="213" t="s">
        <v>92</v>
      </c>
      <c r="AV726" s="13" t="s">
        <v>92</v>
      </c>
      <c r="AW726" s="13" t="s">
        <v>39</v>
      </c>
      <c r="AX726" s="13" t="s">
        <v>84</v>
      </c>
      <c r="AY726" s="213" t="s">
        <v>165</v>
      </c>
    </row>
    <row r="727" s="14" customFormat="1">
      <c r="B727" s="220"/>
      <c r="D727" s="199" t="s">
        <v>249</v>
      </c>
      <c r="E727" s="221" t="s">
        <v>1</v>
      </c>
      <c r="F727" s="222" t="s">
        <v>252</v>
      </c>
      <c r="H727" s="223">
        <v>64.5</v>
      </c>
      <c r="I727" s="224"/>
      <c r="L727" s="220"/>
      <c r="M727" s="225"/>
      <c r="N727" s="226"/>
      <c r="O727" s="226"/>
      <c r="P727" s="226"/>
      <c r="Q727" s="226"/>
      <c r="R727" s="226"/>
      <c r="S727" s="226"/>
      <c r="T727" s="227"/>
      <c r="AT727" s="221" t="s">
        <v>249</v>
      </c>
      <c r="AU727" s="221" t="s">
        <v>92</v>
      </c>
      <c r="AV727" s="14" t="s">
        <v>164</v>
      </c>
      <c r="AW727" s="14" t="s">
        <v>39</v>
      </c>
      <c r="AX727" s="14" t="s">
        <v>21</v>
      </c>
      <c r="AY727" s="221" t="s">
        <v>165</v>
      </c>
    </row>
    <row r="728" s="1" customFormat="1" ht="24" customHeight="1">
      <c r="B728" s="185"/>
      <c r="C728" s="228" t="s">
        <v>1083</v>
      </c>
      <c r="D728" s="228" t="s">
        <v>386</v>
      </c>
      <c r="E728" s="229" t="s">
        <v>1084</v>
      </c>
      <c r="F728" s="230" t="s">
        <v>1085</v>
      </c>
      <c r="G728" s="231" t="s">
        <v>246</v>
      </c>
      <c r="H728" s="232">
        <v>425.87299999999999</v>
      </c>
      <c r="I728" s="233"/>
      <c r="J728" s="234">
        <f>ROUND(I728*H728,2)</f>
        <v>0</v>
      </c>
      <c r="K728" s="230" t="s">
        <v>1</v>
      </c>
      <c r="L728" s="235"/>
      <c r="M728" s="236" t="s">
        <v>1</v>
      </c>
      <c r="N728" s="237" t="s">
        <v>49</v>
      </c>
      <c r="O728" s="73"/>
      <c r="P728" s="195">
        <f>O728*H728</f>
        <v>0</v>
      </c>
      <c r="Q728" s="195">
        <v>0.00095</v>
      </c>
      <c r="R728" s="195">
        <f>Q728*H728</f>
        <v>0.40457935</v>
      </c>
      <c r="S728" s="195">
        <v>0</v>
      </c>
      <c r="T728" s="196">
        <f>S728*H728</f>
        <v>0</v>
      </c>
      <c r="AR728" s="197" t="s">
        <v>431</v>
      </c>
      <c r="AT728" s="197" t="s">
        <v>386</v>
      </c>
      <c r="AU728" s="197" t="s">
        <v>92</v>
      </c>
      <c r="AY728" s="18" t="s">
        <v>165</v>
      </c>
      <c r="BE728" s="198">
        <f>IF(N728="základní",J728,0)</f>
        <v>0</v>
      </c>
      <c r="BF728" s="198">
        <f>IF(N728="snížená",J728,0)</f>
        <v>0</v>
      </c>
      <c r="BG728" s="198">
        <f>IF(N728="zákl. přenesená",J728,0)</f>
        <v>0</v>
      </c>
      <c r="BH728" s="198">
        <f>IF(N728="sníž. přenesená",J728,0)</f>
        <v>0</v>
      </c>
      <c r="BI728" s="198">
        <f>IF(N728="nulová",J728,0)</f>
        <v>0</v>
      </c>
      <c r="BJ728" s="18" t="s">
        <v>21</v>
      </c>
      <c r="BK728" s="198">
        <f>ROUND(I728*H728,2)</f>
        <v>0</v>
      </c>
      <c r="BL728" s="18" t="s">
        <v>331</v>
      </c>
      <c r="BM728" s="197" t="s">
        <v>1086</v>
      </c>
    </row>
    <row r="729" s="1" customFormat="1">
      <c r="B729" s="37"/>
      <c r="D729" s="199" t="s">
        <v>173</v>
      </c>
      <c r="F729" s="200" t="s">
        <v>1085</v>
      </c>
      <c r="I729" s="126"/>
      <c r="L729" s="37"/>
      <c r="M729" s="201"/>
      <c r="N729" s="73"/>
      <c r="O729" s="73"/>
      <c r="P729" s="73"/>
      <c r="Q729" s="73"/>
      <c r="R729" s="73"/>
      <c r="S729" s="73"/>
      <c r="T729" s="74"/>
      <c r="AT729" s="18" t="s">
        <v>173</v>
      </c>
      <c r="AU729" s="18" t="s">
        <v>92</v>
      </c>
    </row>
    <row r="730" s="13" customFormat="1">
      <c r="B730" s="212"/>
      <c r="D730" s="199" t="s">
        <v>249</v>
      </c>
      <c r="E730" s="213" t="s">
        <v>1</v>
      </c>
      <c r="F730" s="214" t="s">
        <v>1087</v>
      </c>
      <c r="H730" s="215">
        <v>348.47300000000001</v>
      </c>
      <c r="I730" s="216"/>
      <c r="L730" s="212"/>
      <c r="M730" s="217"/>
      <c r="N730" s="218"/>
      <c r="O730" s="218"/>
      <c r="P730" s="218"/>
      <c r="Q730" s="218"/>
      <c r="R730" s="218"/>
      <c r="S730" s="218"/>
      <c r="T730" s="219"/>
      <c r="AT730" s="213" t="s">
        <v>249</v>
      </c>
      <c r="AU730" s="213" t="s">
        <v>92</v>
      </c>
      <c r="AV730" s="13" t="s">
        <v>92</v>
      </c>
      <c r="AW730" s="13" t="s">
        <v>39</v>
      </c>
      <c r="AX730" s="13" t="s">
        <v>84</v>
      </c>
      <c r="AY730" s="213" t="s">
        <v>165</v>
      </c>
    </row>
    <row r="731" s="13" customFormat="1">
      <c r="B731" s="212"/>
      <c r="D731" s="199" t="s">
        <v>249</v>
      </c>
      <c r="E731" s="213" t="s">
        <v>1</v>
      </c>
      <c r="F731" s="214" t="s">
        <v>1088</v>
      </c>
      <c r="H731" s="215">
        <v>77.400000000000006</v>
      </c>
      <c r="I731" s="216"/>
      <c r="L731" s="212"/>
      <c r="M731" s="217"/>
      <c r="N731" s="218"/>
      <c r="O731" s="218"/>
      <c r="P731" s="218"/>
      <c r="Q731" s="218"/>
      <c r="R731" s="218"/>
      <c r="S731" s="218"/>
      <c r="T731" s="219"/>
      <c r="AT731" s="213" t="s">
        <v>249</v>
      </c>
      <c r="AU731" s="213" t="s">
        <v>92</v>
      </c>
      <c r="AV731" s="13" t="s">
        <v>92</v>
      </c>
      <c r="AW731" s="13" t="s">
        <v>39</v>
      </c>
      <c r="AX731" s="13" t="s">
        <v>84</v>
      </c>
      <c r="AY731" s="213" t="s">
        <v>165</v>
      </c>
    </row>
    <row r="732" s="14" customFormat="1">
      <c r="B732" s="220"/>
      <c r="D732" s="199" t="s">
        <v>249</v>
      </c>
      <c r="E732" s="221" t="s">
        <v>1</v>
      </c>
      <c r="F732" s="222" t="s">
        <v>252</v>
      </c>
      <c r="H732" s="223">
        <v>425.87300000000005</v>
      </c>
      <c r="I732" s="224"/>
      <c r="L732" s="220"/>
      <c r="M732" s="225"/>
      <c r="N732" s="226"/>
      <c r="O732" s="226"/>
      <c r="P732" s="226"/>
      <c r="Q732" s="226"/>
      <c r="R732" s="226"/>
      <c r="S732" s="226"/>
      <c r="T732" s="227"/>
      <c r="AT732" s="221" t="s">
        <v>249</v>
      </c>
      <c r="AU732" s="221" t="s">
        <v>92</v>
      </c>
      <c r="AV732" s="14" t="s">
        <v>164</v>
      </c>
      <c r="AW732" s="14" t="s">
        <v>39</v>
      </c>
      <c r="AX732" s="14" t="s">
        <v>21</v>
      </c>
      <c r="AY732" s="221" t="s">
        <v>165</v>
      </c>
    </row>
    <row r="733" s="1" customFormat="1" ht="24" customHeight="1">
      <c r="B733" s="185"/>
      <c r="C733" s="186" t="s">
        <v>1089</v>
      </c>
      <c r="D733" s="186" t="s">
        <v>168</v>
      </c>
      <c r="E733" s="187" t="s">
        <v>1090</v>
      </c>
      <c r="F733" s="188" t="s">
        <v>1091</v>
      </c>
      <c r="G733" s="189" t="s">
        <v>246</v>
      </c>
      <c r="H733" s="190">
        <v>303.01999999999998</v>
      </c>
      <c r="I733" s="191"/>
      <c r="J733" s="192">
        <f>ROUND(I733*H733,2)</f>
        <v>0</v>
      </c>
      <c r="K733" s="188" t="s">
        <v>247</v>
      </c>
      <c r="L733" s="37"/>
      <c r="M733" s="193" t="s">
        <v>1</v>
      </c>
      <c r="N733" s="194" t="s">
        <v>49</v>
      </c>
      <c r="O733" s="73"/>
      <c r="P733" s="195">
        <f>O733*H733</f>
        <v>0</v>
      </c>
      <c r="Q733" s="195">
        <v>0</v>
      </c>
      <c r="R733" s="195">
        <f>Q733*H733</f>
        <v>0</v>
      </c>
      <c r="S733" s="195">
        <v>0</v>
      </c>
      <c r="T733" s="196">
        <f>S733*H733</f>
        <v>0</v>
      </c>
      <c r="AR733" s="197" t="s">
        <v>331</v>
      </c>
      <c r="AT733" s="197" t="s">
        <v>168</v>
      </c>
      <c r="AU733" s="197" t="s">
        <v>92</v>
      </c>
      <c r="AY733" s="18" t="s">
        <v>165</v>
      </c>
      <c r="BE733" s="198">
        <f>IF(N733="základní",J733,0)</f>
        <v>0</v>
      </c>
      <c r="BF733" s="198">
        <f>IF(N733="snížená",J733,0)</f>
        <v>0</v>
      </c>
      <c r="BG733" s="198">
        <f>IF(N733="zákl. přenesená",J733,0)</f>
        <v>0</v>
      </c>
      <c r="BH733" s="198">
        <f>IF(N733="sníž. přenesená",J733,0)</f>
        <v>0</v>
      </c>
      <c r="BI733" s="198">
        <f>IF(N733="nulová",J733,0)</f>
        <v>0</v>
      </c>
      <c r="BJ733" s="18" t="s">
        <v>21</v>
      </c>
      <c r="BK733" s="198">
        <f>ROUND(I733*H733,2)</f>
        <v>0</v>
      </c>
      <c r="BL733" s="18" t="s">
        <v>331</v>
      </c>
      <c r="BM733" s="197" t="s">
        <v>1092</v>
      </c>
    </row>
    <row r="734" s="1" customFormat="1">
      <c r="B734" s="37"/>
      <c r="D734" s="199" t="s">
        <v>173</v>
      </c>
      <c r="F734" s="200" t="s">
        <v>1093</v>
      </c>
      <c r="I734" s="126"/>
      <c r="L734" s="37"/>
      <c r="M734" s="201"/>
      <c r="N734" s="73"/>
      <c r="O734" s="73"/>
      <c r="P734" s="73"/>
      <c r="Q734" s="73"/>
      <c r="R734" s="73"/>
      <c r="S734" s="73"/>
      <c r="T734" s="74"/>
      <c r="AT734" s="18" t="s">
        <v>173</v>
      </c>
      <c r="AU734" s="18" t="s">
        <v>92</v>
      </c>
    </row>
    <row r="735" s="1" customFormat="1" ht="24" customHeight="1">
      <c r="B735" s="185"/>
      <c r="C735" s="186" t="s">
        <v>1094</v>
      </c>
      <c r="D735" s="186" t="s">
        <v>168</v>
      </c>
      <c r="E735" s="187" t="s">
        <v>1095</v>
      </c>
      <c r="F735" s="188" t="s">
        <v>1096</v>
      </c>
      <c r="G735" s="189" t="s">
        <v>246</v>
      </c>
      <c r="H735" s="190">
        <v>303.01999999999998</v>
      </c>
      <c r="I735" s="191"/>
      <c r="J735" s="192">
        <f>ROUND(I735*H735,2)</f>
        <v>0</v>
      </c>
      <c r="K735" s="188" t="s">
        <v>247</v>
      </c>
      <c r="L735" s="37"/>
      <c r="M735" s="193" t="s">
        <v>1</v>
      </c>
      <c r="N735" s="194" t="s">
        <v>49</v>
      </c>
      <c r="O735" s="73"/>
      <c r="P735" s="195">
        <f>O735*H735</f>
        <v>0</v>
      </c>
      <c r="Q735" s="195">
        <v>0</v>
      </c>
      <c r="R735" s="195">
        <f>Q735*H735</f>
        <v>0</v>
      </c>
      <c r="S735" s="195">
        <v>0</v>
      </c>
      <c r="T735" s="196">
        <f>S735*H735</f>
        <v>0</v>
      </c>
      <c r="AR735" s="197" t="s">
        <v>331</v>
      </c>
      <c r="AT735" s="197" t="s">
        <v>168</v>
      </c>
      <c r="AU735" s="197" t="s">
        <v>92</v>
      </c>
      <c r="AY735" s="18" t="s">
        <v>165</v>
      </c>
      <c r="BE735" s="198">
        <f>IF(N735="základní",J735,0)</f>
        <v>0</v>
      </c>
      <c r="BF735" s="198">
        <f>IF(N735="snížená",J735,0)</f>
        <v>0</v>
      </c>
      <c r="BG735" s="198">
        <f>IF(N735="zákl. přenesená",J735,0)</f>
        <v>0</v>
      </c>
      <c r="BH735" s="198">
        <f>IF(N735="sníž. přenesená",J735,0)</f>
        <v>0</v>
      </c>
      <c r="BI735" s="198">
        <f>IF(N735="nulová",J735,0)</f>
        <v>0</v>
      </c>
      <c r="BJ735" s="18" t="s">
        <v>21</v>
      </c>
      <c r="BK735" s="198">
        <f>ROUND(I735*H735,2)</f>
        <v>0</v>
      </c>
      <c r="BL735" s="18" t="s">
        <v>331</v>
      </c>
      <c r="BM735" s="197" t="s">
        <v>1097</v>
      </c>
    </row>
    <row r="736" s="1" customFormat="1">
      <c r="B736" s="37"/>
      <c r="D736" s="199" t="s">
        <v>173</v>
      </c>
      <c r="F736" s="200" t="s">
        <v>1098</v>
      </c>
      <c r="I736" s="126"/>
      <c r="L736" s="37"/>
      <c r="M736" s="201"/>
      <c r="N736" s="73"/>
      <c r="O736" s="73"/>
      <c r="P736" s="73"/>
      <c r="Q736" s="73"/>
      <c r="R736" s="73"/>
      <c r="S736" s="73"/>
      <c r="T736" s="74"/>
      <c r="AT736" s="18" t="s">
        <v>173</v>
      </c>
      <c r="AU736" s="18" t="s">
        <v>92</v>
      </c>
    </row>
    <row r="737" s="1" customFormat="1" ht="24" customHeight="1">
      <c r="B737" s="185"/>
      <c r="C737" s="186" t="s">
        <v>1099</v>
      </c>
      <c r="D737" s="186" t="s">
        <v>168</v>
      </c>
      <c r="E737" s="187" t="s">
        <v>1100</v>
      </c>
      <c r="F737" s="188" t="s">
        <v>1101</v>
      </c>
      <c r="G737" s="189" t="s">
        <v>334</v>
      </c>
      <c r="H737" s="190">
        <v>215.40000000000001</v>
      </c>
      <c r="I737" s="191"/>
      <c r="J737" s="192">
        <f>ROUND(I737*H737,2)</f>
        <v>0</v>
      </c>
      <c r="K737" s="188" t="s">
        <v>247</v>
      </c>
      <c r="L737" s="37"/>
      <c r="M737" s="193" t="s">
        <v>1</v>
      </c>
      <c r="N737" s="194" t="s">
        <v>49</v>
      </c>
      <c r="O737" s="73"/>
      <c r="P737" s="195">
        <f>O737*H737</f>
        <v>0</v>
      </c>
      <c r="Q737" s="195">
        <v>0</v>
      </c>
      <c r="R737" s="195">
        <f>Q737*H737</f>
        <v>0</v>
      </c>
      <c r="S737" s="195">
        <v>0</v>
      </c>
      <c r="T737" s="196">
        <f>S737*H737</f>
        <v>0</v>
      </c>
      <c r="AR737" s="197" t="s">
        <v>331</v>
      </c>
      <c r="AT737" s="197" t="s">
        <v>168</v>
      </c>
      <c r="AU737" s="197" t="s">
        <v>92</v>
      </c>
      <c r="AY737" s="18" t="s">
        <v>165</v>
      </c>
      <c r="BE737" s="198">
        <f>IF(N737="základní",J737,0)</f>
        <v>0</v>
      </c>
      <c r="BF737" s="198">
        <f>IF(N737="snížená",J737,0)</f>
        <v>0</v>
      </c>
      <c r="BG737" s="198">
        <f>IF(N737="zákl. přenesená",J737,0)</f>
        <v>0</v>
      </c>
      <c r="BH737" s="198">
        <f>IF(N737="sníž. přenesená",J737,0)</f>
        <v>0</v>
      </c>
      <c r="BI737" s="198">
        <f>IF(N737="nulová",J737,0)</f>
        <v>0</v>
      </c>
      <c r="BJ737" s="18" t="s">
        <v>21</v>
      </c>
      <c r="BK737" s="198">
        <f>ROUND(I737*H737,2)</f>
        <v>0</v>
      </c>
      <c r="BL737" s="18" t="s">
        <v>331</v>
      </c>
      <c r="BM737" s="197" t="s">
        <v>1102</v>
      </c>
    </row>
    <row r="738" s="1" customFormat="1">
      <c r="B738" s="37"/>
      <c r="D738" s="199" t="s">
        <v>173</v>
      </c>
      <c r="F738" s="200" t="s">
        <v>1103</v>
      </c>
      <c r="I738" s="126"/>
      <c r="L738" s="37"/>
      <c r="M738" s="201"/>
      <c r="N738" s="73"/>
      <c r="O738" s="73"/>
      <c r="P738" s="73"/>
      <c r="Q738" s="73"/>
      <c r="R738" s="73"/>
      <c r="S738" s="73"/>
      <c r="T738" s="74"/>
      <c r="AT738" s="18" t="s">
        <v>173</v>
      </c>
      <c r="AU738" s="18" t="s">
        <v>92</v>
      </c>
    </row>
    <row r="739" s="13" customFormat="1">
      <c r="B739" s="212"/>
      <c r="D739" s="199" t="s">
        <v>249</v>
      </c>
      <c r="E739" s="213" t="s">
        <v>1</v>
      </c>
      <c r="F739" s="214" t="s">
        <v>645</v>
      </c>
      <c r="H739" s="215">
        <v>71.400000000000006</v>
      </c>
      <c r="I739" s="216"/>
      <c r="L739" s="212"/>
      <c r="M739" s="217"/>
      <c r="N739" s="218"/>
      <c r="O739" s="218"/>
      <c r="P739" s="218"/>
      <c r="Q739" s="218"/>
      <c r="R739" s="218"/>
      <c r="S739" s="218"/>
      <c r="T739" s="219"/>
      <c r="AT739" s="213" t="s">
        <v>249</v>
      </c>
      <c r="AU739" s="213" t="s">
        <v>92</v>
      </c>
      <c r="AV739" s="13" t="s">
        <v>92</v>
      </c>
      <c r="AW739" s="13" t="s">
        <v>39</v>
      </c>
      <c r="AX739" s="13" t="s">
        <v>84</v>
      </c>
      <c r="AY739" s="213" t="s">
        <v>165</v>
      </c>
    </row>
    <row r="740" s="13" customFormat="1">
      <c r="B740" s="212"/>
      <c r="D740" s="199" t="s">
        <v>249</v>
      </c>
      <c r="E740" s="213" t="s">
        <v>1</v>
      </c>
      <c r="F740" s="214" t="s">
        <v>1104</v>
      </c>
      <c r="H740" s="215">
        <v>144</v>
      </c>
      <c r="I740" s="216"/>
      <c r="L740" s="212"/>
      <c r="M740" s="217"/>
      <c r="N740" s="218"/>
      <c r="O740" s="218"/>
      <c r="P740" s="218"/>
      <c r="Q740" s="218"/>
      <c r="R740" s="218"/>
      <c r="S740" s="218"/>
      <c r="T740" s="219"/>
      <c r="AT740" s="213" t="s">
        <v>249</v>
      </c>
      <c r="AU740" s="213" t="s">
        <v>92</v>
      </c>
      <c r="AV740" s="13" t="s">
        <v>92</v>
      </c>
      <c r="AW740" s="13" t="s">
        <v>39</v>
      </c>
      <c r="AX740" s="13" t="s">
        <v>84</v>
      </c>
      <c r="AY740" s="213" t="s">
        <v>165</v>
      </c>
    </row>
    <row r="741" s="14" customFormat="1">
      <c r="B741" s="220"/>
      <c r="D741" s="199" t="s">
        <v>249</v>
      </c>
      <c r="E741" s="221" t="s">
        <v>1</v>
      </c>
      <c r="F741" s="222" t="s">
        <v>252</v>
      </c>
      <c r="H741" s="223">
        <v>215.40000000000001</v>
      </c>
      <c r="I741" s="224"/>
      <c r="L741" s="220"/>
      <c r="M741" s="225"/>
      <c r="N741" s="226"/>
      <c r="O741" s="226"/>
      <c r="P741" s="226"/>
      <c r="Q741" s="226"/>
      <c r="R741" s="226"/>
      <c r="S741" s="226"/>
      <c r="T741" s="227"/>
      <c r="AT741" s="221" t="s">
        <v>249</v>
      </c>
      <c r="AU741" s="221" t="s">
        <v>92</v>
      </c>
      <c r="AV741" s="14" t="s">
        <v>164</v>
      </c>
      <c r="AW741" s="14" t="s">
        <v>39</v>
      </c>
      <c r="AX741" s="14" t="s">
        <v>21</v>
      </c>
      <c r="AY741" s="221" t="s">
        <v>165</v>
      </c>
    </row>
    <row r="742" s="1" customFormat="1" ht="24" customHeight="1">
      <c r="B742" s="185"/>
      <c r="C742" s="186" t="s">
        <v>1105</v>
      </c>
      <c r="D742" s="186" t="s">
        <v>168</v>
      </c>
      <c r="E742" s="187" t="s">
        <v>1106</v>
      </c>
      <c r="F742" s="188" t="s">
        <v>1107</v>
      </c>
      <c r="G742" s="189" t="s">
        <v>246</v>
      </c>
      <c r="H742" s="190">
        <v>64.5</v>
      </c>
      <c r="I742" s="191"/>
      <c r="J742" s="192">
        <f>ROUND(I742*H742,2)</f>
        <v>0</v>
      </c>
      <c r="K742" s="188" t="s">
        <v>247</v>
      </c>
      <c r="L742" s="37"/>
      <c r="M742" s="193" t="s">
        <v>1</v>
      </c>
      <c r="N742" s="194" t="s">
        <v>49</v>
      </c>
      <c r="O742" s="73"/>
      <c r="P742" s="195">
        <f>O742*H742</f>
        <v>0</v>
      </c>
      <c r="Q742" s="195">
        <v>0</v>
      </c>
      <c r="R742" s="195">
        <f>Q742*H742</f>
        <v>0</v>
      </c>
      <c r="S742" s="195">
        <v>0</v>
      </c>
      <c r="T742" s="196">
        <f>S742*H742</f>
        <v>0</v>
      </c>
      <c r="AR742" s="197" t="s">
        <v>331</v>
      </c>
      <c r="AT742" s="197" t="s">
        <v>168</v>
      </c>
      <c r="AU742" s="197" t="s">
        <v>92</v>
      </c>
      <c r="AY742" s="18" t="s">
        <v>165</v>
      </c>
      <c r="BE742" s="198">
        <f>IF(N742="základní",J742,0)</f>
        <v>0</v>
      </c>
      <c r="BF742" s="198">
        <f>IF(N742="snížená",J742,0)</f>
        <v>0</v>
      </c>
      <c r="BG742" s="198">
        <f>IF(N742="zákl. přenesená",J742,0)</f>
        <v>0</v>
      </c>
      <c r="BH742" s="198">
        <f>IF(N742="sníž. přenesená",J742,0)</f>
        <v>0</v>
      </c>
      <c r="BI742" s="198">
        <f>IF(N742="nulová",J742,0)</f>
        <v>0</v>
      </c>
      <c r="BJ742" s="18" t="s">
        <v>21</v>
      </c>
      <c r="BK742" s="198">
        <f>ROUND(I742*H742,2)</f>
        <v>0</v>
      </c>
      <c r="BL742" s="18" t="s">
        <v>331</v>
      </c>
      <c r="BM742" s="197" t="s">
        <v>1108</v>
      </c>
    </row>
    <row r="743" s="1" customFormat="1">
      <c r="B743" s="37"/>
      <c r="D743" s="199" t="s">
        <v>173</v>
      </c>
      <c r="F743" s="200" t="s">
        <v>1109</v>
      </c>
      <c r="I743" s="126"/>
      <c r="L743" s="37"/>
      <c r="M743" s="201"/>
      <c r="N743" s="73"/>
      <c r="O743" s="73"/>
      <c r="P743" s="73"/>
      <c r="Q743" s="73"/>
      <c r="R743" s="73"/>
      <c r="S743" s="73"/>
      <c r="T743" s="74"/>
      <c r="AT743" s="18" t="s">
        <v>173</v>
      </c>
      <c r="AU743" s="18" t="s">
        <v>92</v>
      </c>
    </row>
    <row r="744" s="1" customFormat="1" ht="24" customHeight="1">
      <c r="B744" s="185"/>
      <c r="C744" s="186" t="s">
        <v>1110</v>
      </c>
      <c r="D744" s="186" t="s">
        <v>168</v>
      </c>
      <c r="E744" s="187" t="s">
        <v>1111</v>
      </c>
      <c r="F744" s="188" t="s">
        <v>1112</v>
      </c>
      <c r="G744" s="189" t="s">
        <v>246</v>
      </c>
      <c r="H744" s="190">
        <v>64.5</v>
      </c>
      <c r="I744" s="191"/>
      <c r="J744" s="192">
        <f>ROUND(I744*H744,2)</f>
        <v>0</v>
      </c>
      <c r="K744" s="188" t="s">
        <v>247</v>
      </c>
      <c r="L744" s="37"/>
      <c r="M744" s="193" t="s">
        <v>1</v>
      </c>
      <c r="N744" s="194" t="s">
        <v>49</v>
      </c>
      <c r="O744" s="73"/>
      <c r="P744" s="195">
        <f>O744*H744</f>
        <v>0</v>
      </c>
      <c r="Q744" s="195">
        <v>0</v>
      </c>
      <c r="R744" s="195">
        <f>Q744*H744</f>
        <v>0</v>
      </c>
      <c r="S744" s="195">
        <v>0</v>
      </c>
      <c r="T744" s="196">
        <f>S744*H744</f>
        <v>0</v>
      </c>
      <c r="AR744" s="197" t="s">
        <v>331</v>
      </c>
      <c r="AT744" s="197" t="s">
        <v>168</v>
      </c>
      <c r="AU744" s="197" t="s">
        <v>92</v>
      </c>
      <c r="AY744" s="18" t="s">
        <v>165</v>
      </c>
      <c r="BE744" s="198">
        <f>IF(N744="základní",J744,0)</f>
        <v>0</v>
      </c>
      <c r="BF744" s="198">
        <f>IF(N744="snížená",J744,0)</f>
        <v>0</v>
      </c>
      <c r="BG744" s="198">
        <f>IF(N744="zákl. přenesená",J744,0)</f>
        <v>0</v>
      </c>
      <c r="BH744" s="198">
        <f>IF(N744="sníž. přenesená",J744,0)</f>
        <v>0</v>
      </c>
      <c r="BI744" s="198">
        <f>IF(N744="nulová",J744,0)</f>
        <v>0</v>
      </c>
      <c r="BJ744" s="18" t="s">
        <v>21</v>
      </c>
      <c r="BK744" s="198">
        <f>ROUND(I744*H744,2)</f>
        <v>0</v>
      </c>
      <c r="BL744" s="18" t="s">
        <v>331</v>
      </c>
      <c r="BM744" s="197" t="s">
        <v>1113</v>
      </c>
    </row>
    <row r="745" s="1" customFormat="1">
      <c r="B745" s="37"/>
      <c r="D745" s="199" t="s">
        <v>173</v>
      </c>
      <c r="F745" s="200" t="s">
        <v>1114</v>
      </c>
      <c r="I745" s="126"/>
      <c r="L745" s="37"/>
      <c r="M745" s="201"/>
      <c r="N745" s="73"/>
      <c r="O745" s="73"/>
      <c r="P745" s="73"/>
      <c r="Q745" s="73"/>
      <c r="R745" s="73"/>
      <c r="S745" s="73"/>
      <c r="T745" s="74"/>
      <c r="AT745" s="18" t="s">
        <v>173</v>
      </c>
      <c r="AU745" s="18" t="s">
        <v>92</v>
      </c>
    </row>
    <row r="746" s="1" customFormat="1" ht="16.5" customHeight="1">
      <c r="B746" s="185"/>
      <c r="C746" s="228" t="s">
        <v>1115</v>
      </c>
      <c r="D746" s="228" t="s">
        <v>386</v>
      </c>
      <c r="E746" s="229" t="s">
        <v>1116</v>
      </c>
      <c r="F746" s="230" t="s">
        <v>1117</v>
      </c>
      <c r="G746" s="231" t="s">
        <v>246</v>
      </c>
      <c r="H746" s="232">
        <v>808.54399999999998</v>
      </c>
      <c r="I746" s="233"/>
      <c r="J746" s="234">
        <f>ROUND(I746*H746,2)</f>
        <v>0</v>
      </c>
      <c r="K746" s="230" t="s">
        <v>247</v>
      </c>
      <c r="L746" s="235"/>
      <c r="M746" s="236" t="s">
        <v>1</v>
      </c>
      <c r="N746" s="237" t="s">
        <v>49</v>
      </c>
      <c r="O746" s="73"/>
      <c r="P746" s="195">
        <f>O746*H746</f>
        <v>0</v>
      </c>
      <c r="Q746" s="195">
        <v>0.00020000000000000001</v>
      </c>
      <c r="R746" s="195">
        <f>Q746*H746</f>
        <v>0.16170880000000001</v>
      </c>
      <c r="S746" s="195">
        <v>0</v>
      </c>
      <c r="T746" s="196">
        <f>S746*H746</f>
        <v>0</v>
      </c>
      <c r="AR746" s="197" t="s">
        <v>431</v>
      </c>
      <c r="AT746" s="197" t="s">
        <v>386</v>
      </c>
      <c r="AU746" s="197" t="s">
        <v>92</v>
      </c>
      <c r="AY746" s="18" t="s">
        <v>165</v>
      </c>
      <c r="BE746" s="198">
        <f>IF(N746="základní",J746,0)</f>
        <v>0</v>
      </c>
      <c r="BF746" s="198">
        <f>IF(N746="snížená",J746,0)</f>
        <v>0</v>
      </c>
      <c r="BG746" s="198">
        <f>IF(N746="zákl. přenesená",J746,0)</f>
        <v>0</v>
      </c>
      <c r="BH746" s="198">
        <f>IF(N746="sníž. přenesená",J746,0)</f>
        <v>0</v>
      </c>
      <c r="BI746" s="198">
        <f>IF(N746="nulová",J746,0)</f>
        <v>0</v>
      </c>
      <c r="BJ746" s="18" t="s">
        <v>21</v>
      </c>
      <c r="BK746" s="198">
        <f>ROUND(I746*H746,2)</f>
        <v>0</v>
      </c>
      <c r="BL746" s="18" t="s">
        <v>331</v>
      </c>
      <c r="BM746" s="197" t="s">
        <v>1118</v>
      </c>
    </row>
    <row r="747" s="13" customFormat="1">
      <c r="B747" s="212"/>
      <c r="D747" s="199" t="s">
        <v>249</v>
      </c>
      <c r="E747" s="213" t="s">
        <v>1</v>
      </c>
      <c r="F747" s="214" t="s">
        <v>1119</v>
      </c>
      <c r="H747" s="215">
        <v>808.54399999999998</v>
      </c>
      <c r="I747" s="216"/>
      <c r="L747" s="212"/>
      <c r="M747" s="217"/>
      <c r="N747" s="218"/>
      <c r="O747" s="218"/>
      <c r="P747" s="218"/>
      <c r="Q747" s="218"/>
      <c r="R747" s="218"/>
      <c r="S747" s="218"/>
      <c r="T747" s="219"/>
      <c r="AT747" s="213" t="s">
        <v>249</v>
      </c>
      <c r="AU747" s="213" t="s">
        <v>92</v>
      </c>
      <c r="AV747" s="13" t="s">
        <v>92</v>
      </c>
      <c r="AW747" s="13" t="s">
        <v>39</v>
      </c>
      <c r="AX747" s="13" t="s">
        <v>84</v>
      </c>
      <c r="AY747" s="213" t="s">
        <v>165</v>
      </c>
    </row>
    <row r="748" s="14" customFormat="1">
      <c r="B748" s="220"/>
      <c r="D748" s="199" t="s">
        <v>249</v>
      </c>
      <c r="E748" s="221" t="s">
        <v>1</v>
      </c>
      <c r="F748" s="222" t="s">
        <v>252</v>
      </c>
      <c r="H748" s="223">
        <v>808.54399999999998</v>
      </c>
      <c r="I748" s="224"/>
      <c r="L748" s="220"/>
      <c r="M748" s="225"/>
      <c r="N748" s="226"/>
      <c r="O748" s="226"/>
      <c r="P748" s="226"/>
      <c r="Q748" s="226"/>
      <c r="R748" s="226"/>
      <c r="S748" s="226"/>
      <c r="T748" s="227"/>
      <c r="AT748" s="221" t="s">
        <v>249</v>
      </c>
      <c r="AU748" s="221" t="s">
        <v>92</v>
      </c>
      <c r="AV748" s="14" t="s">
        <v>164</v>
      </c>
      <c r="AW748" s="14" t="s">
        <v>39</v>
      </c>
      <c r="AX748" s="14" t="s">
        <v>21</v>
      </c>
      <c r="AY748" s="221" t="s">
        <v>165</v>
      </c>
    </row>
    <row r="749" s="1" customFormat="1" ht="24" customHeight="1">
      <c r="B749" s="185"/>
      <c r="C749" s="186" t="s">
        <v>1120</v>
      </c>
      <c r="D749" s="186" t="s">
        <v>168</v>
      </c>
      <c r="E749" s="187" t="s">
        <v>1121</v>
      </c>
      <c r="F749" s="188" t="s">
        <v>1122</v>
      </c>
      <c r="G749" s="189" t="s">
        <v>305</v>
      </c>
      <c r="H749" s="190">
        <v>0.57999999999999996</v>
      </c>
      <c r="I749" s="191"/>
      <c r="J749" s="192">
        <f>ROUND(I749*H749,2)</f>
        <v>0</v>
      </c>
      <c r="K749" s="188" t="s">
        <v>247</v>
      </c>
      <c r="L749" s="37"/>
      <c r="M749" s="193" t="s">
        <v>1</v>
      </c>
      <c r="N749" s="194" t="s">
        <v>49</v>
      </c>
      <c r="O749" s="73"/>
      <c r="P749" s="195">
        <f>O749*H749</f>
        <v>0</v>
      </c>
      <c r="Q749" s="195">
        <v>0</v>
      </c>
      <c r="R749" s="195">
        <f>Q749*H749</f>
        <v>0</v>
      </c>
      <c r="S749" s="195">
        <v>0</v>
      </c>
      <c r="T749" s="196">
        <f>S749*H749</f>
        <v>0</v>
      </c>
      <c r="AR749" s="197" t="s">
        <v>331</v>
      </c>
      <c r="AT749" s="197" t="s">
        <v>168</v>
      </c>
      <c r="AU749" s="197" t="s">
        <v>92</v>
      </c>
      <c r="AY749" s="18" t="s">
        <v>165</v>
      </c>
      <c r="BE749" s="198">
        <f>IF(N749="základní",J749,0)</f>
        <v>0</v>
      </c>
      <c r="BF749" s="198">
        <f>IF(N749="snížená",J749,0)</f>
        <v>0</v>
      </c>
      <c r="BG749" s="198">
        <f>IF(N749="zákl. přenesená",J749,0)</f>
        <v>0</v>
      </c>
      <c r="BH749" s="198">
        <f>IF(N749="sníž. přenesená",J749,0)</f>
        <v>0</v>
      </c>
      <c r="BI749" s="198">
        <f>IF(N749="nulová",J749,0)</f>
        <v>0</v>
      </c>
      <c r="BJ749" s="18" t="s">
        <v>21</v>
      </c>
      <c r="BK749" s="198">
        <f>ROUND(I749*H749,2)</f>
        <v>0</v>
      </c>
      <c r="BL749" s="18" t="s">
        <v>331</v>
      </c>
      <c r="BM749" s="197" t="s">
        <v>1123</v>
      </c>
    </row>
    <row r="750" s="1" customFormat="1">
      <c r="B750" s="37"/>
      <c r="D750" s="199" t="s">
        <v>173</v>
      </c>
      <c r="F750" s="200" t="s">
        <v>1124</v>
      </c>
      <c r="I750" s="126"/>
      <c r="L750" s="37"/>
      <c r="M750" s="201"/>
      <c r="N750" s="73"/>
      <c r="O750" s="73"/>
      <c r="P750" s="73"/>
      <c r="Q750" s="73"/>
      <c r="R750" s="73"/>
      <c r="S750" s="73"/>
      <c r="T750" s="74"/>
      <c r="AT750" s="18" t="s">
        <v>173</v>
      </c>
      <c r="AU750" s="18" t="s">
        <v>92</v>
      </c>
    </row>
    <row r="751" s="11" customFormat="1" ht="22.8" customHeight="1">
      <c r="B751" s="172"/>
      <c r="D751" s="173" t="s">
        <v>83</v>
      </c>
      <c r="E751" s="183" t="s">
        <v>1125</v>
      </c>
      <c r="F751" s="183" t="s">
        <v>1126</v>
      </c>
      <c r="I751" s="175"/>
      <c r="J751" s="184">
        <f>BK751</f>
        <v>0</v>
      </c>
      <c r="L751" s="172"/>
      <c r="M751" s="177"/>
      <c r="N751" s="178"/>
      <c r="O751" s="178"/>
      <c r="P751" s="179">
        <f>SUM(P752:P807)</f>
        <v>0</v>
      </c>
      <c r="Q751" s="178"/>
      <c r="R751" s="179">
        <f>SUM(R752:R807)</f>
        <v>1.1328129526000001</v>
      </c>
      <c r="S751" s="178"/>
      <c r="T751" s="180">
        <f>SUM(T752:T807)</f>
        <v>0</v>
      </c>
      <c r="AR751" s="173" t="s">
        <v>92</v>
      </c>
      <c r="AT751" s="181" t="s">
        <v>83</v>
      </c>
      <c r="AU751" s="181" t="s">
        <v>21</v>
      </c>
      <c r="AY751" s="173" t="s">
        <v>165</v>
      </c>
      <c r="BK751" s="182">
        <f>SUM(BK752:BK807)</f>
        <v>0</v>
      </c>
    </row>
    <row r="752" s="1" customFormat="1" ht="24" customHeight="1">
      <c r="B752" s="185"/>
      <c r="C752" s="186" t="s">
        <v>1127</v>
      </c>
      <c r="D752" s="186" t="s">
        <v>168</v>
      </c>
      <c r="E752" s="187" t="s">
        <v>1128</v>
      </c>
      <c r="F752" s="188" t="s">
        <v>1129</v>
      </c>
      <c r="G752" s="189" t="s">
        <v>246</v>
      </c>
      <c r="H752" s="190">
        <v>303.01999999999998</v>
      </c>
      <c r="I752" s="191"/>
      <c r="J752" s="192">
        <f>ROUND(I752*H752,2)</f>
        <v>0</v>
      </c>
      <c r="K752" s="188" t="s">
        <v>247</v>
      </c>
      <c r="L752" s="37"/>
      <c r="M752" s="193" t="s">
        <v>1</v>
      </c>
      <c r="N752" s="194" t="s">
        <v>49</v>
      </c>
      <c r="O752" s="73"/>
      <c r="P752" s="195">
        <f>O752*H752</f>
        <v>0</v>
      </c>
      <c r="Q752" s="195">
        <v>0</v>
      </c>
      <c r="R752" s="195">
        <f>Q752*H752</f>
        <v>0</v>
      </c>
      <c r="S752" s="195">
        <v>0</v>
      </c>
      <c r="T752" s="196">
        <f>S752*H752</f>
        <v>0</v>
      </c>
      <c r="AR752" s="197" t="s">
        <v>331</v>
      </c>
      <c r="AT752" s="197" t="s">
        <v>168</v>
      </c>
      <c r="AU752" s="197" t="s">
        <v>92</v>
      </c>
      <c r="AY752" s="18" t="s">
        <v>165</v>
      </c>
      <c r="BE752" s="198">
        <f>IF(N752="základní",J752,0)</f>
        <v>0</v>
      </c>
      <c r="BF752" s="198">
        <f>IF(N752="snížená",J752,0)</f>
        <v>0</v>
      </c>
      <c r="BG752" s="198">
        <f>IF(N752="zákl. přenesená",J752,0)</f>
        <v>0</v>
      </c>
      <c r="BH752" s="198">
        <f>IF(N752="sníž. přenesená",J752,0)</f>
        <v>0</v>
      </c>
      <c r="BI752" s="198">
        <f>IF(N752="nulová",J752,0)</f>
        <v>0</v>
      </c>
      <c r="BJ752" s="18" t="s">
        <v>21</v>
      </c>
      <c r="BK752" s="198">
        <f>ROUND(I752*H752,2)</f>
        <v>0</v>
      </c>
      <c r="BL752" s="18" t="s">
        <v>331</v>
      </c>
      <c r="BM752" s="197" t="s">
        <v>1130</v>
      </c>
    </row>
    <row r="753" s="1" customFormat="1">
      <c r="B753" s="37"/>
      <c r="D753" s="199" t="s">
        <v>173</v>
      </c>
      <c r="F753" s="200" t="s">
        <v>1131</v>
      </c>
      <c r="I753" s="126"/>
      <c r="L753" s="37"/>
      <c r="M753" s="201"/>
      <c r="N753" s="73"/>
      <c r="O753" s="73"/>
      <c r="P753" s="73"/>
      <c r="Q753" s="73"/>
      <c r="R753" s="73"/>
      <c r="S753" s="73"/>
      <c r="T753" s="74"/>
      <c r="AT753" s="18" t="s">
        <v>173</v>
      </c>
      <c r="AU753" s="18" t="s">
        <v>92</v>
      </c>
    </row>
    <row r="754" s="13" customFormat="1">
      <c r="B754" s="212"/>
      <c r="D754" s="199" t="s">
        <v>249</v>
      </c>
      <c r="E754" s="213" t="s">
        <v>1</v>
      </c>
      <c r="F754" s="214" t="s">
        <v>874</v>
      </c>
      <c r="H754" s="215">
        <v>303.01999999999998</v>
      </c>
      <c r="I754" s="216"/>
      <c r="L754" s="212"/>
      <c r="M754" s="217"/>
      <c r="N754" s="218"/>
      <c r="O754" s="218"/>
      <c r="P754" s="218"/>
      <c r="Q754" s="218"/>
      <c r="R754" s="218"/>
      <c r="S754" s="218"/>
      <c r="T754" s="219"/>
      <c r="AT754" s="213" t="s">
        <v>249</v>
      </c>
      <c r="AU754" s="213" t="s">
        <v>92</v>
      </c>
      <c r="AV754" s="13" t="s">
        <v>92</v>
      </c>
      <c r="AW754" s="13" t="s">
        <v>39</v>
      </c>
      <c r="AX754" s="13" t="s">
        <v>84</v>
      </c>
      <c r="AY754" s="213" t="s">
        <v>165</v>
      </c>
    </row>
    <row r="755" s="14" customFormat="1">
      <c r="B755" s="220"/>
      <c r="D755" s="199" t="s">
        <v>249</v>
      </c>
      <c r="E755" s="221" t="s">
        <v>1</v>
      </c>
      <c r="F755" s="222" t="s">
        <v>252</v>
      </c>
      <c r="H755" s="223">
        <v>303.01999999999998</v>
      </c>
      <c r="I755" s="224"/>
      <c r="L755" s="220"/>
      <c r="M755" s="225"/>
      <c r="N755" s="226"/>
      <c r="O755" s="226"/>
      <c r="P755" s="226"/>
      <c r="Q755" s="226"/>
      <c r="R755" s="226"/>
      <c r="S755" s="226"/>
      <c r="T755" s="227"/>
      <c r="AT755" s="221" t="s">
        <v>249</v>
      </c>
      <c r="AU755" s="221" t="s">
        <v>92</v>
      </c>
      <c r="AV755" s="14" t="s">
        <v>164</v>
      </c>
      <c r="AW755" s="14" t="s">
        <v>39</v>
      </c>
      <c r="AX755" s="14" t="s">
        <v>21</v>
      </c>
      <c r="AY755" s="221" t="s">
        <v>165</v>
      </c>
    </row>
    <row r="756" s="1" customFormat="1" ht="24" customHeight="1">
      <c r="B756" s="185"/>
      <c r="C756" s="186" t="s">
        <v>1132</v>
      </c>
      <c r="D756" s="186" t="s">
        <v>168</v>
      </c>
      <c r="E756" s="187" t="s">
        <v>1133</v>
      </c>
      <c r="F756" s="188" t="s">
        <v>1134</v>
      </c>
      <c r="G756" s="189" t="s">
        <v>246</v>
      </c>
      <c r="H756" s="190">
        <v>47.799999999999997</v>
      </c>
      <c r="I756" s="191"/>
      <c r="J756" s="192">
        <f>ROUND(I756*H756,2)</f>
        <v>0</v>
      </c>
      <c r="K756" s="188" t="s">
        <v>1</v>
      </c>
      <c r="L756" s="37"/>
      <c r="M756" s="193" t="s">
        <v>1</v>
      </c>
      <c r="N756" s="194" t="s">
        <v>49</v>
      </c>
      <c r="O756" s="73"/>
      <c r="P756" s="195">
        <f>O756*H756</f>
        <v>0</v>
      </c>
      <c r="Q756" s="195">
        <v>0</v>
      </c>
      <c r="R756" s="195">
        <f>Q756*H756</f>
        <v>0</v>
      </c>
      <c r="S756" s="195">
        <v>0</v>
      </c>
      <c r="T756" s="196">
        <f>S756*H756</f>
        <v>0</v>
      </c>
      <c r="AR756" s="197" t="s">
        <v>331</v>
      </c>
      <c r="AT756" s="197" t="s">
        <v>168</v>
      </c>
      <c r="AU756" s="197" t="s">
        <v>92</v>
      </c>
      <c r="AY756" s="18" t="s">
        <v>165</v>
      </c>
      <c r="BE756" s="198">
        <f>IF(N756="základní",J756,0)</f>
        <v>0</v>
      </c>
      <c r="BF756" s="198">
        <f>IF(N756="snížená",J756,0)</f>
        <v>0</v>
      </c>
      <c r="BG756" s="198">
        <f>IF(N756="zákl. přenesená",J756,0)</f>
        <v>0</v>
      </c>
      <c r="BH756" s="198">
        <f>IF(N756="sníž. přenesená",J756,0)</f>
        <v>0</v>
      </c>
      <c r="BI756" s="198">
        <f>IF(N756="nulová",J756,0)</f>
        <v>0</v>
      </c>
      <c r="BJ756" s="18" t="s">
        <v>21</v>
      </c>
      <c r="BK756" s="198">
        <f>ROUND(I756*H756,2)</f>
        <v>0</v>
      </c>
      <c r="BL756" s="18" t="s">
        <v>331</v>
      </c>
      <c r="BM756" s="197" t="s">
        <v>1135</v>
      </c>
    </row>
    <row r="757" s="1" customFormat="1">
      <c r="B757" s="37"/>
      <c r="D757" s="199" t="s">
        <v>173</v>
      </c>
      <c r="F757" s="200" t="s">
        <v>1134</v>
      </c>
      <c r="I757" s="126"/>
      <c r="L757" s="37"/>
      <c r="M757" s="201"/>
      <c r="N757" s="73"/>
      <c r="O757" s="73"/>
      <c r="P757" s="73"/>
      <c r="Q757" s="73"/>
      <c r="R757" s="73"/>
      <c r="S757" s="73"/>
      <c r="T757" s="74"/>
      <c r="AT757" s="18" t="s">
        <v>173</v>
      </c>
      <c r="AU757" s="18" t="s">
        <v>92</v>
      </c>
    </row>
    <row r="758" s="13" customFormat="1">
      <c r="B758" s="212"/>
      <c r="D758" s="199" t="s">
        <v>249</v>
      </c>
      <c r="E758" s="213" t="s">
        <v>1</v>
      </c>
      <c r="F758" s="214" t="s">
        <v>1136</v>
      </c>
      <c r="H758" s="215">
        <v>47.799999999999997</v>
      </c>
      <c r="I758" s="216"/>
      <c r="L758" s="212"/>
      <c r="M758" s="217"/>
      <c r="N758" s="218"/>
      <c r="O758" s="218"/>
      <c r="P758" s="218"/>
      <c r="Q758" s="218"/>
      <c r="R758" s="218"/>
      <c r="S758" s="218"/>
      <c r="T758" s="219"/>
      <c r="AT758" s="213" t="s">
        <v>249</v>
      </c>
      <c r="AU758" s="213" t="s">
        <v>92</v>
      </c>
      <c r="AV758" s="13" t="s">
        <v>92</v>
      </c>
      <c r="AW758" s="13" t="s">
        <v>39</v>
      </c>
      <c r="AX758" s="13" t="s">
        <v>84</v>
      </c>
      <c r="AY758" s="213" t="s">
        <v>165</v>
      </c>
    </row>
    <row r="759" s="14" customFormat="1">
      <c r="B759" s="220"/>
      <c r="D759" s="199" t="s">
        <v>249</v>
      </c>
      <c r="E759" s="221" t="s">
        <v>1</v>
      </c>
      <c r="F759" s="222" t="s">
        <v>252</v>
      </c>
      <c r="H759" s="223">
        <v>47.799999999999997</v>
      </c>
      <c r="I759" s="224"/>
      <c r="L759" s="220"/>
      <c r="M759" s="225"/>
      <c r="N759" s="226"/>
      <c r="O759" s="226"/>
      <c r="P759" s="226"/>
      <c r="Q759" s="226"/>
      <c r="R759" s="226"/>
      <c r="S759" s="226"/>
      <c r="T759" s="227"/>
      <c r="AT759" s="221" t="s">
        <v>249</v>
      </c>
      <c r="AU759" s="221" t="s">
        <v>92</v>
      </c>
      <c r="AV759" s="14" t="s">
        <v>164</v>
      </c>
      <c r="AW759" s="14" t="s">
        <v>39</v>
      </c>
      <c r="AX759" s="14" t="s">
        <v>21</v>
      </c>
      <c r="AY759" s="221" t="s">
        <v>165</v>
      </c>
    </row>
    <row r="760" s="1" customFormat="1" ht="16.5" customHeight="1">
      <c r="B760" s="185"/>
      <c r="C760" s="228" t="s">
        <v>1137</v>
      </c>
      <c r="D760" s="228" t="s">
        <v>386</v>
      </c>
      <c r="E760" s="229" t="s">
        <v>1138</v>
      </c>
      <c r="F760" s="230" t="s">
        <v>1139</v>
      </c>
      <c r="G760" s="231" t="s">
        <v>305</v>
      </c>
      <c r="H760" s="232">
        <v>0.108</v>
      </c>
      <c r="I760" s="233"/>
      <c r="J760" s="234">
        <f>ROUND(I760*H760,2)</f>
        <v>0</v>
      </c>
      <c r="K760" s="230" t="s">
        <v>247</v>
      </c>
      <c r="L760" s="235"/>
      <c r="M760" s="236" t="s">
        <v>1</v>
      </c>
      <c r="N760" s="237" t="s">
        <v>49</v>
      </c>
      <c r="O760" s="73"/>
      <c r="P760" s="195">
        <f>O760*H760</f>
        <v>0</v>
      </c>
      <c r="Q760" s="195">
        <v>1</v>
      </c>
      <c r="R760" s="195">
        <f>Q760*H760</f>
        <v>0.108</v>
      </c>
      <c r="S760" s="195">
        <v>0</v>
      </c>
      <c r="T760" s="196">
        <f>S760*H760</f>
        <v>0</v>
      </c>
      <c r="AR760" s="197" t="s">
        <v>431</v>
      </c>
      <c r="AT760" s="197" t="s">
        <v>386</v>
      </c>
      <c r="AU760" s="197" t="s">
        <v>92</v>
      </c>
      <c r="AY760" s="18" t="s">
        <v>165</v>
      </c>
      <c r="BE760" s="198">
        <f>IF(N760="základní",J760,0)</f>
        <v>0</v>
      </c>
      <c r="BF760" s="198">
        <f>IF(N760="snížená",J760,0)</f>
        <v>0</v>
      </c>
      <c r="BG760" s="198">
        <f>IF(N760="zákl. přenesená",J760,0)</f>
        <v>0</v>
      </c>
      <c r="BH760" s="198">
        <f>IF(N760="sníž. přenesená",J760,0)</f>
        <v>0</v>
      </c>
      <c r="BI760" s="198">
        <f>IF(N760="nulová",J760,0)</f>
        <v>0</v>
      </c>
      <c r="BJ760" s="18" t="s">
        <v>21</v>
      </c>
      <c r="BK760" s="198">
        <f>ROUND(I760*H760,2)</f>
        <v>0</v>
      </c>
      <c r="BL760" s="18" t="s">
        <v>331</v>
      </c>
      <c r="BM760" s="197" t="s">
        <v>1140</v>
      </c>
    </row>
    <row r="761" s="1" customFormat="1">
      <c r="B761" s="37"/>
      <c r="D761" s="199" t="s">
        <v>173</v>
      </c>
      <c r="F761" s="200" t="s">
        <v>1141</v>
      </c>
      <c r="I761" s="126"/>
      <c r="L761" s="37"/>
      <c r="M761" s="201"/>
      <c r="N761" s="73"/>
      <c r="O761" s="73"/>
      <c r="P761" s="73"/>
      <c r="Q761" s="73"/>
      <c r="R761" s="73"/>
      <c r="S761" s="73"/>
      <c r="T761" s="74"/>
      <c r="AT761" s="18" t="s">
        <v>173</v>
      </c>
      <c r="AU761" s="18" t="s">
        <v>92</v>
      </c>
    </row>
    <row r="762" s="13" customFormat="1">
      <c r="B762" s="212"/>
      <c r="D762" s="199" t="s">
        <v>249</v>
      </c>
      <c r="E762" s="213" t="s">
        <v>1</v>
      </c>
      <c r="F762" s="214" t="s">
        <v>1142</v>
      </c>
      <c r="H762" s="215">
        <v>0.090999999999999998</v>
      </c>
      <c r="I762" s="216"/>
      <c r="L762" s="212"/>
      <c r="M762" s="217"/>
      <c r="N762" s="218"/>
      <c r="O762" s="218"/>
      <c r="P762" s="218"/>
      <c r="Q762" s="218"/>
      <c r="R762" s="218"/>
      <c r="S762" s="218"/>
      <c r="T762" s="219"/>
      <c r="AT762" s="213" t="s">
        <v>249</v>
      </c>
      <c r="AU762" s="213" t="s">
        <v>92</v>
      </c>
      <c r="AV762" s="13" t="s">
        <v>92</v>
      </c>
      <c r="AW762" s="13" t="s">
        <v>39</v>
      </c>
      <c r="AX762" s="13" t="s">
        <v>84</v>
      </c>
      <c r="AY762" s="213" t="s">
        <v>165</v>
      </c>
    </row>
    <row r="763" s="13" customFormat="1">
      <c r="B763" s="212"/>
      <c r="D763" s="199" t="s">
        <v>249</v>
      </c>
      <c r="E763" s="213" t="s">
        <v>1</v>
      </c>
      <c r="F763" s="214" t="s">
        <v>1143</v>
      </c>
      <c r="H763" s="215">
        <v>0.017000000000000001</v>
      </c>
      <c r="I763" s="216"/>
      <c r="L763" s="212"/>
      <c r="M763" s="217"/>
      <c r="N763" s="218"/>
      <c r="O763" s="218"/>
      <c r="P763" s="218"/>
      <c r="Q763" s="218"/>
      <c r="R763" s="218"/>
      <c r="S763" s="218"/>
      <c r="T763" s="219"/>
      <c r="AT763" s="213" t="s">
        <v>249</v>
      </c>
      <c r="AU763" s="213" t="s">
        <v>92</v>
      </c>
      <c r="AV763" s="13" t="s">
        <v>92</v>
      </c>
      <c r="AW763" s="13" t="s">
        <v>39</v>
      </c>
      <c r="AX763" s="13" t="s">
        <v>84</v>
      </c>
      <c r="AY763" s="213" t="s">
        <v>165</v>
      </c>
    </row>
    <row r="764" s="14" customFormat="1">
      <c r="B764" s="220"/>
      <c r="D764" s="199" t="s">
        <v>249</v>
      </c>
      <c r="E764" s="221" t="s">
        <v>1</v>
      </c>
      <c r="F764" s="222" t="s">
        <v>252</v>
      </c>
      <c r="H764" s="223">
        <v>0.108</v>
      </c>
      <c r="I764" s="224"/>
      <c r="L764" s="220"/>
      <c r="M764" s="225"/>
      <c r="N764" s="226"/>
      <c r="O764" s="226"/>
      <c r="P764" s="226"/>
      <c r="Q764" s="226"/>
      <c r="R764" s="226"/>
      <c r="S764" s="226"/>
      <c r="T764" s="227"/>
      <c r="AT764" s="221" t="s">
        <v>249</v>
      </c>
      <c r="AU764" s="221" t="s">
        <v>92</v>
      </c>
      <c r="AV764" s="14" t="s">
        <v>164</v>
      </c>
      <c r="AW764" s="14" t="s">
        <v>39</v>
      </c>
      <c r="AX764" s="14" t="s">
        <v>21</v>
      </c>
      <c r="AY764" s="221" t="s">
        <v>165</v>
      </c>
    </row>
    <row r="765" s="1" customFormat="1" ht="24" customHeight="1">
      <c r="B765" s="185"/>
      <c r="C765" s="186" t="s">
        <v>1144</v>
      </c>
      <c r="D765" s="186" t="s">
        <v>168</v>
      </c>
      <c r="E765" s="187" t="s">
        <v>1145</v>
      </c>
      <c r="F765" s="188" t="s">
        <v>1146</v>
      </c>
      <c r="G765" s="189" t="s">
        <v>246</v>
      </c>
      <c r="H765" s="190">
        <v>303.01999999999998</v>
      </c>
      <c r="I765" s="191"/>
      <c r="J765" s="192">
        <f>ROUND(I765*H765,2)</f>
        <v>0</v>
      </c>
      <c r="K765" s="188" t="s">
        <v>247</v>
      </c>
      <c r="L765" s="37"/>
      <c r="M765" s="193" t="s">
        <v>1</v>
      </c>
      <c r="N765" s="194" t="s">
        <v>49</v>
      </c>
      <c r="O765" s="73"/>
      <c r="P765" s="195">
        <f>O765*H765</f>
        <v>0</v>
      </c>
      <c r="Q765" s="195">
        <v>0.00088312999999999998</v>
      </c>
      <c r="R765" s="195">
        <f>Q765*H765</f>
        <v>0.26760605259999998</v>
      </c>
      <c r="S765" s="195">
        <v>0</v>
      </c>
      <c r="T765" s="196">
        <f>S765*H765</f>
        <v>0</v>
      </c>
      <c r="AR765" s="197" t="s">
        <v>331</v>
      </c>
      <c r="AT765" s="197" t="s">
        <v>168</v>
      </c>
      <c r="AU765" s="197" t="s">
        <v>92</v>
      </c>
      <c r="AY765" s="18" t="s">
        <v>165</v>
      </c>
      <c r="BE765" s="198">
        <f>IF(N765="základní",J765,0)</f>
        <v>0</v>
      </c>
      <c r="BF765" s="198">
        <f>IF(N765="snížená",J765,0)</f>
        <v>0</v>
      </c>
      <c r="BG765" s="198">
        <f>IF(N765="zákl. přenesená",J765,0)</f>
        <v>0</v>
      </c>
      <c r="BH765" s="198">
        <f>IF(N765="sníž. přenesená",J765,0)</f>
        <v>0</v>
      </c>
      <c r="BI765" s="198">
        <f>IF(N765="nulová",J765,0)</f>
        <v>0</v>
      </c>
      <c r="BJ765" s="18" t="s">
        <v>21</v>
      </c>
      <c r="BK765" s="198">
        <f>ROUND(I765*H765,2)</f>
        <v>0</v>
      </c>
      <c r="BL765" s="18" t="s">
        <v>331</v>
      </c>
      <c r="BM765" s="197" t="s">
        <v>1147</v>
      </c>
    </row>
    <row r="766" s="1" customFormat="1">
      <c r="B766" s="37"/>
      <c r="D766" s="199" t="s">
        <v>173</v>
      </c>
      <c r="F766" s="200" t="s">
        <v>1148</v>
      </c>
      <c r="I766" s="126"/>
      <c r="L766" s="37"/>
      <c r="M766" s="201"/>
      <c r="N766" s="73"/>
      <c r="O766" s="73"/>
      <c r="P766" s="73"/>
      <c r="Q766" s="73"/>
      <c r="R766" s="73"/>
      <c r="S766" s="73"/>
      <c r="T766" s="74"/>
      <c r="AT766" s="18" t="s">
        <v>173</v>
      </c>
      <c r="AU766" s="18" t="s">
        <v>92</v>
      </c>
    </row>
    <row r="767" s="1" customFormat="1" ht="24" customHeight="1">
      <c r="B767" s="185"/>
      <c r="C767" s="186" t="s">
        <v>1149</v>
      </c>
      <c r="D767" s="186" t="s">
        <v>168</v>
      </c>
      <c r="E767" s="187" t="s">
        <v>1150</v>
      </c>
      <c r="F767" s="188" t="s">
        <v>1151</v>
      </c>
      <c r="G767" s="189" t="s">
        <v>246</v>
      </c>
      <c r="H767" s="190">
        <v>47.799999999999997</v>
      </c>
      <c r="I767" s="191"/>
      <c r="J767" s="192">
        <f>ROUND(I767*H767,2)</f>
        <v>0</v>
      </c>
      <c r="K767" s="188" t="s">
        <v>1</v>
      </c>
      <c r="L767" s="37"/>
      <c r="M767" s="193" t="s">
        <v>1</v>
      </c>
      <c r="N767" s="194" t="s">
        <v>49</v>
      </c>
      <c r="O767" s="73"/>
      <c r="P767" s="195">
        <f>O767*H767</f>
        <v>0</v>
      </c>
      <c r="Q767" s="195">
        <v>0.00088000000000000003</v>
      </c>
      <c r="R767" s="195">
        <f>Q767*H767</f>
        <v>0.042063999999999997</v>
      </c>
      <c r="S767" s="195">
        <v>0</v>
      </c>
      <c r="T767" s="196">
        <f>S767*H767</f>
        <v>0</v>
      </c>
      <c r="AR767" s="197" t="s">
        <v>331</v>
      </c>
      <c r="AT767" s="197" t="s">
        <v>168</v>
      </c>
      <c r="AU767" s="197" t="s">
        <v>92</v>
      </c>
      <c r="AY767" s="18" t="s">
        <v>165</v>
      </c>
      <c r="BE767" s="198">
        <f>IF(N767="základní",J767,0)</f>
        <v>0</v>
      </c>
      <c r="BF767" s="198">
        <f>IF(N767="snížená",J767,0)</f>
        <v>0</v>
      </c>
      <c r="BG767" s="198">
        <f>IF(N767="zákl. přenesená",J767,0)</f>
        <v>0</v>
      </c>
      <c r="BH767" s="198">
        <f>IF(N767="sníž. přenesená",J767,0)</f>
        <v>0</v>
      </c>
      <c r="BI767" s="198">
        <f>IF(N767="nulová",J767,0)</f>
        <v>0</v>
      </c>
      <c r="BJ767" s="18" t="s">
        <v>21</v>
      </c>
      <c r="BK767" s="198">
        <f>ROUND(I767*H767,2)</f>
        <v>0</v>
      </c>
      <c r="BL767" s="18" t="s">
        <v>331</v>
      </c>
      <c r="BM767" s="197" t="s">
        <v>1152</v>
      </c>
    </row>
    <row r="768" s="1" customFormat="1">
      <c r="B768" s="37"/>
      <c r="D768" s="199" t="s">
        <v>173</v>
      </c>
      <c r="F768" s="200" t="s">
        <v>1148</v>
      </c>
      <c r="I768" s="126"/>
      <c r="L768" s="37"/>
      <c r="M768" s="201"/>
      <c r="N768" s="73"/>
      <c r="O768" s="73"/>
      <c r="P768" s="73"/>
      <c r="Q768" s="73"/>
      <c r="R768" s="73"/>
      <c r="S768" s="73"/>
      <c r="T768" s="74"/>
      <c r="AT768" s="18" t="s">
        <v>173</v>
      </c>
      <c r="AU768" s="18" t="s">
        <v>92</v>
      </c>
    </row>
    <row r="769" s="1" customFormat="1" ht="16.5" customHeight="1">
      <c r="B769" s="185"/>
      <c r="C769" s="228" t="s">
        <v>1153</v>
      </c>
      <c r="D769" s="228" t="s">
        <v>386</v>
      </c>
      <c r="E769" s="229" t="s">
        <v>1154</v>
      </c>
      <c r="F769" s="230" t="s">
        <v>1155</v>
      </c>
      <c r="G769" s="231" t="s">
        <v>246</v>
      </c>
      <c r="H769" s="232">
        <v>405.83300000000003</v>
      </c>
      <c r="I769" s="233"/>
      <c r="J769" s="234">
        <f>ROUND(I769*H769,2)</f>
        <v>0</v>
      </c>
      <c r="K769" s="230" t="s">
        <v>247</v>
      </c>
      <c r="L769" s="235"/>
      <c r="M769" s="236" t="s">
        <v>1</v>
      </c>
      <c r="N769" s="237" t="s">
        <v>49</v>
      </c>
      <c r="O769" s="73"/>
      <c r="P769" s="195">
        <f>O769*H769</f>
        <v>0</v>
      </c>
      <c r="Q769" s="195">
        <v>0.001</v>
      </c>
      <c r="R769" s="195">
        <f>Q769*H769</f>
        <v>0.40583300000000005</v>
      </c>
      <c r="S769" s="195">
        <v>0</v>
      </c>
      <c r="T769" s="196">
        <f>S769*H769</f>
        <v>0</v>
      </c>
      <c r="AR769" s="197" t="s">
        <v>431</v>
      </c>
      <c r="AT769" s="197" t="s">
        <v>386</v>
      </c>
      <c r="AU769" s="197" t="s">
        <v>92</v>
      </c>
      <c r="AY769" s="18" t="s">
        <v>165</v>
      </c>
      <c r="BE769" s="198">
        <f>IF(N769="základní",J769,0)</f>
        <v>0</v>
      </c>
      <c r="BF769" s="198">
        <f>IF(N769="snížená",J769,0)</f>
        <v>0</v>
      </c>
      <c r="BG769" s="198">
        <f>IF(N769="zákl. přenesená",J769,0)</f>
        <v>0</v>
      </c>
      <c r="BH769" s="198">
        <f>IF(N769="sníž. přenesená",J769,0)</f>
        <v>0</v>
      </c>
      <c r="BI769" s="198">
        <f>IF(N769="nulová",J769,0)</f>
        <v>0</v>
      </c>
      <c r="BJ769" s="18" t="s">
        <v>21</v>
      </c>
      <c r="BK769" s="198">
        <f>ROUND(I769*H769,2)</f>
        <v>0</v>
      </c>
      <c r="BL769" s="18" t="s">
        <v>331</v>
      </c>
      <c r="BM769" s="197" t="s">
        <v>1156</v>
      </c>
    </row>
    <row r="770" s="1" customFormat="1">
      <c r="B770" s="37"/>
      <c r="D770" s="199" t="s">
        <v>173</v>
      </c>
      <c r="F770" s="200" t="s">
        <v>1155</v>
      </c>
      <c r="I770" s="126"/>
      <c r="L770" s="37"/>
      <c r="M770" s="201"/>
      <c r="N770" s="73"/>
      <c r="O770" s="73"/>
      <c r="P770" s="73"/>
      <c r="Q770" s="73"/>
      <c r="R770" s="73"/>
      <c r="S770" s="73"/>
      <c r="T770" s="74"/>
      <c r="AT770" s="18" t="s">
        <v>173</v>
      </c>
      <c r="AU770" s="18" t="s">
        <v>92</v>
      </c>
    </row>
    <row r="771" s="13" customFormat="1">
      <c r="B771" s="212"/>
      <c r="D771" s="199" t="s">
        <v>249</v>
      </c>
      <c r="E771" s="213" t="s">
        <v>1</v>
      </c>
      <c r="F771" s="214" t="s">
        <v>1087</v>
      </c>
      <c r="H771" s="215">
        <v>348.47300000000001</v>
      </c>
      <c r="I771" s="216"/>
      <c r="L771" s="212"/>
      <c r="M771" s="217"/>
      <c r="N771" s="218"/>
      <c r="O771" s="218"/>
      <c r="P771" s="218"/>
      <c r="Q771" s="218"/>
      <c r="R771" s="218"/>
      <c r="S771" s="218"/>
      <c r="T771" s="219"/>
      <c r="AT771" s="213" t="s">
        <v>249</v>
      </c>
      <c r="AU771" s="213" t="s">
        <v>92</v>
      </c>
      <c r="AV771" s="13" t="s">
        <v>92</v>
      </c>
      <c r="AW771" s="13" t="s">
        <v>39</v>
      </c>
      <c r="AX771" s="13" t="s">
        <v>84</v>
      </c>
      <c r="AY771" s="213" t="s">
        <v>165</v>
      </c>
    </row>
    <row r="772" s="13" customFormat="1">
      <c r="B772" s="212"/>
      <c r="D772" s="199" t="s">
        <v>249</v>
      </c>
      <c r="E772" s="213" t="s">
        <v>1</v>
      </c>
      <c r="F772" s="214" t="s">
        <v>1157</v>
      </c>
      <c r="H772" s="215">
        <v>57.359999999999999</v>
      </c>
      <c r="I772" s="216"/>
      <c r="L772" s="212"/>
      <c r="M772" s="217"/>
      <c r="N772" s="218"/>
      <c r="O772" s="218"/>
      <c r="P772" s="218"/>
      <c r="Q772" s="218"/>
      <c r="R772" s="218"/>
      <c r="S772" s="218"/>
      <c r="T772" s="219"/>
      <c r="AT772" s="213" t="s">
        <v>249</v>
      </c>
      <c r="AU772" s="213" t="s">
        <v>92</v>
      </c>
      <c r="AV772" s="13" t="s">
        <v>92</v>
      </c>
      <c r="AW772" s="13" t="s">
        <v>39</v>
      </c>
      <c r="AX772" s="13" t="s">
        <v>84</v>
      </c>
      <c r="AY772" s="213" t="s">
        <v>165</v>
      </c>
    </row>
    <row r="773" s="14" customFormat="1">
      <c r="B773" s="220"/>
      <c r="D773" s="199" t="s">
        <v>249</v>
      </c>
      <c r="E773" s="221" t="s">
        <v>1</v>
      </c>
      <c r="F773" s="222" t="s">
        <v>252</v>
      </c>
      <c r="H773" s="223">
        <v>405.83300000000003</v>
      </c>
      <c r="I773" s="224"/>
      <c r="L773" s="220"/>
      <c r="M773" s="225"/>
      <c r="N773" s="226"/>
      <c r="O773" s="226"/>
      <c r="P773" s="226"/>
      <c r="Q773" s="226"/>
      <c r="R773" s="226"/>
      <c r="S773" s="226"/>
      <c r="T773" s="227"/>
      <c r="AT773" s="221" t="s">
        <v>249</v>
      </c>
      <c r="AU773" s="221" t="s">
        <v>92</v>
      </c>
      <c r="AV773" s="14" t="s">
        <v>164</v>
      </c>
      <c r="AW773" s="14" t="s">
        <v>39</v>
      </c>
      <c r="AX773" s="14" t="s">
        <v>21</v>
      </c>
      <c r="AY773" s="221" t="s">
        <v>165</v>
      </c>
    </row>
    <row r="774" s="1" customFormat="1" ht="36" customHeight="1">
      <c r="B774" s="185"/>
      <c r="C774" s="186" t="s">
        <v>1158</v>
      </c>
      <c r="D774" s="186" t="s">
        <v>168</v>
      </c>
      <c r="E774" s="187" t="s">
        <v>1159</v>
      </c>
      <c r="F774" s="188" t="s">
        <v>1160</v>
      </c>
      <c r="G774" s="189" t="s">
        <v>334</v>
      </c>
      <c r="H774" s="190">
        <v>47.799999999999997</v>
      </c>
      <c r="I774" s="191"/>
      <c r="J774" s="192">
        <f>ROUND(I774*H774,2)</f>
        <v>0</v>
      </c>
      <c r="K774" s="188" t="s">
        <v>247</v>
      </c>
      <c r="L774" s="37"/>
      <c r="M774" s="193" t="s">
        <v>1</v>
      </c>
      <c r="N774" s="194" t="s">
        <v>49</v>
      </c>
      <c r="O774" s="73"/>
      <c r="P774" s="195">
        <f>O774*H774</f>
        <v>0</v>
      </c>
      <c r="Q774" s="195">
        <v>0.00059999999999999995</v>
      </c>
      <c r="R774" s="195">
        <f>Q774*H774</f>
        <v>0.028679999999999997</v>
      </c>
      <c r="S774" s="195">
        <v>0</v>
      </c>
      <c r="T774" s="196">
        <f>S774*H774</f>
        <v>0</v>
      </c>
      <c r="AR774" s="197" t="s">
        <v>331</v>
      </c>
      <c r="AT774" s="197" t="s">
        <v>168</v>
      </c>
      <c r="AU774" s="197" t="s">
        <v>92</v>
      </c>
      <c r="AY774" s="18" t="s">
        <v>165</v>
      </c>
      <c r="BE774" s="198">
        <f>IF(N774="základní",J774,0)</f>
        <v>0</v>
      </c>
      <c r="BF774" s="198">
        <f>IF(N774="snížená",J774,0)</f>
        <v>0</v>
      </c>
      <c r="BG774" s="198">
        <f>IF(N774="zákl. přenesená",J774,0)</f>
        <v>0</v>
      </c>
      <c r="BH774" s="198">
        <f>IF(N774="sníž. přenesená",J774,0)</f>
        <v>0</v>
      </c>
      <c r="BI774" s="198">
        <f>IF(N774="nulová",J774,0)</f>
        <v>0</v>
      </c>
      <c r="BJ774" s="18" t="s">
        <v>21</v>
      </c>
      <c r="BK774" s="198">
        <f>ROUND(I774*H774,2)</f>
        <v>0</v>
      </c>
      <c r="BL774" s="18" t="s">
        <v>331</v>
      </c>
      <c r="BM774" s="197" t="s">
        <v>1161</v>
      </c>
    </row>
    <row r="775" s="1" customFormat="1">
      <c r="B775" s="37"/>
      <c r="D775" s="199" t="s">
        <v>173</v>
      </c>
      <c r="F775" s="200" t="s">
        <v>1162</v>
      </c>
      <c r="I775" s="126"/>
      <c r="L775" s="37"/>
      <c r="M775" s="201"/>
      <c r="N775" s="73"/>
      <c r="O775" s="73"/>
      <c r="P775" s="73"/>
      <c r="Q775" s="73"/>
      <c r="R775" s="73"/>
      <c r="S775" s="73"/>
      <c r="T775" s="74"/>
      <c r="AT775" s="18" t="s">
        <v>173</v>
      </c>
      <c r="AU775" s="18" t="s">
        <v>92</v>
      </c>
    </row>
    <row r="776" s="12" customFormat="1">
      <c r="B776" s="205"/>
      <c r="D776" s="199" t="s">
        <v>249</v>
      </c>
      <c r="E776" s="206" t="s">
        <v>1</v>
      </c>
      <c r="F776" s="207" t="s">
        <v>1163</v>
      </c>
      <c r="H776" s="206" t="s">
        <v>1</v>
      </c>
      <c r="I776" s="208"/>
      <c r="L776" s="205"/>
      <c r="M776" s="209"/>
      <c r="N776" s="210"/>
      <c r="O776" s="210"/>
      <c r="P776" s="210"/>
      <c r="Q776" s="210"/>
      <c r="R776" s="210"/>
      <c r="S776" s="210"/>
      <c r="T776" s="211"/>
      <c r="AT776" s="206" t="s">
        <v>249</v>
      </c>
      <c r="AU776" s="206" t="s">
        <v>92</v>
      </c>
      <c r="AV776" s="12" t="s">
        <v>21</v>
      </c>
      <c r="AW776" s="12" t="s">
        <v>39</v>
      </c>
      <c r="AX776" s="12" t="s">
        <v>84</v>
      </c>
      <c r="AY776" s="206" t="s">
        <v>165</v>
      </c>
    </row>
    <row r="777" s="13" customFormat="1">
      <c r="B777" s="212"/>
      <c r="D777" s="199" t="s">
        <v>249</v>
      </c>
      <c r="E777" s="213" t="s">
        <v>1</v>
      </c>
      <c r="F777" s="214" t="s">
        <v>1164</v>
      </c>
      <c r="H777" s="215">
        <v>47.799999999999997</v>
      </c>
      <c r="I777" s="216"/>
      <c r="L777" s="212"/>
      <c r="M777" s="217"/>
      <c r="N777" s="218"/>
      <c r="O777" s="218"/>
      <c r="P777" s="218"/>
      <c r="Q777" s="218"/>
      <c r="R777" s="218"/>
      <c r="S777" s="218"/>
      <c r="T777" s="219"/>
      <c r="AT777" s="213" t="s">
        <v>249</v>
      </c>
      <c r="AU777" s="213" t="s">
        <v>92</v>
      </c>
      <c r="AV777" s="13" t="s">
        <v>92</v>
      </c>
      <c r="AW777" s="13" t="s">
        <v>39</v>
      </c>
      <c r="AX777" s="13" t="s">
        <v>84</v>
      </c>
      <c r="AY777" s="213" t="s">
        <v>165</v>
      </c>
    </row>
    <row r="778" s="14" customFormat="1">
      <c r="B778" s="220"/>
      <c r="D778" s="199" t="s">
        <v>249</v>
      </c>
      <c r="E778" s="221" t="s">
        <v>1</v>
      </c>
      <c r="F778" s="222" t="s">
        <v>252</v>
      </c>
      <c r="H778" s="223">
        <v>47.799999999999997</v>
      </c>
      <c r="I778" s="224"/>
      <c r="L778" s="220"/>
      <c r="M778" s="225"/>
      <c r="N778" s="226"/>
      <c r="O778" s="226"/>
      <c r="P778" s="226"/>
      <c r="Q778" s="226"/>
      <c r="R778" s="226"/>
      <c r="S778" s="226"/>
      <c r="T778" s="227"/>
      <c r="AT778" s="221" t="s">
        <v>249</v>
      </c>
      <c r="AU778" s="221" t="s">
        <v>92</v>
      </c>
      <c r="AV778" s="14" t="s">
        <v>164</v>
      </c>
      <c r="AW778" s="14" t="s">
        <v>39</v>
      </c>
      <c r="AX778" s="14" t="s">
        <v>21</v>
      </c>
      <c r="AY778" s="221" t="s">
        <v>165</v>
      </c>
    </row>
    <row r="779" s="1" customFormat="1" ht="36" customHeight="1">
      <c r="B779" s="185"/>
      <c r="C779" s="186" t="s">
        <v>1165</v>
      </c>
      <c r="D779" s="186" t="s">
        <v>168</v>
      </c>
      <c r="E779" s="187" t="s">
        <v>1166</v>
      </c>
      <c r="F779" s="188" t="s">
        <v>1167</v>
      </c>
      <c r="G779" s="189" t="s">
        <v>334</v>
      </c>
      <c r="H779" s="190">
        <v>47.799999999999997</v>
      </c>
      <c r="I779" s="191"/>
      <c r="J779" s="192">
        <f>ROUND(I779*H779,2)</f>
        <v>0</v>
      </c>
      <c r="K779" s="188" t="s">
        <v>247</v>
      </c>
      <c r="L779" s="37"/>
      <c r="M779" s="193" t="s">
        <v>1</v>
      </c>
      <c r="N779" s="194" t="s">
        <v>49</v>
      </c>
      <c r="O779" s="73"/>
      <c r="P779" s="195">
        <f>O779*H779</f>
        <v>0</v>
      </c>
      <c r="Q779" s="195">
        <v>0.00059999999999999995</v>
      </c>
      <c r="R779" s="195">
        <f>Q779*H779</f>
        <v>0.028679999999999997</v>
      </c>
      <c r="S779" s="195">
        <v>0</v>
      </c>
      <c r="T779" s="196">
        <f>S779*H779</f>
        <v>0</v>
      </c>
      <c r="AR779" s="197" t="s">
        <v>331</v>
      </c>
      <c r="AT779" s="197" t="s">
        <v>168</v>
      </c>
      <c r="AU779" s="197" t="s">
        <v>92</v>
      </c>
      <c r="AY779" s="18" t="s">
        <v>165</v>
      </c>
      <c r="BE779" s="198">
        <f>IF(N779="základní",J779,0)</f>
        <v>0</v>
      </c>
      <c r="BF779" s="198">
        <f>IF(N779="snížená",J779,0)</f>
        <v>0</v>
      </c>
      <c r="BG779" s="198">
        <f>IF(N779="zákl. přenesená",J779,0)</f>
        <v>0</v>
      </c>
      <c r="BH779" s="198">
        <f>IF(N779="sníž. přenesená",J779,0)</f>
        <v>0</v>
      </c>
      <c r="BI779" s="198">
        <f>IF(N779="nulová",J779,0)</f>
        <v>0</v>
      </c>
      <c r="BJ779" s="18" t="s">
        <v>21</v>
      </c>
      <c r="BK779" s="198">
        <f>ROUND(I779*H779,2)</f>
        <v>0</v>
      </c>
      <c r="BL779" s="18" t="s">
        <v>331</v>
      </c>
      <c r="BM779" s="197" t="s">
        <v>1168</v>
      </c>
    </row>
    <row r="780" s="1" customFormat="1">
      <c r="B780" s="37"/>
      <c r="D780" s="199" t="s">
        <v>173</v>
      </c>
      <c r="F780" s="200" t="s">
        <v>1169</v>
      </c>
      <c r="I780" s="126"/>
      <c r="L780" s="37"/>
      <c r="M780" s="201"/>
      <c r="N780" s="73"/>
      <c r="O780" s="73"/>
      <c r="P780" s="73"/>
      <c r="Q780" s="73"/>
      <c r="R780" s="73"/>
      <c r="S780" s="73"/>
      <c r="T780" s="74"/>
      <c r="AT780" s="18" t="s">
        <v>173</v>
      </c>
      <c r="AU780" s="18" t="s">
        <v>92</v>
      </c>
    </row>
    <row r="781" s="12" customFormat="1">
      <c r="B781" s="205"/>
      <c r="D781" s="199" t="s">
        <v>249</v>
      </c>
      <c r="E781" s="206" t="s">
        <v>1</v>
      </c>
      <c r="F781" s="207" t="s">
        <v>1163</v>
      </c>
      <c r="H781" s="206" t="s">
        <v>1</v>
      </c>
      <c r="I781" s="208"/>
      <c r="L781" s="205"/>
      <c r="M781" s="209"/>
      <c r="N781" s="210"/>
      <c r="O781" s="210"/>
      <c r="P781" s="210"/>
      <c r="Q781" s="210"/>
      <c r="R781" s="210"/>
      <c r="S781" s="210"/>
      <c r="T781" s="211"/>
      <c r="AT781" s="206" t="s">
        <v>249</v>
      </c>
      <c r="AU781" s="206" t="s">
        <v>92</v>
      </c>
      <c r="AV781" s="12" t="s">
        <v>21</v>
      </c>
      <c r="AW781" s="12" t="s">
        <v>39</v>
      </c>
      <c r="AX781" s="12" t="s">
        <v>84</v>
      </c>
      <c r="AY781" s="206" t="s">
        <v>165</v>
      </c>
    </row>
    <row r="782" s="13" customFormat="1">
      <c r="B782" s="212"/>
      <c r="D782" s="199" t="s">
        <v>249</v>
      </c>
      <c r="E782" s="213" t="s">
        <v>1</v>
      </c>
      <c r="F782" s="214" t="s">
        <v>1164</v>
      </c>
      <c r="H782" s="215">
        <v>47.799999999999997</v>
      </c>
      <c r="I782" s="216"/>
      <c r="L782" s="212"/>
      <c r="M782" s="217"/>
      <c r="N782" s="218"/>
      <c r="O782" s="218"/>
      <c r="P782" s="218"/>
      <c r="Q782" s="218"/>
      <c r="R782" s="218"/>
      <c r="S782" s="218"/>
      <c r="T782" s="219"/>
      <c r="AT782" s="213" t="s">
        <v>249</v>
      </c>
      <c r="AU782" s="213" t="s">
        <v>92</v>
      </c>
      <c r="AV782" s="13" t="s">
        <v>92</v>
      </c>
      <c r="AW782" s="13" t="s">
        <v>39</v>
      </c>
      <c r="AX782" s="13" t="s">
        <v>84</v>
      </c>
      <c r="AY782" s="213" t="s">
        <v>165</v>
      </c>
    </row>
    <row r="783" s="14" customFormat="1">
      <c r="B783" s="220"/>
      <c r="D783" s="199" t="s">
        <v>249</v>
      </c>
      <c r="E783" s="221" t="s">
        <v>1</v>
      </c>
      <c r="F783" s="222" t="s">
        <v>252</v>
      </c>
      <c r="H783" s="223">
        <v>47.799999999999997</v>
      </c>
      <c r="I783" s="224"/>
      <c r="L783" s="220"/>
      <c r="M783" s="225"/>
      <c r="N783" s="226"/>
      <c r="O783" s="226"/>
      <c r="P783" s="226"/>
      <c r="Q783" s="226"/>
      <c r="R783" s="226"/>
      <c r="S783" s="226"/>
      <c r="T783" s="227"/>
      <c r="AT783" s="221" t="s">
        <v>249</v>
      </c>
      <c r="AU783" s="221" t="s">
        <v>92</v>
      </c>
      <c r="AV783" s="14" t="s">
        <v>164</v>
      </c>
      <c r="AW783" s="14" t="s">
        <v>39</v>
      </c>
      <c r="AX783" s="14" t="s">
        <v>21</v>
      </c>
      <c r="AY783" s="221" t="s">
        <v>165</v>
      </c>
    </row>
    <row r="784" s="1" customFormat="1" ht="36" customHeight="1">
      <c r="B784" s="185"/>
      <c r="C784" s="186" t="s">
        <v>1170</v>
      </c>
      <c r="D784" s="186" t="s">
        <v>168</v>
      </c>
      <c r="E784" s="187" t="s">
        <v>1171</v>
      </c>
      <c r="F784" s="188" t="s">
        <v>1172</v>
      </c>
      <c r="G784" s="189" t="s">
        <v>334</v>
      </c>
      <c r="H784" s="190">
        <v>21.800000000000001</v>
      </c>
      <c r="I784" s="191"/>
      <c r="J784" s="192">
        <f>ROUND(I784*H784,2)</f>
        <v>0</v>
      </c>
      <c r="K784" s="188" t="s">
        <v>247</v>
      </c>
      <c r="L784" s="37"/>
      <c r="M784" s="193" t="s">
        <v>1</v>
      </c>
      <c r="N784" s="194" t="s">
        <v>49</v>
      </c>
      <c r="O784" s="73"/>
      <c r="P784" s="195">
        <f>O784*H784</f>
        <v>0</v>
      </c>
      <c r="Q784" s="195">
        <v>0.0015</v>
      </c>
      <c r="R784" s="195">
        <f>Q784*H784</f>
        <v>0.0327</v>
      </c>
      <c r="S784" s="195">
        <v>0</v>
      </c>
      <c r="T784" s="196">
        <f>S784*H784</f>
        <v>0</v>
      </c>
      <c r="AR784" s="197" t="s">
        <v>331</v>
      </c>
      <c r="AT784" s="197" t="s">
        <v>168</v>
      </c>
      <c r="AU784" s="197" t="s">
        <v>92</v>
      </c>
      <c r="AY784" s="18" t="s">
        <v>165</v>
      </c>
      <c r="BE784" s="198">
        <f>IF(N784="základní",J784,0)</f>
        <v>0</v>
      </c>
      <c r="BF784" s="198">
        <f>IF(N784="snížená",J784,0)</f>
        <v>0</v>
      </c>
      <c r="BG784" s="198">
        <f>IF(N784="zákl. přenesená",J784,0)</f>
        <v>0</v>
      </c>
      <c r="BH784" s="198">
        <f>IF(N784="sníž. přenesená",J784,0)</f>
        <v>0</v>
      </c>
      <c r="BI784" s="198">
        <f>IF(N784="nulová",J784,0)</f>
        <v>0</v>
      </c>
      <c r="BJ784" s="18" t="s">
        <v>21</v>
      </c>
      <c r="BK784" s="198">
        <f>ROUND(I784*H784,2)</f>
        <v>0</v>
      </c>
      <c r="BL784" s="18" t="s">
        <v>331</v>
      </c>
      <c r="BM784" s="197" t="s">
        <v>1173</v>
      </c>
    </row>
    <row r="785" s="1" customFormat="1">
      <c r="B785" s="37"/>
      <c r="D785" s="199" t="s">
        <v>173</v>
      </c>
      <c r="F785" s="200" t="s">
        <v>1174</v>
      </c>
      <c r="I785" s="126"/>
      <c r="L785" s="37"/>
      <c r="M785" s="201"/>
      <c r="N785" s="73"/>
      <c r="O785" s="73"/>
      <c r="P785" s="73"/>
      <c r="Q785" s="73"/>
      <c r="R785" s="73"/>
      <c r="S785" s="73"/>
      <c r="T785" s="74"/>
      <c r="AT785" s="18" t="s">
        <v>173</v>
      </c>
      <c r="AU785" s="18" t="s">
        <v>92</v>
      </c>
    </row>
    <row r="786" s="12" customFormat="1">
      <c r="B786" s="205"/>
      <c r="D786" s="199" t="s">
        <v>249</v>
      </c>
      <c r="E786" s="206" t="s">
        <v>1</v>
      </c>
      <c r="F786" s="207" t="s">
        <v>1175</v>
      </c>
      <c r="H786" s="206" t="s">
        <v>1</v>
      </c>
      <c r="I786" s="208"/>
      <c r="L786" s="205"/>
      <c r="M786" s="209"/>
      <c r="N786" s="210"/>
      <c r="O786" s="210"/>
      <c r="P786" s="210"/>
      <c r="Q786" s="210"/>
      <c r="R786" s="210"/>
      <c r="S786" s="210"/>
      <c r="T786" s="211"/>
      <c r="AT786" s="206" t="s">
        <v>249</v>
      </c>
      <c r="AU786" s="206" t="s">
        <v>92</v>
      </c>
      <c r="AV786" s="12" t="s">
        <v>21</v>
      </c>
      <c r="AW786" s="12" t="s">
        <v>39</v>
      </c>
      <c r="AX786" s="12" t="s">
        <v>84</v>
      </c>
      <c r="AY786" s="206" t="s">
        <v>165</v>
      </c>
    </row>
    <row r="787" s="13" customFormat="1">
      <c r="B787" s="212"/>
      <c r="D787" s="199" t="s">
        <v>249</v>
      </c>
      <c r="E787" s="213" t="s">
        <v>1</v>
      </c>
      <c r="F787" s="214" t="s">
        <v>1176</v>
      </c>
      <c r="H787" s="215">
        <v>21.800000000000001</v>
      </c>
      <c r="I787" s="216"/>
      <c r="L787" s="212"/>
      <c r="M787" s="217"/>
      <c r="N787" s="218"/>
      <c r="O787" s="218"/>
      <c r="P787" s="218"/>
      <c r="Q787" s="218"/>
      <c r="R787" s="218"/>
      <c r="S787" s="218"/>
      <c r="T787" s="219"/>
      <c r="AT787" s="213" t="s">
        <v>249</v>
      </c>
      <c r="AU787" s="213" t="s">
        <v>92</v>
      </c>
      <c r="AV787" s="13" t="s">
        <v>92</v>
      </c>
      <c r="AW787" s="13" t="s">
        <v>39</v>
      </c>
      <c r="AX787" s="13" t="s">
        <v>84</v>
      </c>
      <c r="AY787" s="213" t="s">
        <v>165</v>
      </c>
    </row>
    <row r="788" s="14" customFormat="1">
      <c r="B788" s="220"/>
      <c r="D788" s="199" t="s">
        <v>249</v>
      </c>
      <c r="E788" s="221" t="s">
        <v>1</v>
      </c>
      <c r="F788" s="222" t="s">
        <v>252</v>
      </c>
      <c r="H788" s="223">
        <v>21.800000000000001</v>
      </c>
      <c r="I788" s="224"/>
      <c r="L788" s="220"/>
      <c r="M788" s="225"/>
      <c r="N788" s="226"/>
      <c r="O788" s="226"/>
      <c r="P788" s="226"/>
      <c r="Q788" s="226"/>
      <c r="R788" s="226"/>
      <c r="S788" s="226"/>
      <c r="T788" s="227"/>
      <c r="AT788" s="221" t="s">
        <v>249</v>
      </c>
      <c r="AU788" s="221" t="s">
        <v>92</v>
      </c>
      <c r="AV788" s="14" t="s">
        <v>164</v>
      </c>
      <c r="AW788" s="14" t="s">
        <v>39</v>
      </c>
      <c r="AX788" s="14" t="s">
        <v>21</v>
      </c>
      <c r="AY788" s="221" t="s">
        <v>165</v>
      </c>
    </row>
    <row r="789" s="1" customFormat="1" ht="24" customHeight="1">
      <c r="B789" s="185"/>
      <c r="C789" s="186" t="s">
        <v>1177</v>
      </c>
      <c r="D789" s="186" t="s">
        <v>168</v>
      </c>
      <c r="E789" s="187" t="s">
        <v>1178</v>
      </c>
      <c r="F789" s="188" t="s">
        <v>1179</v>
      </c>
      <c r="G789" s="189" t="s">
        <v>334</v>
      </c>
      <c r="H789" s="190">
        <v>49.600000000000001</v>
      </c>
      <c r="I789" s="191"/>
      <c r="J789" s="192">
        <f>ROUND(I789*H789,2)</f>
        <v>0</v>
      </c>
      <c r="K789" s="188" t="s">
        <v>247</v>
      </c>
      <c r="L789" s="37"/>
      <c r="M789" s="193" t="s">
        <v>1</v>
      </c>
      <c r="N789" s="194" t="s">
        <v>49</v>
      </c>
      <c r="O789" s="73"/>
      <c r="P789" s="195">
        <f>O789*H789</f>
        <v>0</v>
      </c>
      <c r="Q789" s="195">
        <v>0.0015</v>
      </c>
      <c r="R789" s="195">
        <f>Q789*H789</f>
        <v>0.074400000000000008</v>
      </c>
      <c r="S789" s="195">
        <v>0</v>
      </c>
      <c r="T789" s="196">
        <f>S789*H789</f>
        <v>0</v>
      </c>
      <c r="AR789" s="197" t="s">
        <v>331</v>
      </c>
      <c r="AT789" s="197" t="s">
        <v>168</v>
      </c>
      <c r="AU789" s="197" t="s">
        <v>92</v>
      </c>
      <c r="AY789" s="18" t="s">
        <v>165</v>
      </c>
      <c r="BE789" s="198">
        <f>IF(N789="základní",J789,0)</f>
        <v>0</v>
      </c>
      <c r="BF789" s="198">
        <f>IF(N789="snížená",J789,0)</f>
        <v>0</v>
      </c>
      <c r="BG789" s="198">
        <f>IF(N789="zákl. přenesená",J789,0)</f>
        <v>0</v>
      </c>
      <c r="BH789" s="198">
        <f>IF(N789="sníž. přenesená",J789,0)</f>
        <v>0</v>
      </c>
      <c r="BI789" s="198">
        <f>IF(N789="nulová",J789,0)</f>
        <v>0</v>
      </c>
      <c r="BJ789" s="18" t="s">
        <v>21</v>
      </c>
      <c r="BK789" s="198">
        <f>ROUND(I789*H789,2)</f>
        <v>0</v>
      </c>
      <c r="BL789" s="18" t="s">
        <v>331</v>
      </c>
      <c r="BM789" s="197" t="s">
        <v>1180</v>
      </c>
    </row>
    <row r="790" s="1" customFormat="1">
      <c r="B790" s="37"/>
      <c r="D790" s="199" t="s">
        <v>173</v>
      </c>
      <c r="F790" s="200" t="s">
        <v>1181</v>
      </c>
      <c r="I790" s="126"/>
      <c r="L790" s="37"/>
      <c r="M790" s="201"/>
      <c r="N790" s="73"/>
      <c r="O790" s="73"/>
      <c r="P790" s="73"/>
      <c r="Q790" s="73"/>
      <c r="R790" s="73"/>
      <c r="S790" s="73"/>
      <c r="T790" s="74"/>
      <c r="AT790" s="18" t="s">
        <v>173</v>
      </c>
      <c r="AU790" s="18" t="s">
        <v>92</v>
      </c>
    </row>
    <row r="791" s="12" customFormat="1">
      <c r="B791" s="205"/>
      <c r="D791" s="199" t="s">
        <v>249</v>
      </c>
      <c r="E791" s="206" t="s">
        <v>1</v>
      </c>
      <c r="F791" s="207" t="s">
        <v>1163</v>
      </c>
      <c r="H791" s="206" t="s">
        <v>1</v>
      </c>
      <c r="I791" s="208"/>
      <c r="L791" s="205"/>
      <c r="M791" s="209"/>
      <c r="N791" s="210"/>
      <c r="O791" s="210"/>
      <c r="P791" s="210"/>
      <c r="Q791" s="210"/>
      <c r="R791" s="210"/>
      <c r="S791" s="210"/>
      <c r="T791" s="211"/>
      <c r="AT791" s="206" t="s">
        <v>249</v>
      </c>
      <c r="AU791" s="206" t="s">
        <v>92</v>
      </c>
      <c r="AV791" s="12" t="s">
        <v>21</v>
      </c>
      <c r="AW791" s="12" t="s">
        <v>39</v>
      </c>
      <c r="AX791" s="12" t="s">
        <v>84</v>
      </c>
      <c r="AY791" s="206" t="s">
        <v>165</v>
      </c>
    </row>
    <row r="792" s="13" customFormat="1">
      <c r="B792" s="212"/>
      <c r="D792" s="199" t="s">
        <v>249</v>
      </c>
      <c r="E792" s="213" t="s">
        <v>1</v>
      </c>
      <c r="F792" s="214" t="s">
        <v>639</v>
      </c>
      <c r="H792" s="215">
        <v>49.600000000000001</v>
      </c>
      <c r="I792" s="216"/>
      <c r="L792" s="212"/>
      <c r="M792" s="217"/>
      <c r="N792" s="218"/>
      <c r="O792" s="218"/>
      <c r="P792" s="218"/>
      <c r="Q792" s="218"/>
      <c r="R792" s="218"/>
      <c r="S792" s="218"/>
      <c r="T792" s="219"/>
      <c r="AT792" s="213" t="s">
        <v>249</v>
      </c>
      <c r="AU792" s="213" t="s">
        <v>92</v>
      </c>
      <c r="AV792" s="13" t="s">
        <v>92</v>
      </c>
      <c r="AW792" s="13" t="s">
        <v>39</v>
      </c>
      <c r="AX792" s="13" t="s">
        <v>84</v>
      </c>
      <c r="AY792" s="213" t="s">
        <v>165</v>
      </c>
    </row>
    <row r="793" s="14" customFormat="1">
      <c r="B793" s="220"/>
      <c r="D793" s="199" t="s">
        <v>249</v>
      </c>
      <c r="E793" s="221" t="s">
        <v>1</v>
      </c>
      <c r="F793" s="222" t="s">
        <v>252</v>
      </c>
      <c r="H793" s="223">
        <v>49.600000000000001</v>
      </c>
      <c r="I793" s="224"/>
      <c r="L793" s="220"/>
      <c r="M793" s="225"/>
      <c r="N793" s="226"/>
      <c r="O793" s="226"/>
      <c r="P793" s="226"/>
      <c r="Q793" s="226"/>
      <c r="R793" s="226"/>
      <c r="S793" s="226"/>
      <c r="T793" s="227"/>
      <c r="AT793" s="221" t="s">
        <v>249</v>
      </c>
      <c r="AU793" s="221" t="s">
        <v>92</v>
      </c>
      <c r="AV793" s="14" t="s">
        <v>164</v>
      </c>
      <c r="AW793" s="14" t="s">
        <v>39</v>
      </c>
      <c r="AX793" s="14" t="s">
        <v>21</v>
      </c>
      <c r="AY793" s="221" t="s">
        <v>165</v>
      </c>
    </row>
    <row r="794" s="1" customFormat="1" ht="24" customHeight="1">
      <c r="B794" s="185"/>
      <c r="C794" s="186" t="s">
        <v>1182</v>
      </c>
      <c r="D794" s="186" t="s">
        <v>168</v>
      </c>
      <c r="E794" s="187" t="s">
        <v>1183</v>
      </c>
      <c r="F794" s="188" t="s">
        <v>1184</v>
      </c>
      <c r="G794" s="189" t="s">
        <v>246</v>
      </c>
      <c r="H794" s="190">
        <v>303.01999999999998</v>
      </c>
      <c r="I794" s="191"/>
      <c r="J794" s="192">
        <f>ROUND(I794*H794,2)</f>
        <v>0</v>
      </c>
      <c r="K794" s="188" t="s">
        <v>247</v>
      </c>
      <c r="L794" s="37"/>
      <c r="M794" s="193" t="s">
        <v>1</v>
      </c>
      <c r="N794" s="194" t="s">
        <v>49</v>
      </c>
      <c r="O794" s="73"/>
      <c r="P794" s="195">
        <f>O794*H794</f>
        <v>0</v>
      </c>
      <c r="Q794" s="195">
        <v>0</v>
      </c>
      <c r="R794" s="195">
        <f>Q794*H794</f>
        <v>0</v>
      </c>
      <c r="S794" s="195">
        <v>0</v>
      </c>
      <c r="T794" s="196">
        <f>S794*H794</f>
        <v>0</v>
      </c>
      <c r="AR794" s="197" t="s">
        <v>331</v>
      </c>
      <c r="AT794" s="197" t="s">
        <v>168</v>
      </c>
      <c r="AU794" s="197" t="s">
        <v>92</v>
      </c>
      <c r="AY794" s="18" t="s">
        <v>165</v>
      </c>
      <c r="BE794" s="198">
        <f>IF(N794="základní",J794,0)</f>
        <v>0</v>
      </c>
      <c r="BF794" s="198">
        <f>IF(N794="snížená",J794,0)</f>
        <v>0</v>
      </c>
      <c r="BG794" s="198">
        <f>IF(N794="zákl. přenesená",J794,0)</f>
        <v>0</v>
      </c>
      <c r="BH794" s="198">
        <f>IF(N794="sníž. přenesená",J794,0)</f>
        <v>0</v>
      </c>
      <c r="BI794" s="198">
        <f>IF(N794="nulová",J794,0)</f>
        <v>0</v>
      </c>
      <c r="BJ794" s="18" t="s">
        <v>21</v>
      </c>
      <c r="BK794" s="198">
        <f>ROUND(I794*H794,2)</f>
        <v>0</v>
      </c>
      <c r="BL794" s="18" t="s">
        <v>331</v>
      </c>
      <c r="BM794" s="197" t="s">
        <v>1185</v>
      </c>
    </row>
    <row r="795" s="1" customFormat="1">
      <c r="B795" s="37"/>
      <c r="D795" s="199" t="s">
        <v>173</v>
      </c>
      <c r="F795" s="200" t="s">
        <v>1186</v>
      </c>
      <c r="I795" s="126"/>
      <c r="L795" s="37"/>
      <c r="M795" s="201"/>
      <c r="N795" s="73"/>
      <c r="O795" s="73"/>
      <c r="P795" s="73"/>
      <c r="Q795" s="73"/>
      <c r="R795" s="73"/>
      <c r="S795" s="73"/>
      <c r="T795" s="74"/>
      <c r="AT795" s="18" t="s">
        <v>173</v>
      </c>
      <c r="AU795" s="18" t="s">
        <v>92</v>
      </c>
    </row>
    <row r="796" s="1" customFormat="1" ht="24" customHeight="1">
      <c r="B796" s="185"/>
      <c r="C796" s="186" t="s">
        <v>1187</v>
      </c>
      <c r="D796" s="186" t="s">
        <v>168</v>
      </c>
      <c r="E796" s="187" t="s">
        <v>1188</v>
      </c>
      <c r="F796" s="188" t="s">
        <v>1189</v>
      </c>
      <c r="G796" s="189" t="s">
        <v>246</v>
      </c>
      <c r="H796" s="190">
        <v>47.799999999999997</v>
      </c>
      <c r="I796" s="191"/>
      <c r="J796" s="192">
        <f>ROUND(I796*H796,2)</f>
        <v>0</v>
      </c>
      <c r="K796" s="188" t="s">
        <v>1</v>
      </c>
      <c r="L796" s="37"/>
      <c r="M796" s="193" t="s">
        <v>1</v>
      </c>
      <c r="N796" s="194" t="s">
        <v>49</v>
      </c>
      <c r="O796" s="73"/>
      <c r="P796" s="195">
        <f>O796*H796</f>
        <v>0</v>
      </c>
      <c r="Q796" s="195">
        <v>0</v>
      </c>
      <c r="R796" s="195">
        <f>Q796*H796</f>
        <v>0</v>
      </c>
      <c r="S796" s="195">
        <v>0</v>
      </c>
      <c r="T796" s="196">
        <f>S796*H796</f>
        <v>0</v>
      </c>
      <c r="AR796" s="197" t="s">
        <v>331</v>
      </c>
      <c r="AT796" s="197" t="s">
        <v>168</v>
      </c>
      <c r="AU796" s="197" t="s">
        <v>92</v>
      </c>
      <c r="AY796" s="18" t="s">
        <v>165</v>
      </c>
      <c r="BE796" s="198">
        <f>IF(N796="základní",J796,0)</f>
        <v>0</v>
      </c>
      <c r="BF796" s="198">
        <f>IF(N796="snížená",J796,0)</f>
        <v>0</v>
      </c>
      <c r="BG796" s="198">
        <f>IF(N796="zákl. přenesená",J796,0)</f>
        <v>0</v>
      </c>
      <c r="BH796" s="198">
        <f>IF(N796="sníž. přenesená",J796,0)</f>
        <v>0</v>
      </c>
      <c r="BI796" s="198">
        <f>IF(N796="nulová",J796,0)</f>
        <v>0</v>
      </c>
      <c r="BJ796" s="18" t="s">
        <v>21</v>
      </c>
      <c r="BK796" s="198">
        <f>ROUND(I796*H796,2)</f>
        <v>0</v>
      </c>
      <c r="BL796" s="18" t="s">
        <v>331</v>
      </c>
      <c r="BM796" s="197" t="s">
        <v>1190</v>
      </c>
    </row>
    <row r="797" s="1" customFormat="1" ht="16.5" customHeight="1">
      <c r="B797" s="185"/>
      <c r="C797" s="228" t="s">
        <v>1191</v>
      </c>
      <c r="D797" s="228" t="s">
        <v>386</v>
      </c>
      <c r="E797" s="229" t="s">
        <v>1192</v>
      </c>
      <c r="F797" s="230" t="s">
        <v>1193</v>
      </c>
      <c r="G797" s="231" t="s">
        <v>246</v>
      </c>
      <c r="H797" s="232">
        <v>405.83300000000003</v>
      </c>
      <c r="I797" s="233"/>
      <c r="J797" s="234">
        <f>ROUND(I797*H797,2)</f>
        <v>0</v>
      </c>
      <c r="K797" s="230" t="s">
        <v>247</v>
      </c>
      <c r="L797" s="235"/>
      <c r="M797" s="236" t="s">
        <v>1</v>
      </c>
      <c r="N797" s="237" t="s">
        <v>49</v>
      </c>
      <c r="O797" s="73"/>
      <c r="P797" s="195">
        <f>O797*H797</f>
        <v>0</v>
      </c>
      <c r="Q797" s="195">
        <v>0.00029999999999999997</v>
      </c>
      <c r="R797" s="195">
        <f>Q797*H797</f>
        <v>0.12174989999999999</v>
      </c>
      <c r="S797" s="195">
        <v>0</v>
      </c>
      <c r="T797" s="196">
        <f>S797*H797</f>
        <v>0</v>
      </c>
      <c r="AR797" s="197" t="s">
        <v>431</v>
      </c>
      <c r="AT797" s="197" t="s">
        <v>386</v>
      </c>
      <c r="AU797" s="197" t="s">
        <v>92</v>
      </c>
      <c r="AY797" s="18" t="s">
        <v>165</v>
      </c>
      <c r="BE797" s="198">
        <f>IF(N797="základní",J797,0)</f>
        <v>0</v>
      </c>
      <c r="BF797" s="198">
        <f>IF(N797="snížená",J797,0)</f>
        <v>0</v>
      </c>
      <c r="BG797" s="198">
        <f>IF(N797="zákl. přenesená",J797,0)</f>
        <v>0</v>
      </c>
      <c r="BH797" s="198">
        <f>IF(N797="sníž. přenesená",J797,0)</f>
        <v>0</v>
      </c>
      <c r="BI797" s="198">
        <f>IF(N797="nulová",J797,0)</f>
        <v>0</v>
      </c>
      <c r="BJ797" s="18" t="s">
        <v>21</v>
      </c>
      <c r="BK797" s="198">
        <f>ROUND(I797*H797,2)</f>
        <v>0</v>
      </c>
      <c r="BL797" s="18" t="s">
        <v>331</v>
      </c>
      <c r="BM797" s="197" t="s">
        <v>1194</v>
      </c>
    </row>
    <row r="798" s="1" customFormat="1">
      <c r="B798" s="37"/>
      <c r="D798" s="199" t="s">
        <v>173</v>
      </c>
      <c r="F798" s="200" t="s">
        <v>1193</v>
      </c>
      <c r="I798" s="126"/>
      <c r="L798" s="37"/>
      <c r="M798" s="201"/>
      <c r="N798" s="73"/>
      <c r="O798" s="73"/>
      <c r="P798" s="73"/>
      <c r="Q798" s="73"/>
      <c r="R798" s="73"/>
      <c r="S798" s="73"/>
      <c r="T798" s="74"/>
      <c r="AT798" s="18" t="s">
        <v>173</v>
      </c>
      <c r="AU798" s="18" t="s">
        <v>92</v>
      </c>
    </row>
    <row r="799" s="13" customFormat="1">
      <c r="B799" s="212"/>
      <c r="D799" s="199" t="s">
        <v>249</v>
      </c>
      <c r="E799" s="213" t="s">
        <v>1</v>
      </c>
      <c r="F799" s="214" t="s">
        <v>1087</v>
      </c>
      <c r="H799" s="215">
        <v>348.47300000000001</v>
      </c>
      <c r="I799" s="216"/>
      <c r="L799" s="212"/>
      <c r="M799" s="217"/>
      <c r="N799" s="218"/>
      <c r="O799" s="218"/>
      <c r="P799" s="218"/>
      <c r="Q799" s="218"/>
      <c r="R799" s="218"/>
      <c r="S799" s="218"/>
      <c r="T799" s="219"/>
      <c r="AT799" s="213" t="s">
        <v>249</v>
      </c>
      <c r="AU799" s="213" t="s">
        <v>92</v>
      </c>
      <c r="AV799" s="13" t="s">
        <v>92</v>
      </c>
      <c r="AW799" s="13" t="s">
        <v>39</v>
      </c>
      <c r="AX799" s="13" t="s">
        <v>84</v>
      </c>
      <c r="AY799" s="213" t="s">
        <v>165</v>
      </c>
    </row>
    <row r="800" s="13" customFormat="1">
      <c r="B800" s="212"/>
      <c r="D800" s="199" t="s">
        <v>249</v>
      </c>
      <c r="E800" s="213" t="s">
        <v>1</v>
      </c>
      <c r="F800" s="214" t="s">
        <v>1157</v>
      </c>
      <c r="H800" s="215">
        <v>57.359999999999999</v>
      </c>
      <c r="I800" s="216"/>
      <c r="L800" s="212"/>
      <c r="M800" s="217"/>
      <c r="N800" s="218"/>
      <c r="O800" s="218"/>
      <c r="P800" s="218"/>
      <c r="Q800" s="218"/>
      <c r="R800" s="218"/>
      <c r="S800" s="218"/>
      <c r="T800" s="219"/>
      <c r="AT800" s="213" t="s">
        <v>249</v>
      </c>
      <c r="AU800" s="213" t="s">
        <v>92</v>
      </c>
      <c r="AV800" s="13" t="s">
        <v>92</v>
      </c>
      <c r="AW800" s="13" t="s">
        <v>39</v>
      </c>
      <c r="AX800" s="13" t="s">
        <v>84</v>
      </c>
      <c r="AY800" s="213" t="s">
        <v>165</v>
      </c>
    </row>
    <row r="801" s="14" customFormat="1">
      <c r="B801" s="220"/>
      <c r="D801" s="199" t="s">
        <v>249</v>
      </c>
      <c r="E801" s="221" t="s">
        <v>1</v>
      </c>
      <c r="F801" s="222" t="s">
        <v>252</v>
      </c>
      <c r="H801" s="223">
        <v>405.83300000000003</v>
      </c>
      <c r="I801" s="224"/>
      <c r="L801" s="220"/>
      <c r="M801" s="225"/>
      <c r="N801" s="226"/>
      <c r="O801" s="226"/>
      <c r="P801" s="226"/>
      <c r="Q801" s="226"/>
      <c r="R801" s="226"/>
      <c r="S801" s="226"/>
      <c r="T801" s="227"/>
      <c r="AT801" s="221" t="s">
        <v>249</v>
      </c>
      <c r="AU801" s="221" t="s">
        <v>92</v>
      </c>
      <c r="AV801" s="14" t="s">
        <v>164</v>
      </c>
      <c r="AW801" s="14" t="s">
        <v>39</v>
      </c>
      <c r="AX801" s="14" t="s">
        <v>21</v>
      </c>
      <c r="AY801" s="221" t="s">
        <v>165</v>
      </c>
    </row>
    <row r="802" s="1" customFormat="1" ht="16.5" customHeight="1">
      <c r="B802" s="185"/>
      <c r="C802" s="186" t="s">
        <v>1195</v>
      </c>
      <c r="D802" s="186" t="s">
        <v>168</v>
      </c>
      <c r="E802" s="187" t="s">
        <v>1196</v>
      </c>
      <c r="F802" s="188" t="s">
        <v>1197</v>
      </c>
      <c r="G802" s="189" t="s">
        <v>328</v>
      </c>
      <c r="H802" s="190">
        <v>22</v>
      </c>
      <c r="I802" s="191"/>
      <c r="J802" s="192">
        <f>ROUND(I802*H802,2)</f>
        <v>0</v>
      </c>
      <c r="K802" s="188" t="s">
        <v>247</v>
      </c>
      <c r="L802" s="37"/>
      <c r="M802" s="193" t="s">
        <v>1</v>
      </c>
      <c r="N802" s="194" t="s">
        <v>49</v>
      </c>
      <c r="O802" s="73"/>
      <c r="P802" s="195">
        <f>O802*H802</f>
        <v>0</v>
      </c>
      <c r="Q802" s="195">
        <v>5.0000000000000002E-05</v>
      </c>
      <c r="R802" s="195">
        <f>Q802*H802</f>
        <v>0.0011000000000000001</v>
      </c>
      <c r="S802" s="195">
        <v>0</v>
      </c>
      <c r="T802" s="196">
        <f>S802*H802</f>
        <v>0</v>
      </c>
      <c r="AR802" s="197" t="s">
        <v>331</v>
      </c>
      <c r="AT802" s="197" t="s">
        <v>168</v>
      </c>
      <c r="AU802" s="197" t="s">
        <v>92</v>
      </c>
      <c r="AY802" s="18" t="s">
        <v>165</v>
      </c>
      <c r="BE802" s="198">
        <f>IF(N802="základní",J802,0)</f>
        <v>0</v>
      </c>
      <c r="BF802" s="198">
        <f>IF(N802="snížená",J802,0)</f>
        <v>0</v>
      </c>
      <c r="BG802" s="198">
        <f>IF(N802="zákl. přenesená",J802,0)</f>
        <v>0</v>
      </c>
      <c r="BH802" s="198">
        <f>IF(N802="sníž. přenesená",J802,0)</f>
        <v>0</v>
      </c>
      <c r="BI802" s="198">
        <f>IF(N802="nulová",J802,0)</f>
        <v>0</v>
      </c>
      <c r="BJ802" s="18" t="s">
        <v>21</v>
      </c>
      <c r="BK802" s="198">
        <f>ROUND(I802*H802,2)</f>
        <v>0</v>
      </c>
      <c r="BL802" s="18" t="s">
        <v>331</v>
      </c>
      <c r="BM802" s="197" t="s">
        <v>1198</v>
      </c>
    </row>
    <row r="803" s="1" customFormat="1">
      <c r="B803" s="37"/>
      <c r="D803" s="199" t="s">
        <v>173</v>
      </c>
      <c r="F803" s="200" t="s">
        <v>1199</v>
      </c>
      <c r="I803" s="126"/>
      <c r="L803" s="37"/>
      <c r="M803" s="201"/>
      <c r="N803" s="73"/>
      <c r="O803" s="73"/>
      <c r="P803" s="73"/>
      <c r="Q803" s="73"/>
      <c r="R803" s="73"/>
      <c r="S803" s="73"/>
      <c r="T803" s="74"/>
      <c r="AT803" s="18" t="s">
        <v>173</v>
      </c>
      <c r="AU803" s="18" t="s">
        <v>92</v>
      </c>
    </row>
    <row r="804" s="1" customFormat="1" ht="16.5" customHeight="1">
      <c r="B804" s="185"/>
      <c r="C804" s="228" t="s">
        <v>1200</v>
      </c>
      <c r="D804" s="228" t="s">
        <v>386</v>
      </c>
      <c r="E804" s="229" t="s">
        <v>1201</v>
      </c>
      <c r="F804" s="230" t="s">
        <v>1202</v>
      </c>
      <c r="G804" s="231" t="s">
        <v>328</v>
      </c>
      <c r="H804" s="232">
        <v>22</v>
      </c>
      <c r="I804" s="233"/>
      <c r="J804" s="234">
        <f>ROUND(I804*H804,2)</f>
        <v>0</v>
      </c>
      <c r="K804" s="230" t="s">
        <v>247</v>
      </c>
      <c r="L804" s="235"/>
      <c r="M804" s="236" t="s">
        <v>1</v>
      </c>
      <c r="N804" s="237" t="s">
        <v>49</v>
      </c>
      <c r="O804" s="73"/>
      <c r="P804" s="195">
        <f>O804*H804</f>
        <v>0</v>
      </c>
      <c r="Q804" s="195">
        <v>0.001</v>
      </c>
      <c r="R804" s="195">
        <f>Q804*H804</f>
        <v>0.021999999999999999</v>
      </c>
      <c r="S804" s="195">
        <v>0</v>
      </c>
      <c r="T804" s="196">
        <f>S804*H804</f>
        <v>0</v>
      </c>
      <c r="AR804" s="197" t="s">
        <v>431</v>
      </c>
      <c r="AT804" s="197" t="s">
        <v>386</v>
      </c>
      <c r="AU804" s="197" t="s">
        <v>92</v>
      </c>
      <c r="AY804" s="18" t="s">
        <v>165</v>
      </c>
      <c r="BE804" s="198">
        <f>IF(N804="základní",J804,0)</f>
        <v>0</v>
      </c>
      <c r="BF804" s="198">
        <f>IF(N804="snížená",J804,0)</f>
        <v>0</v>
      </c>
      <c r="BG804" s="198">
        <f>IF(N804="zákl. přenesená",J804,0)</f>
        <v>0</v>
      </c>
      <c r="BH804" s="198">
        <f>IF(N804="sníž. přenesená",J804,0)</f>
        <v>0</v>
      </c>
      <c r="BI804" s="198">
        <f>IF(N804="nulová",J804,0)</f>
        <v>0</v>
      </c>
      <c r="BJ804" s="18" t="s">
        <v>21</v>
      </c>
      <c r="BK804" s="198">
        <f>ROUND(I804*H804,2)</f>
        <v>0</v>
      </c>
      <c r="BL804" s="18" t="s">
        <v>331</v>
      </c>
      <c r="BM804" s="197" t="s">
        <v>1203</v>
      </c>
    </row>
    <row r="805" s="1" customFormat="1">
      <c r="B805" s="37"/>
      <c r="D805" s="199" t="s">
        <v>173</v>
      </c>
      <c r="F805" s="200" t="s">
        <v>1202</v>
      </c>
      <c r="I805" s="126"/>
      <c r="L805" s="37"/>
      <c r="M805" s="201"/>
      <c r="N805" s="73"/>
      <c r="O805" s="73"/>
      <c r="P805" s="73"/>
      <c r="Q805" s="73"/>
      <c r="R805" s="73"/>
      <c r="S805" s="73"/>
      <c r="T805" s="74"/>
      <c r="AT805" s="18" t="s">
        <v>173</v>
      </c>
      <c r="AU805" s="18" t="s">
        <v>92</v>
      </c>
    </row>
    <row r="806" s="1" customFormat="1" ht="24" customHeight="1">
      <c r="B806" s="185"/>
      <c r="C806" s="186" t="s">
        <v>1204</v>
      </c>
      <c r="D806" s="186" t="s">
        <v>168</v>
      </c>
      <c r="E806" s="187" t="s">
        <v>1205</v>
      </c>
      <c r="F806" s="188" t="s">
        <v>1206</v>
      </c>
      <c r="G806" s="189" t="s">
        <v>305</v>
      </c>
      <c r="H806" s="190">
        <v>1.133</v>
      </c>
      <c r="I806" s="191"/>
      <c r="J806" s="192">
        <f>ROUND(I806*H806,2)</f>
        <v>0</v>
      </c>
      <c r="K806" s="188" t="s">
        <v>247</v>
      </c>
      <c r="L806" s="37"/>
      <c r="M806" s="193" t="s">
        <v>1</v>
      </c>
      <c r="N806" s="194" t="s">
        <v>49</v>
      </c>
      <c r="O806" s="73"/>
      <c r="P806" s="195">
        <f>O806*H806</f>
        <v>0</v>
      </c>
      <c r="Q806" s="195">
        <v>0</v>
      </c>
      <c r="R806" s="195">
        <f>Q806*H806</f>
        <v>0</v>
      </c>
      <c r="S806" s="195">
        <v>0</v>
      </c>
      <c r="T806" s="196">
        <f>S806*H806</f>
        <v>0</v>
      </c>
      <c r="AR806" s="197" t="s">
        <v>331</v>
      </c>
      <c r="AT806" s="197" t="s">
        <v>168</v>
      </c>
      <c r="AU806" s="197" t="s">
        <v>92</v>
      </c>
      <c r="AY806" s="18" t="s">
        <v>165</v>
      </c>
      <c r="BE806" s="198">
        <f>IF(N806="základní",J806,0)</f>
        <v>0</v>
      </c>
      <c r="BF806" s="198">
        <f>IF(N806="snížená",J806,0)</f>
        <v>0</v>
      </c>
      <c r="BG806" s="198">
        <f>IF(N806="zákl. přenesená",J806,0)</f>
        <v>0</v>
      </c>
      <c r="BH806" s="198">
        <f>IF(N806="sníž. přenesená",J806,0)</f>
        <v>0</v>
      </c>
      <c r="BI806" s="198">
        <f>IF(N806="nulová",J806,0)</f>
        <v>0</v>
      </c>
      <c r="BJ806" s="18" t="s">
        <v>21</v>
      </c>
      <c r="BK806" s="198">
        <f>ROUND(I806*H806,2)</f>
        <v>0</v>
      </c>
      <c r="BL806" s="18" t="s">
        <v>331</v>
      </c>
      <c r="BM806" s="197" t="s">
        <v>1207</v>
      </c>
    </row>
    <row r="807" s="1" customFormat="1">
      <c r="B807" s="37"/>
      <c r="D807" s="199" t="s">
        <v>173</v>
      </c>
      <c r="F807" s="200" t="s">
        <v>1208</v>
      </c>
      <c r="I807" s="126"/>
      <c r="L807" s="37"/>
      <c r="M807" s="201"/>
      <c r="N807" s="73"/>
      <c r="O807" s="73"/>
      <c r="P807" s="73"/>
      <c r="Q807" s="73"/>
      <c r="R807" s="73"/>
      <c r="S807" s="73"/>
      <c r="T807" s="74"/>
      <c r="AT807" s="18" t="s">
        <v>173</v>
      </c>
      <c r="AU807" s="18" t="s">
        <v>92</v>
      </c>
    </row>
    <row r="808" s="11" customFormat="1" ht="22.8" customHeight="1">
      <c r="B808" s="172"/>
      <c r="D808" s="173" t="s">
        <v>83</v>
      </c>
      <c r="E808" s="183" t="s">
        <v>1209</v>
      </c>
      <c r="F808" s="183" t="s">
        <v>1210</v>
      </c>
      <c r="I808" s="175"/>
      <c r="J808" s="184">
        <f>BK808</f>
        <v>0</v>
      </c>
      <c r="L808" s="172"/>
      <c r="M808" s="177"/>
      <c r="N808" s="178"/>
      <c r="O808" s="178"/>
      <c r="P808" s="179">
        <f>SUM(P809:P854)</f>
        <v>0</v>
      </c>
      <c r="Q808" s="178"/>
      <c r="R808" s="179">
        <f>SUM(R809:R854)</f>
        <v>3.9433189750000004</v>
      </c>
      <c r="S808" s="178"/>
      <c r="T808" s="180">
        <f>SUM(T809:T854)</f>
        <v>0</v>
      </c>
      <c r="AR808" s="173" t="s">
        <v>92</v>
      </c>
      <c r="AT808" s="181" t="s">
        <v>83</v>
      </c>
      <c r="AU808" s="181" t="s">
        <v>21</v>
      </c>
      <c r="AY808" s="173" t="s">
        <v>165</v>
      </c>
      <c r="BK808" s="182">
        <f>SUM(BK809:BK854)</f>
        <v>0</v>
      </c>
    </row>
    <row r="809" s="1" customFormat="1" ht="16.5" customHeight="1">
      <c r="B809" s="185"/>
      <c r="C809" s="186" t="s">
        <v>1211</v>
      </c>
      <c r="D809" s="186" t="s">
        <v>168</v>
      </c>
      <c r="E809" s="187" t="s">
        <v>1212</v>
      </c>
      <c r="F809" s="188" t="s">
        <v>1213</v>
      </c>
      <c r="G809" s="189" t="s">
        <v>334</v>
      </c>
      <c r="H809" s="190">
        <v>71.400000000000006</v>
      </c>
      <c r="I809" s="191"/>
      <c r="J809" s="192">
        <f>ROUND(I809*H809,2)</f>
        <v>0</v>
      </c>
      <c r="K809" s="188" t="s">
        <v>1</v>
      </c>
      <c r="L809" s="37"/>
      <c r="M809" s="193" t="s">
        <v>1</v>
      </c>
      <c r="N809" s="194" t="s">
        <v>49</v>
      </c>
      <c r="O809" s="73"/>
      <c r="P809" s="195">
        <f>O809*H809</f>
        <v>0</v>
      </c>
      <c r="Q809" s="195">
        <v>0</v>
      </c>
      <c r="R809" s="195">
        <f>Q809*H809</f>
        <v>0</v>
      </c>
      <c r="S809" s="195">
        <v>0</v>
      </c>
      <c r="T809" s="196">
        <f>S809*H809</f>
        <v>0</v>
      </c>
      <c r="AR809" s="197" t="s">
        <v>331</v>
      </c>
      <c r="AT809" s="197" t="s">
        <v>168</v>
      </c>
      <c r="AU809" s="197" t="s">
        <v>92</v>
      </c>
      <c r="AY809" s="18" t="s">
        <v>165</v>
      </c>
      <c r="BE809" s="198">
        <f>IF(N809="základní",J809,0)</f>
        <v>0</v>
      </c>
      <c r="BF809" s="198">
        <f>IF(N809="snížená",J809,0)</f>
        <v>0</v>
      </c>
      <c r="BG809" s="198">
        <f>IF(N809="zákl. přenesená",J809,0)</f>
        <v>0</v>
      </c>
      <c r="BH809" s="198">
        <f>IF(N809="sníž. přenesená",J809,0)</f>
        <v>0</v>
      </c>
      <c r="BI809" s="198">
        <f>IF(N809="nulová",J809,0)</f>
        <v>0</v>
      </c>
      <c r="BJ809" s="18" t="s">
        <v>21</v>
      </c>
      <c r="BK809" s="198">
        <f>ROUND(I809*H809,2)</f>
        <v>0</v>
      </c>
      <c r="BL809" s="18" t="s">
        <v>331</v>
      </c>
      <c r="BM809" s="197" t="s">
        <v>1214</v>
      </c>
    </row>
    <row r="810" s="1" customFormat="1">
      <c r="B810" s="37"/>
      <c r="D810" s="199" t="s">
        <v>173</v>
      </c>
      <c r="F810" s="200" t="s">
        <v>1213</v>
      </c>
      <c r="I810" s="126"/>
      <c r="L810" s="37"/>
      <c r="M810" s="201"/>
      <c r="N810" s="73"/>
      <c r="O810" s="73"/>
      <c r="P810" s="73"/>
      <c r="Q810" s="73"/>
      <c r="R810" s="73"/>
      <c r="S810" s="73"/>
      <c r="T810" s="74"/>
      <c r="AT810" s="18" t="s">
        <v>173</v>
      </c>
      <c r="AU810" s="18" t="s">
        <v>92</v>
      </c>
    </row>
    <row r="811" s="13" customFormat="1">
      <c r="B811" s="212"/>
      <c r="D811" s="199" t="s">
        <v>249</v>
      </c>
      <c r="E811" s="213" t="s">
        <v>1</v>
      </c>
      <c r="F811" s="214" t="s">
        <v>645</v>
      </c>
      <c r="H811" s="215">
        <v>71.400000000000006</v>
      </c>
      <c r="I811" s="216"/>
      <c r="L811" s="212"/>
      <c r="M811" s="217"/>
      <c r="N811" s="218"/>
      <c r="O811" s="218"/>
      <c r="P811" s="218"/>
      <c r="Q811" s="218"/>
      <c r="R811" s="218"/>
      <c r="S811" s="218"/>
      <c r="T811" s="219"/>
      <c r="AT811" s="213" t="s">
        <v>249</v>
      </c>
      <c r="AU811" s="213" t="s">
        <v>92</v>
      </c>
      <c r="AV811" s="13" t="s">
        <v>92</v>
      </c>
      <c r="AW811" s="13" t="s">
        <v>39</v>
      </c>
      <c r="AX811" s="13" t="s">
        <v>84</v>
      </c>
      <c r="AY811" s="213" t="s">
        <v>165</v>
      </c>
    </row>
    <row r="812" s="14" customFormat="1">
      <c r="B812" s="220"/>
      <c r="D812" s="199" t="s">
        <v>249</v>
      </c>
      <c r="E812" s="221" t="s">
        <v>1</v>
      </c>
      <c r="F812" s="222" t="s">
        <v>252</v>
      </c>
      <c r="H812" s="223">
        <v>71.400000000000006</v>
      </c>
      <c r="I812" s="224"/>
      <c r="L812" s="220"/>
      <c r="M812" s="225"/>
      <c r="N812" s="226"/>
      <c r="O812" s="226"/>
      <c r="P812" s="226"/>
      <c r="Q812" s="226"/>
      <c r="R812" s="226"/>
      <c r="S812" s="226"/>
      <c r="T812" s="227"/>
      <c r="AT812" s="221" t="s">
        <v>249</v>
      </c>
      <c r="AU812" s="221" t="s">
        <v>92</v>
      </c>
      <c r="AV812" s="14" t="s">
        <v>164</v>
      </c>
      <c r="AW812" s="14" t="s">
        <v>39</v>
      </c>
      <c r="AX812" s="14" t="s">
        <v>21</v>
      </c>
      <c r="AY812" s="221" t="s">
        <v>165</v>
      </c>
    </row>
    <row r="813" s="1" customFormat="1" ht="24" customHeight="1">
      <c r="B813" s="185"/>
      <c r="C813" s="186" t="s">
        <v>1215</v>
      </c>
      <c r="D813" s="186" t="s">
        <v>168</v>
      </c>
      <c r="E813" s="187" t="s">
        <v>1216</v>
      </c>
      <c r="F813" s="188" t="s">
        <v>1217</v>
      </c>
      <c r="G813" s="189" t="s">
        <v>246</v>
      </c>
      <c r="H813" s="190">
        <v>49.600000000000001</v>
      </c>
      <c r="I813" s="191"/>
      <c r="J813" s="192">
        <f>ROUND(I813*H813,2)</f>
        <v>0</v>
      </c>
      <c r="K813" s="188" t="s">
        <v>247</v>
      </c>
      <c r="L813" s="37"/>
      <c r="M813" s="193" t="s">
        <v>1</v>
      </c>
      <c r="N813" s="194" t="s">
        <v>49</v>
      </c>
      <c r="O813" s="73"/>
      <c r="P813" s="195">
        <f>O813*H813</f>
        <v>0</v>
      </c>
      <c r="Q813" s="195">
        <v>0.0060000000000000001</v>
      </c>
      <c r="R813" s="195">
        <f>Q813*H813</f>
        <v>0.29760000000000003</v>
      </c>
      <c r="S813" s="195">
        <v>0</v>
      </c>
      <c r="T813" s="196">
        <f>S813*H813</f>
        <v>0</v>
      </c>
      <c r="AR813" s="197" t="s">
        <v>331</v>
      </c>
      <c r="AT813" s="197" t="s">
        <v>168</v>
      </c>
      <c r="AU813" s="197" t="s">
        <v>92</v>
      </c>
      <c r="AY813" s="18" t="s">
        <v>165</v>
      </c>
      <c r="BE813" s="198">
        <f>IF(N813="základní",J813,0)</f>
        <v>0</v>
      </c>
      <c r="BF813" s="198">
        <f>IF(N813="snížená",J813,0)</f>
        <v>0</v>
      </c>
      <c r="BG813" s="198">
        <f>IF(N813="zákl. přenesená",J813,0)</f>
        <v>0</v>
      </c>
      <c r="BH813" s="198">
        <f>IF(N813="sníž. přenesená",J813,0)</f>
        <v>0</v>
      </c>
      <c r="BI813" s="198">
        <f>IF(N813="nulová",J813,0)</f>
        <v>0</v>
      </c>
      <c r="BJ813" s="18" t="s">
        <v>21</v>
      </c>
      <c r="BK813" s="198">
        <f>ROUND(I813*H813,2)</f>
        <v>0</v>
      </c>
      <c r="BL813" s="18" t="s">
        <v>331</v>
      </c>
      <c r="BM813" s="197" t="s">
        <v>1218</v>
      </c>
    </row>
    <row r="814" s="1" customFormat="1">
      <c r="B814" s="37"/>
      <c r="D814" s="199" t="s">
        <v>173</v>
      </c>
      <c r="F814" s="200" t="s">
        <v>1219</v>
      </c>
      <c r="I814" s="126"/>
      <c r="L814" s="37"/>
      <c r="M814" s="201"/>
      <c r="N814" s="73"/>
      <c r="O814" s="73"/>
      <c r="P814" s="73"/>
      <c r="Q814" s="73"/>
      <c r="R814" s="73"/>
      <c r="S814" s="73"/>
      <c r="T814" s="74"/>
      <c r="AT814" s="18" t="s">
        <v>173</v>
      </c>
      <c r="AU814" s="18" t="s">
        <v>92</v>
      </c>
    </row>
    <row r="815" s="12" customFormat="1">
      <c r="B815" s="205"/>
      <c r="D815" s="199" t="s">
        <v>249</v>
      </c>
      <c r="E815" s="206" t="s">
        <v>1</v>
      </c>
      <c r="F815" s="207" t="s">
        <v>638</v>
      </c>
      <c r="H815" s="206" t="s">
        <v>1</v>
      </c>
      <c r="I815" s="208"/>
      <c r="L815" s="205"/>
      <c r="M815" s="209"/>
      <c r="N815" s="210"/>
      <c r="O815" s="210"/>
      <c r="P815" s="210"/>
      <c r="Q815" s="210"/>
      <c r="R815" s="210"/>
      <c r="S815" s="210"/>
      <c r="T815" s="211"/>
      <c r="AT815" s="206" t="s">
        <v>249</v>
      </c>
      <c r="AU815" s="206" t="s">
        <v>92</v>
      </c>
      <c r="AV815" s="12" t="s">
        <v>21</v>
      </c>
      <c r="AW815" s="12" t="s">
        <v>39</v>
      </c>
      <c r="AX815" s="12" t="s">
        <v>84</v>
      </c>
      <c r="AY815" s="206" t="s">
        <v>165</v>
      </c>
    </row>
    <row r="816" s="13" customFormat="1">
      <c r="B816" s="212"/>
      <c r="D816" s="199" t="s">
        <v>249</v>
      </c>
      <c r="E816" s="213" t="s">
        <v>1</v>
      </c>
      <c r="F816" s="214" t="s">
        <v>1220</v>
      </c>
      <c r="H816" s="215">
        <v>49.600000000000001</v>
      </c>
      <c r="I816" s="216"/>
      <c r="L816" s="212"/>
      <c r="M816" s="217"/>
      <c r="N816" s="218"/>
      <c r="O816" s="218"/>
      <c r="P816" s="218"/>
      <c r="Q816" s="218"/>
      <c r="R816" s="218"/>
      <c r="S816" s="218"/>
      <c r="T816" s="219"/>
      <c r="AT816" s="213" t="s">
        <v>249</v>
      </c>
      <c r="AU816" s="213" t="s">
        <v>92</v>
      </c>
      <c r="AV816" s="13" t="s">
        <v>92</v>
      </c>
      <c r="AW816" s="13" t="s">
        <v>39</v>
      </c>
      <c r="AX816" s="13" t="s">
        <v>84</v>
      </c>
      <c r="AY816" s="213" t="s">
        <v>165</v>
      </c>
    </row>
    <row r="817" s="14" customFormat="1">
      <c r="B817" s="220"/>
      <c r="D817" s="199" t="s">
        <v>249</v>
      </c>
      <c r="E817" s="221" t="s">
        <v>1</v>
      </c>
      <c r="F817" s="222" t="s">
        <v>252</v>
      </c>
      <c r="H817" s="223">
        <v>49.600000000000001</v>
      </c>
      <c r="I817" s="224"/>
      <c r="L817" s="220"/>
      <c r="M817" s="225"/>
      <c r="N817" s="226"/>
      <c r="O817" s="226"/>
      <c r="P817" s="226"/>
      <c r="Q817" s="226"/>
      <c r="R817" s="226"/>
      <c r="S817" s="226"/>
      <c r="T817" s="227"/>
      <c r="AT817" s="221" t="s">
        <v>249</v>
      </c>
      <c r="AU817" s="221" t="s">
        <v>92</v>
      </c>
      <c r="AV817" s="14" t="s">
        <v>164</v>
      </c>
      <c r="AW817" s="14" t="s">
        <v>39</v>
      </c>
      <c r="AX817" s="14" t="s">
        <v>21</v>
      </c>
      <c r="AY817" s="221" t="s">
        <v>165</v>
      </c>
    </row>
    <row r="818" s="1" customFormat="1" ht="24" customHeight="1">
      <c r="B818" s="185"/>
      <c r="C818" s="228" t="s">
        <v>1221</v>
      </c>
      <c r="D818" s="228" t="s">
        <v>386</v>
      </c>
      <c r="E818" s="229" t="s">
        <v>1222</v>
      </c>
      <c r="F818" s="230" t="s">
        <v>1223</v>
      </c>
      <c r="G818" s="231" t="s">
        <v>246</v>
      </c>
      <c r="H818" s="232">
        <v>50.795999999999999</v>
      </c>
      <c r="I818" s="233"/>
      <c r="J818" s="234">
        <f>ROUND(I818*H818,2)</f>
        <v>0</v>
      </c>
      <c r="K818" s="230" t="s">
        <v>247</v>
      </c>
      <c r="L818" s="235"/>
      <c r="M818" s="236" t="s">
        <v>1</v>
      </c>
      <c r="N818" s="237" t="s">
        <v>49</v>
      </c>
      <c r="O818" s="73"/>
      <c r="P818" s="195">
        <f>O818*H818</f>
        <v>0</v>
      </c>
      <c r="Q818" s="195">
        <v>0.0025000000000000001</v>
      </c>
      <c r="R818" s="195">
        <f>Q818*H818</f>
        <v>0.12698999999999999</v>
      </c>
      <c r="S818" s="195">
        <v>0</v>
      </c>
      <c r="T818" s="196">
        <f>S818*H818</f>
        <v>0</v>
      </c>
      <c r="AR818" s="197" t="s">
        <v>431</v>
      </c>
      <c r="AT818" s="197" t="s">
        <v>386</v>
      </c>
      <c r="AU818" s="197" t="s">
        <v>92</v>
      </c>
      <c r="AY818" s="18" t="s">
        <v>165</v>
      </c>
      <c r="BE818" s="198">
        <f>IF(N818="základní",J818,0)</f>
        <v>0</v>
      </c>
      <c r="BF818" s="198">
        <f>IF(N818="snížená",J818,0)</f>
        <v>0</v>
      </c>
      <c r="BG818" s="198">
        <f>IF(N818="zákl. přenesená",J818,0)</f>
        <v>0</v>
      </c>
      <c r="BH818" s="198">
        <f>IF(N818="sníž. přenesená",J818,0)</f>
        <v>0</v>
      </c>
      <c r="BI818" s="198">
        <f>IF(N818="nulová",J818,0)</f>
        <v>0</v>
      </c>
      <c r="BJ818" s="18" t="s">
        <v>21</v>
      </c>
      <c r="BK818" s="198">
        <f>ROUND(I818*H818,2)</f>
        <v>0</v>
      </c>
      <c r="BL818" s="18" t="s">
        <v>331</v>
      </c>
      <c r="BM818" s="197" t="s">
        <v>1224</v>
      </c>
    </row>
    <row r="819" s="1" customFormat="1">
      <c r="B819" s="37"/>
      <c r="D819" s="199" t="s">
        <v>173</v>
      </c>
      <c r="F819" s="200" t="s">
        <v>1225</v>
      </c>
      <c r="I819" s="126"/>
      <c r="L819" s="37"/>
      <c r="M819" s="201"/>
      <c r="N819" s="73"/>
      <c r="O819" s="73"/>
      <c r="P819" s="73"/>
      <c r="Q819" s="73"/>
      <c r="R819" s="73"/>
      <c r="S819" s="73"/>
      <c r="T819" s="74"/>
      <c r="AT819" s="18" t="s">
        <v>173</v>
      </c>
      <c r="AU819" s="18" t="s">
        <v>92</v>
      </c>
    </row>
    <row r="820" s="13" customFormat="1">
      <c r="B820" s="212"/>
      <c r="D820" s="199" t="s">
        <v>249</v>
      </c>
      <c r="E820" s="213" t="s">
        <v>1</v>
      </c>
      <c r="F820" s="214" t="s">
        <v>1226</v>
      </c>
      <c r="H820" s="215">
        <v>50.795999999999999</v>
      </c>
      <c r="I820" s="216"/>
      <c r="L820" s="212"/>
      <c r="M820" s="217"/>
      <c r="N820" s="218"/>
      <c r="O820" s="218"/>
      <c r="P820" s="218"/>
      <c r="Q820" s="218"/>
      <c r="R820" s="218"/>
      <c r="S820" s="218"/>
      <c r="T820" s="219"/>
      <c r="AT820" s="213" t="s">
        <v>249</v>
      </c>
      <c r="AU820" s="213" t="s">
        <v>92</v>
      </c>
      <c r="AV820" s="13" t="s">
        <v>92</v>
      </c>
      <c r="AW820" s="13" t="s">
        <v>39</v>
      </c>
      <c r="AX820" s="13" t="s">
        <v>84</v>
      </c>
      <c r="AY820" s="213" t="s">
        <v>165</v>
      </c>
    </row>
    <row r="821" s="14" customFormat="1">
      <c r="B821" s="220"/>
      <c r="D821" s="199" t="s">
        <v>249</v>
      </c>
      <c r="E821" s="221" t="s">
        <v>1</v>
      </c>
      <c r="F821" s="222" t="s">
        <v>252</v>
      </c>
      <c r="H821" s="223">
        <v>50.795999999999999</v>
      </c>
      <c r="I821" s="224"/>
      <c r="L821" s="220"/>
      <c r="M821" s="225"/>
      <c r="N821" s="226"/>
      <c r="O821" s="226"/>
      <c r="P821" s="226"/>
      <c r="Q821" s="226"/>
      <c r="R821" s="226"/>
      <c r="S821" s="226"/>
      <c r="T821" s="227"/>
      <c r="AT821" s="221" t="s">
        <v>249</v>
      </c>
      <c r="AU821" s="221" t="s">
        <v>92</v>
      </c>
      <c r="AV821" s="14" t="s">
        <v>164</v>
      </c>
      <c r="AW821" s="14" t="s">
        <v>39</v>
      </c>
      <c r="AX821" s="14" t="s">
        <v>21</v>
      </c>
      <c r="AY821" s="221" t="s">
        <v>165</v>
      </c>
    </row>
    <row r="822" s="1" customFormat="1" ht="24" customHeight="1">
      <c r="B822" s="185"/>
      <c r="C822" s="186" t="s">
        <v>1227</v>
      </c>
      <c r="D822" s="186" t="s">
        <v>168</v>
      </c>
      <c r="E822" s="187" t="s">
        <v>1228</v>
      </c>
      <c r="F822" s="188" t="s">
        <v>1229</v>
      </c>
      <c r="G822" s="189" t="s">
        <v>246</v>
      </c>
      <c r="H822" s="190">
        <v>312.42500000000001</v>
      </c>
      <c r="I822" s="191"/>
      <c r="J822" s="192">
        <f>ROUND(I822*H822,2)</f>
        <v>0</v>
      </c>
      <c r="K822" s="188" t="s">
        <v>247</v>
      </c>
      <c r="L822" s="37"/>
      <c r="M822" s="193" t="s">
        <v>1</v>
      </c>
      <c r="N822" s="194" t="s">
        <v>49</v>
      </c>
      <c r="O822" s="73"/>
      <c r="P822" s="195">
        <f>O822*H822</f>
        <v>0</v>
      </c>
      <c r="Q822" s="195">
        <v>0.0011590000000000001</v>
      </c>
      <c r="R822" s="195">
        <f>Q822*H822</f>
        <v>0.36210057500000004</v>
      </c>
      <c r="S822" s="195">
        <v>0</v>
      </c>
      <c r="T822" s="196">
        <f>S822*H822</f>
        <v>0</v>
      </c>
      <c r="AR822" s="197" t="s">
        <v>331</v>
      </c>
      <c r="AT822" s="197" t="s">
        <v>168</v>
      </c>
      <c r="AU822" s="197" t="s">
        <v>92</v>
      </c>
      <c r="AY822" s="18" t="s">
        <v>165</v>
      </c>
      <c r="BE822" s="198">
        <f>IF(N822="základní",J822,0)</f>
        <v>0</v>
      </c>
      <c r="BF822" s="198">
        <f>IF(N822="snížená",J822,0)</f>
        <v>0</v>
      </c>
      <c r="BG822" s="198">
        <f>IF(N822="zákl. přenesená",J822,0)</f>
        <v>0</v>
      </c>
      <c r="BH822" s="198">
        <f>IF(N822="sníž. přenesená",J822,0)</f>
        <v>0</v>
      </c>
      <c r="BI822" s="198">
        <f>IF(N822="nulová",J822,0)</f>
        <v>0</v>
      </c>
      <c r="BJ822" s="18" t="s">
        <v>21</v>
      </c>
      <c r="BK822" s="198">
        <f>ROUND(I822*H822,2)</f>
        <v>0</v>
      </c>
      <c r="BL822" s="18" t="s">
        <v>331</v>
      </c>
      <c r="BM822" s="197" t="s">
        <v>1230</v>
      </c>
    </row>
    <row r="823" s="1" customFormat="1">
      <c r="B823" s="37"/>
      <c r="D823" s="199" t="s">
        <v>173</v>
      </c>
      <c r="F823" s="200" t="s">
        <v>1231</v>
      </c>
      <c r="I823" s="126"/>
      <c r="L823" s="37"/>
      <c r="M823" s="201"/>
      <c r="N823" s="73"/>
      <c r="O823" s="73"/>
      <c r="P823" s="73"/>
      <c r="Q823" s="73"/>
      <c r="R823" s="73"/>
      <c r="S823" s="73"/>
      <c r="T823" s="74"/>
      <c r="AT823" s="18" t="s">
        <v>173</v>
      </c>
      <c r="AU823" s="18" t="s">
        <v>92</v>
      </c>
    </row>
    <row r="824" s="13" customFormat="1">
      <c r="B824" s="212"/>
      <c r="D824" s="199" t="s">
        <v>249</v>
      </c>
      <c r="E824" s="213" t="s">
        <v>1</v>
      </c>
      <c r="F824" s="214" t="s">
        <v>874</v>
      </c>
      <c r="H824" s="215">
        <v>303.01999999999998</v>
      </c>
      <c r="I824" s="216"/>
      <c r="L824" s="212"/>
      <c r="M824" s="217"/>
      <c r="N824" s="218"/>
      <c r="O824" s="218"/>
      <c r="P824" s="218"/>
      <c r="Q824" s="218"/>
      <c r="R824" s="218"/>
      <c r="S824" s="218"/>
      <c r="T824" s="219"/>
      <c r="AT824" s="213" t="s">
        <v>249</v>
      </c>
      <c r="AU824" s="213" t="s">
        <v>92</v>
      </c>
      <c r="AV824" s="13" t="s">
        <v>92</v>
      </c>
      <c r="AW824" s="13" t="s">
        <v>39</v>
      </c>
      <c r="AX824" s="13" t="s">
        <v>84</v>
      </c>
      <c r="AY824" s="213" t="s">
        <v>165</v>
      </c>
    </row>
    <row r="825" s="12" customFormat="1">
      <c r="B825" s="205"/>
      <c r="D825" s="199" t="s">
        <v>249</v>
      </c>
      <c r="E825" s="206" t="s">
        <v>1</v>
      </c>
      <c r="F825" s="207" t="s">
        <v>1175</v>
      </c>
      <c r="H825" s="206" t="s">
        <v>1</v>
      </c>
      <c r="I825" s="208"/>
      <c r="L825" s="205"/>
      <c r="M825" s="209"/>
      <c r="N825" s="210"/>
      <c r="O825" s="210"/>
      <c r="P825" s="210"/>
      <c r="Q825" s="210"/>
      <c r="R825" s="210"/>
      <c r="S825" s="210"/>
      <c r="T825" s="211"/>
      <c r="AT825" s="206" t="s">
        <v>249</v>
      </c>
      <c r="AU825" s="206" t="s">
        <v>92</v>
      </c>
      <c r="AV825" s="12" t="s">
        <v>21</v>
      </c>
      <c r="AW825" s="12" t="s">
        <v>39</v>
      </c>
      <c r="AX825" s="12" t="s">
        <v>84</v>
      </c>
      <c r="AY825" s="206" t="s">
        <v>165</v>
      </c>
    </row>
    <row r="826" s="13" customFormat="1">
      <c r="B826" s="212"/>
      <c r="D826" s="199" t="s">
        <v>249</v>
      </c>
      <c r="E826" s="213" t="s">
        <v>1</v>
      </c>
      <c r="F826" s="214" t="s">
        <v>1232</v>
      </c>
      <c r="H826" s="215">
        <v>9.4049999999999994</v>
      </c>
      <c r="I826" s="216"/>
      <c r="L826" s="212"/>
      <c r="M826" s="217"/>
      <c r="N826" s="218"/>
      <c r="O826" s="218"/>
      <c r="P826" s="218"/>
      <c r="Q826" s="218"/>
      <c r="R826" s="218"/>
      <c r="S826" s="218"/>
      <c r="T826" s="219"/>
      <c r="AT826" s="213" t="s">
        <v>249</v>
      </c>
      <c r="AU826" s="213" t="s">
        <v>92</v>
      </c>
      <c r="AV826" s="13" t="s">
        <v>92</v>
      </c>
      <c r="AW826" s="13" t="s">
        <v>39</v>
      </c>
      <c r="AX826" s="13" t="s">
        <v>84</v>
      </c>
      <c r="AY826" s="213" t="s">
        <v>165</v>
      </c>
    </row>
    <row r="827" s="14" customFormat="1">
      <c r="B827" s="220"/>
      <c r="D827" s="199" t="s">
        <v>249</v>
      </c>
      <c r="E827" s="221" t="s">
        <v>1</v>
      </c>
      <c r="F827" s="222" t="s">
        <v>252</v>
      </c>
      <c r="H827" s="223">
        <v>312.42499999999995</v>
      </c>
      <c r="I827" s="224"/>
      <c r="L827" s="220"/>
      <c r="M827" s="225"/>
      <c r="N827" s="226"/>
      <c r="O827" s="226"/>
      <c r="P827" s="226"/>
      <c r="Q827" s="226"/>
      <c r="R827" s="226"/>
      <c r="S827" s="226"/>
      <c r="T827" s="227"/>
      <c r="AT827" s="221" t="s">
        <v>249</v>
      </c>
      <c r="AU827" s="221" t="s">
        <v>92</v>
      </c>
      <c r="AV827" s="14" t="s">
        <v>164</v>
      </c>
      <c r="AW827" s="14" t="s">
        <v>39</v>
      </c>
      <c r="AX827" s="14" t="s">
        <v>21</v>
      </c>
      <c r="AY827" s="221" t="s">
        <v>165</v>
      </c>
    </row>
    <row r="828" s="1" customFormat="1" ht="24" customHeight="1">
      <c r="B828" s="185"/>
      <c r="C828" s="228" t="s">
        <v>1233</v>
      </c>
      <c r="D828" s="228" t="s">
        <v>386</v>
      </c>
      <c r="E828" s="229" t="s">
        <v>1222</v>
      </c>
      <c r="F828" s="230" t="s">
        <v>1223</v>
      </c>
      <c r="G828" s="231" t="s">
        <v>246</v>
      </c>
      <c r="H828" s="232">
        <v>309.07999999999998</v>
      </c>
      <c r="I828" s="233"/>
      <c r="J828" s="234">
        <f>ROUND(I828*H828,2)</f>
        <v>0</v>
      </c>
      <c r="K828" s="230" t="s">
        <v>247</v>
      </c>
      <c r="L828" s="235"/>
      <c r="M828" s="236" t="s">
        <v>1</v>
      </c>
      <c r="N828" s="237" t="s">
        <v>49</v>
      </c>
      <c r="O828" s="73"/>
      <c r="P828" s="195">
        <f>O828*H828</f>
        <v>0</v>
      </c>
      <c r="Q828" s="195">
        <v>0.0025000000000000001</v>
      </c>
      <c r="R828" s="195">
        <f>Q828*H828</f>
        <v>0.77269999999999994</v>
      </c>
      <c r="S828" s="195">
        <v>0</v>
      </c>
      <c r="T828" s="196">
        <f>S828*H828</f>
        <v>0</v>
      </c>
      <c r="AR828" s="197" t="s">
        <v>431</v>
      </c>
      <c r="AT828" s="197" t="s">
        <v>386</v>
      </c>
      <c r="AU828" s="197" t="s">
        <v>92</v>
      </c>
      <c r="AY828" s="18" t="s">
        <v>165</v>
      </c>
      <c r="BE828" s="198">
        <f>IF(N828="základní",J828,0)</f>
        <v>0</v>
      </c>
      <c r="BF828" s="198">
        <f>IF(N828="snížená",J828,0)</f>
        <v>0</v>
      </c>
      <c r="BG828" s="198">
        <f>IF(N828="zákl. přenesená",J828,0)</f>
        <v>0</v>
      </c>
      <c r="BH828" s="198">
        <f>IF(N828="sníž. přenesená",J828,0)</f>
        <v>0</v>
      </c>
      <c r="BI828" s="198">
        <f>IF(N828="nulová",J828,0)</f>
        <v>0</v>
      </c>
      <c r="BJ828" s="18" t="s">
        <v>21</v>
      </c>
      <c r="BK828" s="198">
        <f>ROUND(I828*H828,2)</f>
        <v>0</v>
      </c>
      <c r="BL828" s="18" t="s">
        <v>331</v>
      </c>
      <c r="BM828" s="197" t="s">
        <v>1234</v>
      </c>
    </row>
    <row r="829" s="1" customFormat="1">
      <c r="B829" s="37"/>
      <c r="D829" s="199" t="s">
        <v>173</v>
      </c>
      <c r="F829" s="200" t="s">
        <v>1225</v>
      </c>
      <c r="I829" s="126"/>
      <c r="L829" s="37"/>
      <c r="M829" s="201"/>
      <c r="N829" s="73"/>
      <c r="O829" s="73"/>
      <c r="P829" s="73"/>
      <c r="Q829" s="73"/>
      <c r="R829" s="73"/>
      <c r="S829" s="73"/>
      <c r="T829" s="74"/>
      <c r="AT829" s="18" t="s">
        <v>173</v>
      </c>
      <c r="AU829" s="18" t="s">
        <v>92</v>
      </c>
    </row>
    <row r="830" s="13" customFormat="1">
      <c r="B830" s="212"/>
      <c r="D830" s="199" t="s">
        <v>249</v>
      </c>
      <c r="E830" s="213" t="s">
        <v>1</v>
      </c>
      <c r="F830" s="214" t="s">
        <v>1235</v>
      </c>
      <c r="H830" s="215">
        <v>309.07999999999998</v>
      </c>
      <c r="I830" s="216"/>
      <c r="L830" s="212"/>
      <c r="M830" s="217"/>
      <c r="N830" s="218"/>
      <c r="O830" s="218"/>
      <c r="P830" s="218"/>
      <c r="Q830" s="218"/>
      <c r="R830" s="218"/>
      <c r="S830" s="218"/>
      <c r="T830" s="219"/>
      <c r="AT830" s="213" t="s">
        <v>249</v>
      </c>
      <c r="AU830" s="213" t="s">
        <v>92</v>
      </c>
      <c r="AV830" s="13" t="s">
        <v>92</v>
      </c>
      <c r="AW830" s="13" t="s">
        <v>39</v>
      </c>
      <c r="AX830" s="13" t="s">
        <v>84</v>
      </c>
      <c r="AY830" s="213" t="s">
        <v>165</v>
      </c>
    </row>
    <row r="831" s="14" customFormat="1">
      <c r="B831" s="220"/>
      <c r="D831" s="199" t="s">
        <v>249</v>
      </c>
      <c r="E831" s="221" t="s">
        <v>1</v>
      </c>
      <c r="F831" s="222" t="s">
        <v>252</v>
      </c>
      <c r="H831" s="223">
        <v>309.07999999999998</v>
      </c>
      <c r="I831" s="224"/>
      <c r="L831" s="220"/>
      <c r="M831" s="225"/>
      <c r="N831" s="226"/>
      <c r="O831" s="226"/>
      <c r="P831" s="226"/>
      <c r="Q831" s="226"/>
      <c r="R831" s="226"/>
      <c r="S831" s="226"/>
      <c r="T831" s="227"/>
      <c r="AT831" s="221" t="s">
        <v>249</v>
      </c>
      <c r="AU831" s="221" t="s">
        <v>92</v>
      </c>
      <c r="AV831" s="14" t="s">
        <v>164</v>
      </c>
      <c r="AW831" s="14" t="s">
        <v>39</v>
      </c>
      <c r="AX831" s="14" t="s">
        <v>21</v>
      </c>
      <c r="AY831" s="221" t="s">
        <v>165</v>
      </c>
    </row>
    <row r="832" s="1" customFormat="1" ht="24" customHeight="1">
      <c r="B832" s="185"/>
      <c r="C832" s="228" t="s">
        <v>1236</v>
      </c>
      <c r="D832" s="228" t="s">
        <v>386</v>
      </c>
      <c r="E832" s="229" t="s">
        <v>1237</v>
      </c>
      <c r="F832" s="230" t="s">
        <v>1238</v>
      </c>
      <c r="G832" s="231" t="s">
        <v>246</v>
      </c>
      <c r="H832" s="232">
        <v>9.593</v>
      </c>
      <c r="I832" s="233"/>
      <c r="J832" s="234">
        <f>ROUND(I832*H832,2)</f>
        <v>0</v>
      </c>
      <c r="K832" s="230" t="s">
        <v>247</v>
      </c>
      <c r="L832" s="235"/>
      <c r="M832" s="236" t="s">
        <v>1</v>
      </c>
      <c r="N832" s="237" t="s">
        <v>49</v>
      </c>
      <c r="O832" s="73"/>
      <c r="P832" s="195">
        <f>O832*H832</f>
        <v>0</v>
      </c>
      <c r="Q832" s="195">
        <v>0.0035999999999999999</v>
      </c>
      <c r="R832" s="195">
        <f>Q832*H832</f>
        <v>0.034534799999999997</v>
      </c>
      <c r="S832" s="195">
        <v>0</v>
      </c>
      <c r="T832" s="196">
        <f>S832*H832</f>
        <v>0</v>
      </c>
      <c r="AR832" s="197" t="s">
        <v>431</v>
      </c>
      <c r="AT832" s="197" t="s">
        <v>386</v>
      </c>
      <c r="AU832" s="197" t="s">
        <v>92</v>
      </c>
      <c r="AY832" s="18" t="s">
        <v>165</v>
      </c>
      <c r="BE832" s="198">
        <f>IF(N832="základní",J832,0)</f>
        <v>0</v>
      </c>
      <c r="BF832" s="198">
        <f>IF(N832="snížená",J832,0)</f>
        <v>0</v>
      </c>
      <c r="BG832" s="198">
        <f>IF(N832="zákl. přenesená",J832,0)</f>
        <v>0</v>
      </c>
      <c r="BH832" s="198">
        <f>IF(N832="sníž. přenesená",J832,0)</f>
        <v>0</v>
      </c>
      <c r="BI832" s="198">
        <f>IF(N832="nulová",J832,0)</f>
        <v>0</v>
      </c>
      <c r="BJ832" s="18" t="s">
        <v>21</v>
      </c>
      <c r="BK832" s="198">
        <f>ROUND(I832*H832,2)</f>
        <v>0</v>
      </c>
      <c r="BL832" s="18" t="s">
        <v>331</v>
      </c>
      <c r="BM832" s="197" t="s">
        <v>1239</v>
      </c>
    </row>
    <row r="833" s="1" customFormat="1">
      <c r="B833" s="37"/>
      <c r="D833" s="199" t="s">
        <v>173</v>
      </c>
      <c r="F833" s="200" t="s">
        <v>1240</v>
      </c>
      <c r="I833" s="126"/>
      <c r="L833" s="37"/>
      <c r="M833" s="201"/>
      <c r="N833" s="73"/>
      <c r="O833" s="73"/>
      <c r="P833" s="73"/>
      <c r="Q833" s="73"/>
      <c r="R833" s="73"/>
      <c r="S833" s="73"/>
      <c r="T833" s="74"/>
      <c r="AT833" s="18" t="s">
        <v>173</v>
      </c>
      <c r="AU833" s="18" t="s">
        <v>92</v>
      </c>
    </row>
    <row r="834" s="13" customFormat="1">
      <c r="B834" s="212"/>
      <c r="D834" s="199" t="s">
        <v>249</v>
      </c>
      <c r="E834" s="213" t="s">
        <v>1</v>
      </c>
      <c r="F834" s="214" t="s">
        <v>1232</v>
      </c>
      <c r="H834" s="215">
        <v>9.4049999999999994</v>
      </c>
      <c r="I834" s="216"/>
      <c r="L834" s="212"/>
      <c r="M834" s="217"/>
      <c r="N834" s="218"/>
      <c r="O834" s="218"/>
      <c r="P834" s="218"/>
      <c r="Q834" s="218"/>
      <c r="R834" s="218"/>
      <c r="S834" s="218"/>
      <c r="T834" s="219"/>
      <c r="AT834" s="213" t="s">
        <v>249</v>
      </c>
      <c r="AU834" s="213" t="s">
        <v>92</v>
      </c>
      <c r="AV834" s="13" t="s">
        <v>92</v>
      </c>
      <c r="AW834" s="13" t="s">
        <v>39</v>
      </c>
      <c r="AX834" s="13" t="s">
        <v>84</v>
      </c>
      <c r="AY834" s="213" t="s">
        <v>165</v>
      </c>
    </row>
    <row r="835" s="13" customFormat="1">
      <c r="B835" s="212"/>
      <c r="D835" s="199" t="s">
        <v>249</v>
      </c>
      <c r="E835" s="213" t="s">
        <v>1</v>
      </c>
      <c r="F835" s="214" t="s">
        <v>1241</v>
      </c>
      <c r="H835" s="215">
        <v>0.188</v>
      </c>
      <c r="I835" s="216"/>
      <c r="L835" s="212"/>
      <c r="M835" s="217"/>
      <c r="N835" s="218"/>
      <c r="O835" s="218"/>
      <c r="P835" s="218"/>
      <c r="Q835" s="218"/>
      <c r="R835" s="218"/>
      <c r="S835" s="218"/>
      <c r="T835" s="219"/>
      <c r="AT835" s="213" t="s">
        <v>249</v>
      </c>
      <c r="AU835" s="213" t="s">
        <v>92</v>
      </c>
      <c r="AV835" s="13" t="s">
        <v>92</v>
      </c>
      <c r="AW835" s="13" t="s">
        <v>39</v>
      </c>
      <c r="AX835" s="13" t="s">
        <v>84</v>
      </c>
      <c r="AY835" s="213" t="s">
        <v>165</v>
      </c>
    </row>
    <row r="836" s="14" customFormat="1">
      <c r="B836" s="220"/>
      <c r="D836" s="199" t="s">
        <v>249</v>
      </c>
      <c r="E836" s="221" t="s">
        <v>1</v>
      </c>
      <c r="F836" s="222" t="s">
        <v>252</v>
      </c>
      <c r="H836" s="223">
        <v>9.593</v>
      </c>
      <c r="I836" s="224"/>
      <c r="L836" s="220"/>
      <c r="M836" s="225"/>
      <c r="N836" s="226"/>
      <c r="O836" s="226"/>
      <c r="P836" s="226"/>
      <c r="Q836" s="226"/>
      <c r="R836" s="226"/>
      <c r="S836" s="226"/>
      <c r="T836" s="227"/>
      <c r="AT836" s="221" t="s">
        <v>249</v>
      </c>
      <c r="AU836" s="221" t="s">
        <v>92</v>
      </c>
      <c r="AV836" s="14" t="s">
        <v>164</v>
      </c>
      <c r="AW836" s="14" t="s">
        <v>39</v>
      </c>
      <c r="AX836" s="14" t="s">
        <v>21</v>
      </c>
      <c r="AY836" s="221" t="s">
        <v>165</v>
      </c>
    </row>
    <row r="837" s="1" customFormat="1" ht="24" customHeight="1">
      <c r="B837" s="185"/>
      <c r="C837" s="186" t="s">
        <v>1242</v>
      </c>
      <c r="D837" s="186" t="s">
        <v>168</v>
      </c>
      <c r="E837" s="187" t="s">
        <v>1243</v>
      </c>
      <c r="F837" s="188" t="s">
        <v>1244</v>
      </c>
      <c r="G837" s="189" t="s">
        <v>334</v>
      </c>
      <c r="H837" s="190">
        <v>49.600000000000001</v>
      </c>
      <c r="I837" s="191"/>
      <c r="J837" s="192">
        <f>ROUND(I837*H837,2)</f>
        <v>0</v>
      </c>
      <c r="K837" s="188" t="s">
        <v>247</v>
      </c>
      <c r="L837" s="37"/>
      <c r="M837" s="193" t="s">
        <v>1</v>
      </c>
      <c r="N837" s="194" t="s">
        <v>49</v>
      </c>
      <c r="O837" s="73"/>
      <c r="P837" s="195">
        <f>O837*H837</f>
        <v>0</v>
      </c>
      <c r="Q837" s="195">
        <v>0</v>
      </c>
      <c r="R837" s="195">
        <f>Q837*H837</f>
        <v>0</v>
      </c>
      <c r="S837" s="195">
        <v>0</v>
      </c>
      <c r="T837" s="196">
        <f>S837*H837</f>
        <v>0</v>
      </c>
      <c r="AR837" s="197" t="s">
        <v>331</v>
      </c>
      <c r="AT837" s="197" t="s">
        <v>168</v>
      </c>
      <c r="AU837" s="197" t="s">
        <v>92</v>
      </c>
      <c r="AY837" s="18" t="s">
        <v>165</v>
      </c>
      <c r="BE837" s="198">
        <f>IF(N837="základní",J837,0)</f>
        <v>0</v>
      </c>
      <c r="BF837" s="198">
        <f>IF(N837="snížená",J837,0)</f>
        <v>0</v>
      </c>
      <c r="BG837" s="198">
        <f>IF(N837="zákl. přenesená",J837,0)</f>
        <v>0</v>
      </c>
      <c r="BH837" s="198">
        <f>IF(N837="sníž. přenesená",J837,0)</f>
        <v>0</v>
      </c>
      <c r="BI837" s="198">
        <f>IF(N837="nulová",J837,0)</f>
        <v>0</v>
      </c>
      <c r="BJ837" s="18" t="s">
        <v>21</v>
      </c>
      <c r="BK837" s="198">
        <f>ROUND(I837*H837,2)</f>
        <v>0</v>
      </c>
      <c r="BL837" s="18" t="s">
        <v>331</v>
      </c>
      <c r="BM837" s="197" t="s">
        <v>1245</v>
      </c>
    </row>
    <row r="838" s="1" customFormat="1">
      <c r="B838" s="37"/>
      <c r="D838" s="199" t="s">
        <v>173</v>
      </c>
      <c r="F838" s="200" t="s">
        <v>1246</v>
      </c>
      <c r="I838" s="126"/>
      <c r="L838" s="37"/>
      <c r="M838" s="201"/>
      <c r="N838" s="73"/>
      <c r="O838" s="73"/>
      <c r="P838" s="73"/>
      <c r="Q838" s="73"/>
      <c r="R838" s="73"/>
      <c r="S838" s="73"/>
      <c r="T838" s="74"/>
      <c r="AT838" s="18" t="s">
        <v>173</v>
      </c>
      <c r="AU838" s="18" t="s">
        <v>92</v>
      </c>
    </row>
    <row r="839" s="13" customFormat="1">
      <c r="B839" s="212"/>
      <c r="D839" s="199" t="s">
        <v>249</v>
      </c>
      <c r="E839" s="213" t="s">
        <v>1</v>
      </c>
      <c r="F839" s="214" t="s">
        <v>902</v>
      </c>
      <c r="H839" s="215">
        <v>49.600000000000001</v>
      </c>
      <c r="I839" s="216"/>
      <c r="L839" s="212"/>
      <c r="M839" s="217"/>
      <c r="N839" s="218"/>
      <c r="O839" s="218"/>
      <c r="P839" s="218"/>
      <c r="Q839" s="218"/>
      <c r="R839" s="218"/>
      <c r="S839" s="218"/>
      <c r="T839" s="219"/>
      <c r="AT839" s="213" t="s">
        <v>249</v>
      </c>
      <c r="AU839" s="213" t="s">
        <v>92</v>
      </c>
      <c r="AV839" s="13" t="s">
        <v>92</v>
      </c>
      <c r="AW839" s="13" t="s">
        <v>39</v>
      </c>
      <c r="AX839" s="13" t="s">
        <v>84</v>
      </c>
      <c r="AY839" s="213" t="s">
        <v>165</v>
      </c>
    </row>
    <row r="840" s="14" customFormat="1">
      <c r="B840" s="220"/>
      <c r="D840" s="199" t="s">
        <v>249</v>
      </c>
      <c r="E840" s="221" t="s">
        <v>1</v>
      </c>
      <c r="F840" s="222" t="s">
        <v>252</v>
      </c>
      <c r="H840" s="223">
        <v>49.600000000000001</v>
      </c>
      <c r="I840" s="224"/>
      <c r="L840" s="220"/>
      <c r="M840" s="225"/>
      <c r="N840" s="226"/>
      <c r="O840" s="226"/>
      <c r="P840" s="226"/>
      <c r="Q840" s="226"/>
      <c r="R840" s="226"/>
      <c r="S840" s="226"/>
      <c r="T840" s="227"/>
      <c r="AT840" s="221" t="s">
        <v>249</v>
      </c>
      <c r="AU840" s="221" t="s">
        <v>92</v>
      </c>
      <c r="AV840" s="14" t="s">
        <v>164</v>
      </c>
      <c r="AW840" s="14" t="s">
        <v>39</v>
      </c>
      <c r="AX840" s="14" t="s">
        <v>21</v>
      </c>
      <c r="AY840" s="221" t="s">
        <v>165</v>
      </c>
    </row>
    <row r="841" s="1" customFormat="1" ht="16.5" customHeight="1">
      <c r="B841" s="185"/>
      <c r="C841" s="228" t="s">
        <v>1247</v>
      </c>
      <c r="D841" s="228" t="s">
        <v>386</v>
      </c>
      <c r="E841" s="229" t="s">
        <v>1248</v>
      </c>
      <c r="F841" s="230" t="s">
        <v>1249</v>
      </c>
      <c r="G841" s="231" t="s">
        <v>334</v>
      </c>
      <c r="H841" s="232">
        <v>52.079999999999998</v>
      </c>
      <c r="I841" s="233"/>
      <c r="J841" s="234">
        <f>ROUND(I841*H841,2)</f>
        <v>0</v>
      </c>
      <c r="K841" s="230" t="s">
        <v>1</v>
      </c>
      <c r="L841" s="235"/>
      <c r="M841" s="236" t="s">
        <v>1</v>
      </c>
      <c r="N841" s="237" t="s">
        <v>49</v>
      </c>
      <c r="O841" s="73"/>
      <c r="P841" s="195">
        <f>O841*H841</f>
        <v>0</v>
      </c>
      <c r="Q841" s="195">
        <v>0.00038000000000000002</v>
      </c>
      <c r="R841" s="195">
        <f>Q841*H841</f>
        <v>0.0197904</v>
      </c>
      <c r="S841" s="195">
        <v>0</v>
      </c>
      <c r="T841" s="196">
        <f>S841*H841</f>
        <v>0</v>
      </c>
      <c r="AR841" s="197" t="s">
        <v>431</v>
      </c>
      <c r="AT841" s="197" t="s">
        <v>386</v>
      </c>
      <c r="AU841" s="197" t="s">
        <v>92</v>
      </c>
      <c r="AY841" s="18" t="s">
        <v>165</v>
      </c>
      <c r="BE841" s="198">
        <f>IF(N841="základní",J841,0)</f>
        <v>0</v>
      </c>
      <c r="BF841" s="198">
        <f>IF(N841="snížená",J841,0)</f>
        <v>0</v>
      </c>
      <c r="BG841" s="198">
        <f>IF(N841="zákl. přenesená",J841,0)</f>
        <v>0</v>
      </c>
      <c r="BH841" s="198">
        <f>IF(N841="sníž. přenesená",J841,0)</f>
        <v>0</v>
      </c>
      <c r="BI841" s="198">
        <f>IF(N841="nulová",J841,0)</f>
        <v>0</v>
      </c>
      <c r="BJ841" s="18" t="s">
        <v>21</v>
      </c>
      <c r="BK841" s="198">
        <f>ROUND(I841*H841,2)</f>
        <v>0</v>
      </c>
      <c r="BL841" s="18" t="s">
        <v>331</v>
      </c>
      <c r="BM841" s="197" t="s">
        <v>1250</v>
      </c>
    </row>
    <row r="842" s="13" customFormat="1">
      <c r="B842" s="212"/>
      <c r="D842" s="199" t="s">
        <v>249</v>
      </c>
      <c r="E842" s="213" t="s">
        <v>1</v>
      </c>
      <c r="F842" s="214" t="s">
        <v>1251</v>
      </c>
      <c r="H842" s="215">
        <v>52.079999999999998</v>
      </c>
      <c r="I842" s="216"/>
      <c r="L842" s="212"/>
      <c r="M842" s="217"/>
      <c r="N842" s="218"/>
      <c r="O842" s="218"/>
      <c r="P842" s="218"/>
      <c r="Q842" s="218"/>
      <c r="R842" s="218"/>
      <c r="S842" s="218"/>
      <c r="T842" s="219"/>
      <c r="AT842" s="213" t="s">
        <v>249</v>
      </c>
      <c r="AU842" s="213" t="s">
        <v>92</v>
      </c>
      <c r="AV842" s="13" t="s">
        <v>92</v>
      </c>
      <c r="AW842" s="13" t="s">
        <v>39</v>
      </c>
      <c r="AX842" s="13" t="s">
        <v>84</v>
      </c>
      <c r="AY842" s="213" t="s">
        <v>165</v>
      </c>
    </row>
    <row r="843" s="14" customFormat="1">
      <c r="B843" s="220"/>
      <c r="D843" s="199" t="s">
        <v>249</v>
      </c>
      <c r="E843" s="221" t="s">
        <v>1</v>
      </c>
      <c r="F843" s="222" t="s">
        <v>252</v>
      </c>
      <c r="H843" s="223">
        <v>52.079999999999998</v>
      </c>
      <c r="I843" s="224"/>
      <c r="L843" s="220"/>
      <c r="M843" s="225"/>
      <c r="N843" s="226"/>
      <c r="O843" s="226"/>
      <c r="P843" s="226"/>
      <c r="Q843" s="226"/>
      <c r="R843" s="226"/>
      <c r="S843" s="226"/>
      <c r="T843" s="227"/>
      <c r="AT843" s="221" t="s">
        <v>249</v>
      </c>
      <c r="AU843" s="221" t="s">
        <v>92</v>
      </c>
      <c r="AV843" s="14" t="s">
        <v>164</v>
      </c>
      <c r="AW843" s="14" t="s">
        <v>39</v>
      </c>
      <c r="AX843" s="14" t="s">
        <v>21</v>
      </c>
      <c r="AY843" s="221" t="s">
        <v>165</v>
      </c>
    </row>
    <row r="844" s="1" customFormat="1" ht="24" customHeight="1">
      <c r="B844" s="185"/>
      <c r="C844" s="186" t="s">
        <v>1252</v>
      </c>
      <c r="D844" s="186" t="s">
        <v>168</v>
      </c>
      <c r="E844" s="187" t="s">
        <v>1253</v>
      </c>
      <c r="F844" s="188" t="s">
        <v>1254</v>
      </c>
      <c r="G844" s="189" t="s">
        <v>246</v>
      </c>
      <c r="H844" s="190">
        <v>303.01999999999998</v>
      </c>
      <c r="I844" s="191"/>
      <c r="J844" s="192">
        <f>ROUND(I844*H844,2)</f>
        <v>0</v>
      </c>
      <c r="K844" s="188" t="s">
        <v>247</v>
      </c>
      <c r="L844" s="37"/>
      <c r="M844" s="193" t="s">
        <v>1</v>
      </c>
      <c r="N844" s="194" t="s">
        <v>49</v>
      </c>
      <c r="O844" s="73"/>
      <c r="P844" s="195">
        <f>O844*H844</f>
        <v>0</v>
      </c>
      <c r="Q844" s="195">
        <v>0.00116</v>
      </c>
      <c r="R844" s="195">
        <f>Q844*H844</f>
        <v>0.35150319999999996</v>
      </c>
      <c r="S844" s="195">
        <v>0</v>
      </c>
      <c r="T844" s="196">
        <f>S844*H844</f>
        <v>0</v>
      </c>
      <c r="AR844" s="197" t="s">
        <v>331</v>
      </c>
      <c r="AT844" s="197" t="s">
        <v>168</v>
      </c>
      <c r="AU844" s="197" t="s">
        <v>92</v>
      </c>
      <c r="AY844" s="18" t="s">
        <v>165</v>
      </c>
      <c r="BE844" s="198">
        <f>IF(N844="základní",J844,0)</f>
        <v>0</v>
      </c>
      <c r="BF844" s="198">
        <f>IF(N844="snížená",J844,0)</f>
        <v>0</v>
      </c>
      <c r="BG844" s="198">
        <f>IF(N844="zákl. přenesená",J844,0)</f>
        <v>0</v>
      </c>
      <c r="BH844" s="198">
        <f>IF(N844="sníž. přenesená",J844,0)</f>
        <v>0</v>
      </c>
      <c r="BI844" s="198">
        <f>IF(N844="nulová",J844,0)</f>
        <v>0</v>
      </c>
      <c r="BJ844" s="18" t="s">
        <v>21</v>
      </c>
      <c r="BK844" s="198">
        <f>ROUND(I844*H844,2)</f>
        <v>0</v>
      </c>
      <c r="BL844" s="18" t="s">
        <v>331</v>
      </c>
      <c r="BM844" s="197" t="s">
        <v>1255</v>
      </c>
    </row>
    <row r="845" s="1" customFormat="1">
      <c r="B845" s="37"/>
      <c r="D845" s="199" t="s">
        <v>173</v>
      </c>
      <c r="F845" s="200" t="s">
        <v>1256</v>
      </c>
      <c r="I845" s="126"/>
      <c r="L845" s="37"/>
      <c r="M845" s="201"/>
      <c r="N845" s="73"/>
      <c r="O845" s="73"/>
      <c r="P845" s="73"/>
      <c r="Q845" s="73"/>
      <c r="R845" s="73"/>
      <c r="S845" s="73"/>
      <c r="T845" s="74"/>
      <c r="AT845" s="18" t="s">
        <v>173</v>
      </c>
      <c r="AU845" s="18" t="s">
        <v>92</v>
      </c>
    </row>
    <row r="846" s="13" customFormat="1">
      <c r="B846" s="212"/>
      <c r="D846" s="199" t="s">
        <v>249</v>
      </c>
      <c r="E846" s="213" t="s">
        <v>1</v>
      </c>
      <c r="F846" s="214" t="s">
        <v>1257</v>
      </c>
      <c r="H846" s="215">
        <v>303.01999999999998</v>
      </c>
      <c r="I846" s="216"/>
      <c r="L846" s="212"/>
      <c r="M846" s="217"/>
      <c r="N846" s="218"/>
      <c r="O846" s="218"/>
      <c r="P846" s="218"/>
      <c r="Q846" s="218"/>
      <c r="R846" s="218"/>
      <c r="S846" s="218"/>
      <c r="T846" s="219"/>
      <c r="AT846" s="213" t="s">
        <v>249</v>
      </c>
      <c r="AU846" s="213" t="s">
        <v>92</v>
      </c>
      <c r="AV846" s="13" t="s">
        <v>92</v>
      </c>
      <c r="AW846" s="13" t="s">
        <v>39</v>
      </c>
      <c r="AX846" s="13" t="s">
        <v>84</v>
      </c>
      <c r="AY846" s="213" t="s">
        <v>165</v>
      </c>
    </row>
    <row r="847" s="14" customFormat="1">
      <c r="B847" s="220"/>
      <c r="D847" s="199" t="s">
        <v>249</v>
      </c>
      <c r="E847" s="221" t="s">
        <v>1</v>
      </c>
      <c r="F847" s="222" t="s">
        <v>252</v>
      </c>
      <c r="H847" s="223">
        <v>303.01999999999998</v>
      </c>
      <c r="I847" s="224"/>
      <c r="L847" s="220"/>
      <c r="M847" s="225"/>
      <c r="N847" s="226"/>
      <c r="O847" s="226"/>
      <c r="P847" s="226"/>
      <c r="Q847" s="226"/>
      <c r="R847" s="226"/>
      <c r="S847" s="226"/>
      <c r="T847" s="227"/>
      <c r="AT847" s="221" t="s">
        <v>249</v>
      </c>
      <c r="AU847" s="221" t="s">
        <v>92</v>
      </c>
      <c r="AV847" s="14" t="s">
        <v>164</v>
      </c>
      <c r="AW847" s="14" t="s">
        <v>39</v>
      </c>
      <c r="AX847" s="14" t="s">
        <v>21</v>
      </c>
      <c r="AY847" s="221" t="s">
        <v>165</v>
      </c>
    </row>
    <row r="848" s="1" customFormat="1" ht="16.5" customHeight="1">
      <c r="B848" s="185"/>
      <c r="C848" s="228" t="s">
        <v>1258</v>
      </c>
      <c r="D848" s="228" t="s">
        <v>386</v>
      </c>
      <c r="E848" s="229" t="s">
        <v>1259</v>
      </c>
      <c r="F848" s="230" t="s">
        <v>1260</v>
      </c>
      <c r="G848" s="231" t="s">
        <v>268</v>
      </c>
      <c r="H848" s="232">
        <v>98.905000000000001</v>
      </c>
      <c r="I848" s="233"/>
      <c r="J848" s="234">
        <f>ROUND(I848*H848,2)</f>
        <v>0</v>
      </c>
      <c r="K848" s="230" t="s">
        <v>247</v>
      </c>
      <c r="L848" s="235"/>
      <c r="M848" s="236" t="s">
        <v>1</v>
      </c>
      <c r="N848" s="237" t="s">
        <v>49</v>
      </c>
      <c r="O848" s="73"/>
      <c r="P848" s="195">
        <f>O848*H848</f>
        <v>0</v>
      </c>
      <c r="Q848" s="195">
        <v>0.02</v>
      </c>
      <c r="R848" s="195">
        <f>Q848*H848</f>
        <v>1.9781</v>
      </c>
      <c r="S848" s="195">
        <v>0</v>
      </c>
      <c r="T848" s="196">
        <f>S848*H848</f>
        <v>0</v>
      </c>
      <c r="AR848" s="197" t="s">
        <v>431</v>
      </c>
      <c r="AT848" s="197" t="s">
        <v>386</v>
      </c>
      <c r="AU848" s="197" t="s">
        <v>92</v>
      </c>
      <c r="AY848" s="18" t="s">
        <v>165</v>
      </c>
      <c r="BE848" s="198">
        <f>IF(N848="základní",J848,0)</f>
        <v>0</v>
      </c>
      <c r="BF848" s="198">
        <f>IF(N848="snížená",J848,0)</f>
        <v>0</v>
      </c>
      <c r="BG848" s="198">
        <f>IF(N848="zákl. přenesená",J848,0)</f>
        <v>0</v>
      </c>
      <c r="BH848" s="198">
        <f>IF(N848="sníž. přenesená",J848,0)</f>
        <v>0</v>
      </c>
      <c r="BI848" s="198">
        <f>IF(N848="nulová",J848,0)</f>
        <v>0</v>
      </c>
      <c r="BJ848" s="18" t="s">
        <v>21</v>
      </c>
      <c r="BK848" s="198">
        <f>ROUND(I848*H848,2)</f>
        <v>0</v>
      </c>
      <c r="BL848" s="18" t="s">
        <v>331</v>
      </c>
      <c r="BM848" s="197" t="s">
        <v>1261</v>
      </c>
    </row>
    <row r="849" s="1" customFormat="1">
      <c r="B849" s="37"/>
      <c r="D849" s="199" t="s">
        <v>173</v>
      </c>
      <c r="F849" s="200" t="s">
        <v>1260</v>
      </c>
      <c r="I849" s="126"/>
      <c r="L849" s="37"/>
      <c r="M849" s="201"/>
      <c r="N849" s="73"/>
      <c r="O849" s="73"/>
      <c r="P849" s="73"/>
      <c r="Q849" s="73"/>
      <c r="R849" s="73"/>
      <c r="S849" s="73"/>
      <c r="T849" s="74"/>
      <c r="AT849" s="18" t="s">
        <v>173</v>
      </c>
      <c r="AU849" s="18" t="s">
        <v>92</v>
      </c>
    </row>
    <row r="850" s="13" customFormat="1">
      <c r="B850" s="212"/>
      <c r="D850" s="199" t="s">
        <v>249</v>
      </c>
      <c r="E850" s="213" t="s">
        <v>1</v>
      </c>
      <c r="F850" s="214" t="s">
        <v>1262</v>
      </c>
      <c r="H850" s="215">
        <v>96.965999999999994</v>
      </c>
      <c r="I850" s="216"/>
      <c r="L850" s="212"/>
      <c r="M850" s="217"/>
      <c r="N850" s="218"/>
      <c r="O850" s="218"/>
      <c r="P850" s="218"/>
      <c r="Q850" s="218"/>
      <c r="R850" s="218"/>
      <c r="S850" s="218"/>
      <c r="T850" s="219"/>
      <c r="AT850" s="213" t="s">
        <v>249</v>
      </c>
      <c r="AU850" s="213" t="s">
        <v>92</v>
      </c>
      <c r="AV850" s="13" t="s">
        <v>92</v>
      </c>
      <c r="AW850" s="13" t="s">
        <v>39</v>
      </c>
      <c r="AX850" s="13" t="s">
        <v>84</v>
      </c>
      <c r="AY850" s="213" t="s">
        <v>165</v>
      </c>
    </row>
    <row r="851" s="13" customFormat="1">
      <c r="B851" s="212"/>
      <c r="D851" s="199" t="s">
        <v>249</v>
      </c>
      <c r="E851" s="213" t="s">
        <v>1</v>
      </c>
      <c r="F851" s="214" t="s">
        <v>1263</v>
      </c>
      <c r="H851" s="215">
        <v>1.9390000000000001</v>
      </c>
      <c r="I851" s="216"/>
      <c r="L851" s="212"/>
      <c r="M851" s="217"/>
      <c r="N851" s="218"/>
      <c r="O851" s="218"/>
      <c r="P851" s="218"/>
      <c r="Q851" s="218"/>
      <c r="R851" s="218"/>
      <c r="S851" s="218"/>
      <c r="T851" s="219"/>
      <c r="AT851" s="213" t="s">
        <v>249</v>
      </c>
      <c r="AU851" s="213" t="s">
        <v>92</v>
      </c>
      <c r="AV851" s="13" t="s">
        <v>92</v>
      </c>
      <c r="AW851" s="13" t="s">
        <v>39</v>
      </c>
      <c r="AX851" s="13" t="s">
        <v>84</v>
      </c>
      <c r="AY851" s="213" t="s">
        <v>165</v>
      </c>
    </row>
    <row r="852" s="14" customFormat="1">
      <c r="B852" s="220"/>
      <c r="D852" s="199" t="s">
        <v>249</v>
      </c>
      <c r="E852" s="221" t="s">
        <v>1</v>
      </c>
      <c r="F852" s="222" t="s">
        <v>252</v>
      </c>
      <c r="H852" s="223">
        <v>98.905000000000001</v>
      </c>
      <c r="I852" s="224"/>
      <c r="L852" s="220"/>
      <c r="M852" s="225"/>
      <c r="N852" s="226"/>
      <c r="O852" s="226"/>
      <c r="P852" s="226"/>
      <c r="Q852" s="226"/>
      <c r="R852" s="226"/>
      <c r="S852" s="226"/>
      <c r="T852" s="227"/>
      <c r="AT852" s="221" t="s">
        <v>249</v>
      </c>
      <c r="AU852" s="221" t="s">
        <v>92</v>
      </c>
      <c r="AV852" s="14" t="s">
        <v>164</v>
      </c>
      <c r="AW852" s="14" t="s">
        <v>39</v>
      </c>
      <c r="AX852" s="14" t="s">
        <v>21</v>
      </c>
      <c r="AY852" s="221" t="s">
        <v>165</v>
      </c>
    </row>
    <row r="853" s="1" customFormat="1" ht="24" customHeight="1">
      <c r="B853" s="185"/>
      <c r="C853" s="186" t="s">
        <v>1264</v>
      </c>
      <c r="D853" s="186" t="s">
        <v>168</v>
      </c>
      <c r="E853" s="187" t="s">
        <v>1265</v>
      </c>
      <c r="F853" s="188" t="s">
        <v>1266</v>
      </c>
      <c r="G853" s="189" t="s">
        <v>305</v>
      </c>
      <c r="H853" s="190">
        <v>3.9430000000000001</v>
      </c>
      <c r="I853" s="191"/>
      <c r="J853" s="192">
        <f>ROUND(I853*H853,2)</f>
        <v>0</v>
      </c>
      <c r="K853" s="188" t="s">
        <v>247</v>
      </c>
      <c r="L853" s="37"/>
      <c r="M853" s="193" t="s">
        <v>1</v>
      </c>
      <c r="N853" s="194" t="s">
        <v>49</v>
      </c>
      <c r="O853" s="73"/>
      <c r="P853" s="195">
        <f>O853*H853</f>
        <v>0</v>
      </c>
      <c r="Q853" s="195">
        <v>0</v>
      </c>
      <c r="R853" s="195">
        <f>Q853*H853</f>
        <v>0</v>
      </c>
      <c r="S853" s="195">
        <v>0</v>
      </c>
      <c r="T853" s="196">
        <f>S853*H853</f>
        <v>0</v>
      </c>
      <c r="AR853" s="197" t="s">
        <v>331</v>
      </c>
      <c r="AT853" s="197" t="s">
        <v>168</v>
      </c>
      <c r="AU853" s="197" t="s">
        <v>92</v>
      </c>
      <c r="AY853" s="18" t="s">
        <v>165</v>
      </c>
      <c r="BE853" s="198">
        <f>IF(N853="základní",J853,0)</f>
        <v>0</v>
      </c>
      <c r="BF853" s="198">
        <f>IF(N853="snížená",J853,0)</f>
        <v>0</v>
      </c>
      <c r="BG853" s="198">
        <f>IF(N853="zákl. přenesená",J853,0)</f>
        <v>0</v>
      </c>
      <c r="BH853" s="198">
        <f>IF(N853="sníž. přenesená",J853,0)</f>
        <v>0</v>
      </c>
      <c r="BI853" s="198">
        <f>IF(N853="nulová",J853,0)</f>
        <v>0</v>
      </c>
      <c r="BJ853" s="18" t="s">
        <v>21</v>
      </c>
      <c r="BK853" s="198">
        <f>ROUND(I853*H853,2)</f>
        <v>0</v>
      </c>
      <c r="BL853" s="18" t="s">
        <v>331</v>
      </c>
      <c r="BM853" s="197" t="s">
        <v>1267</v>
      </c>
    </row>
    <row r="854" s="1" customFormat="1">
      <c r="B854" s="37"/>
      <c r="D854" s="199" t="s">
        <v>173</v>
      </c>
      <c r="F854" s="200" t="s">
        <v>1268</v>
      </c>
      <c r="I854" s="126"/>
      <c r="L854" s="37"/>
      <c r="M854" s="201"/>
      <c r="N854" s="73"/>
      <c r="O854" s="73"/>
      <c r="P854" s="73"/>
      <c r="Q854" s="73"/>
      <c r="R854" s="73"/>
      <c r="S854" s="73"/>
      <c r="T854" s="74"/>
      <c r="AT854" s="18" t="s">
        <v>173</v>
      </c>
      <c r="AU854" s="18" t="s">
        <v>92</v>
      </c>
    </row>
    <row r="855" s="11" customFormat="1" ht="22.8" customHeight="1">
      <c r="B855" s="172"/>
      <c r="D855" s="173" t="s">
        <v>83</v>
      </c>
      <c r="E855" s="183" t="s">
        <v>1269</v>
      </c>
      <c r="F855" s="183" t="s">
        <v>1270</v>
      </c>
      <c r="I855" s="175"/>
      <c r="J855" s="184">
        <f>BK855</f>
        <v>0</v>
      </c>
      <c r="L855" s="172"/>
      <c r="M855" s="177"/>
      <c r="N855" s="178"/>
      <c r="O855" s="178"/>
      <c r="P855" s="179">
        <f>SUM(P856:P887)</f>
        <v>0</v>
      </c>
      <c r="Q855" s="178"/>
      <c r="R855" s="179">
        <f>SUM(R856:R887)</f>
        <v>1.5308159279999998</v>
      </c>
      <c r="S855" s="178"/>
      <c r="T855" s="180">
        <f>SUM(T856:T887)</f>
        <v>1.296</v>
      </c>
      <c r="AR855" s="173" t="s">
        <v>92</v>
      </c>
      <c r="AT855" s="181" t="s">
        <v>83</v>
      </c>
      <c r="AU855" s="181" t="s">
        <v>21</v>
      </c>
      <c r="AY855" s="173" t="s">
        <v>165</v>
      </c>
      <c r="BK855" s="182">
        <f>SUM(BK856:BK887)</f>
        <v>0</v>
      </c>
    </row>
    <row r="856" s="1" customFormat="1" ht="24" customHeight="1">
      <c r="B856" s="185"/>
      <c r="C856" s="186" t="s">
        <v>1271</v>
      </c>
      <c r="D856" s="186" t="s">
        <v>168</v>
      </c>
      <c r="E856" s="187" t="s">
        <v>1272</v>
      </c>
      <c r="F856" s="188" t="s">
        <v>1273</v>
      </c>
      <c r="G856" s="189" t="s">
        <v>246</v>
      </c>
      <c r="H856" s="190">
        <v>18.809999999999999</v>
      </c>
      <c r="I856" s="191"/>
      <c r="J856" s="192">
        <f>ROUND(I856*H856,2)</f>
        <v>0</v>
      </c>
      <c r="K856" s="188" t="s">
        <v>247</v>
      </c>
      <c r="L856" s="37"/>
      <c r="M856" s="193" t="s">
        <v>1</v>
      </c>
      <c r="N856" s="194" t="s">
        <v>49</v>
      </c>
      <c r="O856" s="73"/>
      <c r="P856" s="195">
        <f>O856*H856</f>
        <v>0</v>
      </c>
      <c r="Q856" s="195">
        <v>0.01001</v>
      </c>
      <c r="R856" s="195">
        <f>Q856*H856</f>
        <v>0.18828809999999999</v>
      </c>
      <c r="S856" s="195">
        <v>0</v>
      </c>
      <c r="T856" s="196">
        <f>S856*H856</f>
        <v>0</v>
      </c>
      <c r="AR856" s="197" t="s">
        <v>331</v>
      </c>
      <c r="AT856" s="197" t="s">
        <v>168</v>
      </c>
      <c r="AU856" s="197" t="s">
        <v>92</v>
      </c>
      <c r="AY856" s="18" t="s">
        <v>165</v>
      </c>
      <c r="BE856" s="198">
        <f>IF(N856="základní",J856,0)</f>
        <v>0</v>
      </c>
      <c r="BF856" s="198">
        <f>IF(N856="snížená",J856,0)</f>
        <v>0</v>
      </c>
      <c r="BG856" s="198">
        <f>IF(N856="zákl. přenesená",J856,0)</f>
        <v>0</v>
      </c>
      <c r="BH856" s="198">
        <f>IF(N856="sníž. přenesená",J856,0)</f>
        <v>0</v>
      </c>
      <c r="BI856" s="198">
        <f>IF(N856="nulová",J856,0)</f>
        <v>0</v>
      </c>
      <c r="BJ856" s="18" t="s">
        <v>21</v>
      </c>
      <c r="BK856" s="198">
        <f>ROUND(I856*H856,2)</f>
        <v>0</v>
      </c>
      <c r="BL856" s="18" t="s">
        <v>331</v>
      </c>
      <c r="BM856" s="197" t="s">
        <v>1274</v>
      </c>
    </row>
    <row r="857" s="1" customFormat="1">
      <c r="B857" s="37"/>
      <c r="D857" s="199" t="s">
        <v>173</v>
      </c>
      <c r="F857" s="200" t="s">
        <v>1275</v>
      </c>
      <c r="I857" s="126"/>
      <c r="L857" s="37"/>
      <c r="M857" s="201"/>
      <c r="N857" s="73"/>
      <c r="O857" s="73"/>
      <c r="P857" s="73"/>
      <c r="Q857" s="73"/>
      <c r="R857" s="73"/>
      <c r="S857" s="73"/>
      <c r="T857" s="74"/>
      <c r="AT857" s="18" t="s">
        <v>173</v>
      </c>
      <c r="AU857" s="18" t="s">
        <v>92</v>
      </c>
    </row>
    <row r="858" s="12" customFormat="1">
      <c r="B858" s="205"/>
      <c r="D858" s="199" t="s">
        <v>249</v>
      </c>
      <c r="E858" s="206" t="s">
        <v>1</v>
      </c>
      <c r="F858" s="207" t="s">
        <v>1276</v>
      </c>
      <c r="H858" s="206" t="s">
        <v>1</v>
      </c>
      <c r="I858" s="208"/>
      <c r="L858" s="205"/>
      <c r="M858" s="209"/>
      <c r="N858" s="210"/>
      <c r="O858" s="210"/>
      <c r="P858" s="210"/>
      <c r="Q858" s="210"/>
      <c r="R858" s="210"/>
      <c r="S858" s="210"/>
      <c r="T858" s="211"/>
      <c r="AT858" s="206" t="s">
        <v>249</v>
      </c>
      <c r="AU858" s="206" t="s">
        <v>92</v>
      </c>
      <c r="AV858" s="12" t="s">
        <v>21</v>
      </c>
      <c r="AW858" s="12" t="s">
        <v>39</v>
      </c>
      <c r="AX858" s="12" t="s">
        <v>84</v>
      </c>
      <c r="AY858" s="206" t="s">
        <v>165</v>
      </c>
    </row>
    <row r="859" s="13" customFormat="1">
      <c r="B859" s="212"/>
      <c r="D859" s="199" t="s">
        <v>249</v>
      </c>
      <c r="E859" s="213" t="s">
        <v>1</v>
      </c>
      <c r="F859" s="214" t="s">
        <v>1277</v>
      </c>
      <c r="H859" s="215">
        <v>18.809999999999999</v>
      </c>
      <c r="I859" s="216"/>
      <c r="L859" s="212"/>
      <c r="M859" s="217"/>
      <c r="N859" s="218"/>
      <c r="O859" s="218"/>
      <c r="P859" s="218"/>
      <c r="Q859" s="218"/>
      <c r="R859" s="218"/>
      <c r="S859" s="218"/>
      <c r="T859" s="219"/>
      <c r="AT859" s="213" t="s">
        <v>249</v>
      </c>
      <c r="AU859" s="213" t="s">
        <v>92</v>
      </c>
      <c r="AV859" s="13" t="s">
        <v>92</v>
      </c>
      <c r="AW859" s="13" t="s">
        <v>39</v>
      </c>
      <c r="AX859" s="13" t="s">
        <v>84</v>
      </c>
      <c r="AY859" s="213" t="s">
        <v>165</v>
      </c>
    </row>
    <row r="860" s="14" customFormat="1">
      <c r="B860" s="220"/>
      <c r="D860" s="199" t="s">
        <v>249</v>
      </c>
      <c r="E860" s="221" t="s">
        <v>1</v>
      </c>
      <c r="F860" s="222" t="s">
        <v>252</v>
      </c>
      <c r="H860" s="223">
        <v>18.809999999999999</v>
      </c>
      <c r="I860" s="224"/>
      <c r="L860" s="220"/>
      <c r="M860" s="225"/>
      <c r="N860" s="226"/>
      <c r="O860" s="226"/>
      <c r="P860" s="226"/>
      <c r="Q860" s="226"/>
      <c r="R860" s="226"/>
      <c r="S860" s="226"/>
      <c r="T860" s="227"/>
      <c r="AT860" s="221" t="s">
        <v>249</v>
      </c>
      <c r="AU860" s="221" t="s">
        <v>92</v>
      </c>
      <c r="AV860" s="14" t="s">
        <v>164</v>
      </c>
      <c r="AW860" s="14" t="s">
        <v>39</v>
      </c>
      <c r="AX860" s="14" t="s">
        <v>21</v>
      </c>
      <c r="AY860" s="221" t="s">
        <v>165</v>
      </c>
    </row>
    <row r="861" s="1" customFormat="1" ht="24" customHeight="1">
      <c r="B861" s="185"/>
      <c r="C861" s="186" t="s">
        <v>1278</v>
      </c>
      <c r="D861" s="186" t="s">
        <v>168</v>
      </c>
      <c r="E861" s="187" t="s">
        <v>1279</v>
      </c>
      <c r="F861" s="188" t="s">
        <v>1280</v>
      </c>
      <c r="G861" s="189" t="s">
        <v>246</v>
      </c>
      <c r="H861" s="190">
        <v>54.045000000000002</v>
      </c>
      <c r="I861" s="191"/>
      <c r="J861" s="192">
        <f>ROUND(I861*H861,2)</f>
        <v>0</v>
      </c>
      <c r="K861" s="188" t="s">
        <v>247</v>
      </c>
      <c r="L861" s="37"/>
      <c r="M861" s="193" t="s">
        <v>1</v>
      </c>
      <c r="N861" s="194" t="s">
        <v>49</v>
      </c>
      <c r="O861" s="73"/>
      <c r="P861" s="195">
        <f>O861*H861</f>
        <v>0</v>
      </c>
      <c r="Q861" s="195">
        <v>0.016209999999999999</v>
      </c>
      <c r="R861" s="195">
        <f>Q861*H861</f>
        <v>0.87606944999999992</v>
      </c>
      <c r="S861" s="195">
        <v>0</v>
      </c>
      <c r="T861" s="196">
        <f>S861*H861</f>
        <v>0</v>
      </c>
      <c r="AR861" s="197" t="s">
        <v>331</v>
      </c>
      <c r="AT861" s="197" t="s">
        <v>168</v>
      </c>
      <c r="AU861" s="197" t="s">
        <v>92</v>
      </c>
      <c r="AY861" s="18" t="s">
        <v>165</v>
      </c>
      <c r="BE861" s="198">
        <f>IF(N861="základní",J861,0)</f>
        <v>0</v>
      </c>
      <c r="BF861" s="198">
        <f>IF(N861="snížená",J861,0)</f>
        <v>0</v>
      </c>
      <c r="BG861" s="198">
        <f>IF(N861="zákl. přenesená",J861,0)</f>
        <v>0</v>
      </c>
      <c r="BH861" s="198">
        <f>IF(N861="sníž. přenesená",J861,0)</f>
        <v>0</v>
      </c>
      <c r="BI861" s="198">
        <f>IF(N861="nulová",J861,0)</f>
        <v>0</v>
      </c>
      <c r="BJ861" s="18" t="s">
        <v>21</v>
      </c>
      <c r="BK861" s="198">
        <f>ROUND(I861*H861,2)</f>
        <v>0</v>
      </c>
      <c r="BL861" s="18" t="s">
        <v>331</v>
      </c>
      <c r="BM861" s="197" t="s">
        <v>1281</v>
      </c>
    </row>
    <row r="862" s="1" customFormat="1">
      <c r="B862" s="37"/>
      <c r="D862" s="199" t="s">
        <v>173</v>
      </c>
      <c r="F862" s="200" t="s">
        <v>1282</v>
      </c>
      <c r="I862" s="126"/>
      <c r="L862" s="37"/>
      <c r="M862" s="201"/>
      <c r="N862" s="73"/>
      <c r="O862" s="73"/>
      <c r="P862" s="73"/>
      <c r="Q862" s="73"/>
      <c r="R862" s="73"/>
      <c r="S862" s="73"/>
      <c r="T862" s="74"/>
      <c r="AT862" s="18" t="s">
        <v>173</v>
      </c>
      <c r="AU862" s="18" t="s">
        <v>92</v>
      </c>
    </row>
    <row r="863" s="12" customFormat="1">
      <c r="B863" s="205"/>
      <c r="D863" s="199" t="s">
        <v>249</v>
      </c>
      <c r="E863" s="206" t="s">
        <v>1</v>
      </c>
      <c r="F863" s="207" t="s">
        <v>1163</v>
      </c>
      <c r="H863" s="206" t="s">
        <v>1</v>
      </c>
      <c r="I863" s="208"/>
      <c r="L863" s="205"/>
      <c r="M863" s="209"/>
      <c r="N863" s="210"/>
      <c r="O863" s="210"/>
      <c r="P863" s="210"/>
      <c r="Q863" s="210"/>
      <c r="R863" s="210"/>
      <c r="S863" s="210"/>
      <c r="T863" s="211"/>
      <c r="AT863" s="206" t="s">
        <v>249</v>
      </c>
      <c r="AU863" s="206" t="s">
        <v>92</v>
      </c>
      <c r="AV863" s="12" t="s">
        <v>21</v>
      </c>
      <c r="AW863" s="12" t="s">
        <v>39</v>
      </c>
      <c r="AX863" s="12" t="s">
        <v>84</v>
      </c>
      <c r="AY863" s="206" t="s">
        <v>165</v>
      </c>
    </row>
    <row r="864" s="13" customFormat="1">
      <c r="B864" s="212"/>
      <c r="D864" s="199" t="s">
        <v>249</v>
      </c>
      <c r="E864" s="213" t="s">
        <v>1</v>
      </c>
      <c r="F864" s="214" t="s">
        <v>1283</v>
      </c>
      <c r="H864" s="215">
        <v>44.640000000000001</v>
      </c>
      <c r="I864" s="216"/>
      <c r="L864" s="212"/>
      <c r="M864" s="217"/>
      <c r="N864" s="218"/>
      <c r="O864" s="218"/>
      <c r="P864" s="218"/>
      <c r="Q864" s="218"/>
      <c r="R864" s="218"/>
      <c r="S864" s="218"/>
      <c r="T864" s="219"/>
      <c r="AT864" s="213" t="s">
        <v>249</v>
      </c>
      <c r="AU864" s="213" t="s">
        <v>92</v>
      </c>
      <c r="AV864" s="13" t="s">
        <v>92</v>
      </c>
      <c r="AW864" s="13" t="s">
        <v>39</v>
      </c>
      <c r="AX864" s="13" t="s">
        <v>84</v>
      </c>
      <c r="AY864" s="213" t="s">
        <v>165</v>
      </c>
    </row>
    <row r="865" s="12" customFormat="1">
      <c r="B865" s="205"/>
      <c r="D865" s="199" t="s">
        <v>249</v>
      </c>
      <c r="E865" s="206" t="s">
        <v>1</v>
      </c>
      <c r="F865" s="207" t="s">
        <v>1276</v>
      </c>
      <c r="H865" s="206" t="s">
        <v>1</v>
      </c>
      <c r="I865" s="208"/>
      <c r="L865" s="205"/>
      <c r="M865" s="209"/>
      <c r="N865" s="210"/>
      <c r="O865" s="210"/>
      <c r="P865" s="210"/>
      <c r="Q865" s="210"/>
      <c r="R865" s="210"/>
      <c r="S865" s="210"/>
      <c r="T865" s="211"/>
      <c r="AT865" s="206" t="s">
        <v>249</v>
      </c>
      <c r="AU865" s="206" t="s">
        <v>92</v>
      </c>
      <c r="AV865" s="12" t="s">
        <v>21</v>
      </c>
      <c r="AW865" s="12" t="s">
        <v>39</v>
      </c>
      <c r="AX865" s="12" t="s">
        <v>84</v>
      </c>
      <c r="AY865" s="206" t="s">
        <v>165</v>
      </c>
    </row>
    <row r="866" s="13" customFormat="1">
      <c r="B866" s="212"/>
      <c r="D866" s="199" t="s">
        <v>249</v>
      </c>
      <c r="E866" s="213" t="s">
        <v>1</v>
      </c>
      <c r="F866" s="214" t="s">
        <v>1232</v>
      </c>
      <c r="H866" s="215">
        <v>9.4049999999999994</v>
      </c>
      <c r="I866" s="216"/>
      <c r="L866" s="212"/>
      <c r="M866" s="217"/>
      <c r="N866" s="218"/>
      <c r="O866" s="218"/>
      <c r="P866" s="218"/>
      <c r="Q866" s="218"/>
      <c r="R866" s="218"/>
      <c r="S866" s="218"/>
      <c r="T866" s="219"/>
      <c r="AT866" s="213" t="s">
        <v>249</v>
      </c>
      <c r="AU866" s="213" t="s">
        <v>92</v>
      </c>
      <c r="AV866" s="13" t="s">
        <v>92</v>
      </c>
      <c r="AW866" s="13" t="s">
        <v>39</v>
      </c>
      <c r="AX866" s="13" t="s">
        <v>84</v>
      </c>
      <c r="AY866" s="213" t="s">
        <v>165</v>
      </c>
    </row>
    <row r="867" s="14" customFormat="1">
      <c r="B867" s="220"/>
      <c r="D867" s="199" t="s">
        <v>249</v>
      </c>
      <c r="E867" s="221" t="s">
        <v>1</v>
      </c>
      <c r="F867" s="222" t="s">
        <v>252</v>
      </c>
      <c r="H867" s="223">
        <v>54.045000000000002</v>
      </c>
      <c r="I867" s="224"/>
      <c r="L867" s="220"/>
      <c r="M867" s="225"/>
      <c r="N867" s="226"/>
      <c r="O867" s="226"/>
      <c r="P867" s="226"/>
      <c r="Q867" s="226"/>
      <c r="R867" s="226"/>
      <c r="S867" s="226"/>
      <c r="T867" s="227"/>
      <c r="AT867" s="221" t="s">
        <v>249</v>
      </c>
      <c r="AU867" s="221" t="s">
        <v>92</v>
      </c>
      <c r="AV867" s="14" t="s">
        <v>164</v>
      </c>
      <c r="AW867" s="14" t="s">
        <v>39</v>
      </c>
      <c r="AX867" s="14" t="s">
        <v>21</v>
      </c>
      <c r="AY867" s="221" t="s">
        <v>165</v>
      </c>
    </row>
    <row r="868" s="1" customFormat="1" ht="24" customHeight="1">
      <c r="B868" s="185"/>
      <c r="C868" s="186" t="s">
        <v>1284</v>
      </c>
      <c r="D868" s="186" t="s">
        <v>168</v>
      </c>
      <c r="E868" s="187" t="s">
        <v>1285</v>
      </c>
      <c r="F868" s="188" t="s">
        <v>1286</v>
      </c>
      <c r="G868" s="189" t="s">
        <v>268</v>
      </c>
      <c r="H868" s="190">
        <v>1.633</v>
      </c>
      <c r="I868" s="191"/>
      <c r="J868" s="192">
        <f>ROUND(I868*H868,2)</f>
        <v>0</v>
      </c>
      <c r="K868" s="188" t="s">
        <v>247</v>
      </c>
      <c r="L868" s="37"/>
      <c r="M868" s="193" t="s">
        <v>1</v>
      </c>
      <c r="N868" s="194" t="s">
        <v>49</v>
      </c>
      <c r="O868" s="73"/>
      <c r="P868" s="195">
        <f>O868*H868</f>
        <v>0</v>
      </c>
      <c r="Q868" s="195">
        <v>0.023369999999999998</v>
      </c>
      <c r="R868" s="195">
        <f>Q868*H868</f>
        <v>0.038163209999999996</v>
      </c>
      <c r="S868" s="195">
        <v>0</v>
      </c>
      <c r="T868" s="196">
        <f>S868*H868</f>
        <v>0</v>
      </c>
      <c r="AR868" s="197" t="s">
        <v>331</v>
      </c>
      <c r="AT868" s="197" t="s">
        <v>168</v>
      </c>
      <c r="AU868" s="197" t="s">
        <v>92</v>
      </c>
      <c r="AY868" s="18" t="s">
        <v>165</v>
      </c>
      <c r="BE868" s="198">
        <f>IF(N868="základní",J868,0)</f>
        <v>0</v>
      </c>
      <c r="BF868" s="198">
        <f>IF(N868="snížená",J868,0)</f>
        <v>0</v>
      </c>
      <c r="BG868" s="198">
        <f>IF(N868="zákl. přenesená",J868,0)</f>
        <v>0</v>
      </c>
      <c r="BH868" s="198">
        <f>IF(N868="sníž. přenesená",J868,0)</f>
        <v>0</v>
      </c>
      <c r="BI868" s="198">
        <f>IF(N868="nulová",J868,0)</f>
        <v>0</v>
      </c>
      <c r="BJ868" s="18" t="s">
        <v>21</v>
      </c>
      <c r="BK868" s="198">
        <f>ROUND(I868*H868,2)</f>
        <v>0</v>
      </c>
      <c r="BL868" s="18" t="s">
        <v>331</v>
      </c>
      <c r="BM868" s="197" t="s">
        <v>1287</v>
      </c>
    </row>
    <row r="869" s="1" customFormat="1">
      <c r="B869" s="37"/>
      <c r="D869" s="199" t="s">
        <v>173</v>
      </c>
      <c r="F869" s="200" t="s">
        <v>1288</v>
      </c>
      <c r="I869" s="126"/>
      <c r="L869" s="37"/>
      <c r="M869" s="201"/>
      <c r="N869" s="73"/>
      <c r="O869" s="73"/>
      <c r="P869" s="73"/>
      <c r="Q869" s="73"/>
      <c r="R869" s="73"/>
      <c r="S869" s="73"/>
      <c r="T869" s="74"/>
      <c r="AT869" s="18" t="s">
        <v>173</v>
      </c>
      <c r="AU869" s="18" t="s">
        <v>92</v>
      </c>
    </row>
    <row r="870" s="13" customFormat="1">
      <c r="B870" s="212"/>
      <c r="D870" s="199" t="s">
        <v>249</v>
      </c>
      <c r="E870" s="213" t="s">
        <v>1</v>
      </c>
      <c r="F870" s="214" t="s">
        <v>1289</v>
      </c>
      <c r="H870" s="215">
        <v>0.28199999999999997</v>
      </c>
      <c r="I870" s="216"/>
      <c r="L870" s="212"/>
      <c r="M870" s="217"/>
      <c r="N870" s="218"/>
      <c r="O870" s="218"/>
      <c r="P870" s="218"/>
      <c r="Q870" s="218"/>
      <c r="R870" s="218"/>
      <c r="S870" s="218"/>
      <c r="T870" s="219"/>
      <c r="AT870" s="213" t="s">
        <v>249</v>
      </c>
      <c r="AU870" s="213" t="s">
        <v>92</v>
      </c>
      <c r="AV870" s="13" t="s">
        <v>92</v>
      </c>
      <c r="AW870" s="13" t="s">
        <v>39</v>
      </c>
      <c r="AX870" s="13" t="s">
        <v>84</v>
      </c>
      <c r="AY870" s="213" t="s">
        <v>165</v>
      </c>
    </row>
    <row r="871" s="13" customFormat="1">
      <c r="B871" s="212"/>
      <c r="D871" s="199" t="s">
        <v>249</v>
      </c>
      <c r="E871" s="213" t="s">
        <v>1</v>
      </c>
      <c r="F871" s="214" t="s">
        <v>1290</v>
      </c>
      <c r="H871" s="215">
        <v>1.351</v>
      </c>
      <c r="I871" s="216"/>
      <c r="L871" s="212"/>
      <c r="M871" s="217"/>
      <c r="N871" s="218"/>
      <c r="O871" s="218"/>
      <c r="P871" s="218"/>
      <c r="Q871" s="218"/>
      <c r="R871" s="218"/>
      <c r="S871" s="218"/>
      <c r="T871" s="219"/>
      <c r="AT871" s="213" t="s">
        <v>249</v>
      </c>
      <c r="AU871" s="213" t="s">
        <v>92</v>
      </c>
      <c r="AV871" s="13" t="s">
        <v>92</v>
      </c>
      <c r="AW871" s="13" t="s">
        <v>39</v>
      </c>
      <c r="AX871" s="13" t="s">
        <v>84</v>
      </c>
      <c r="AY871" s="213" t="s">
        <v>165</v>
      </c>
    </row>
    <row r="872" s="14" customFormat="1">
      <c r="B872" s="220"/>
      <c r="D872" s="199" t="s">
        <v>249</v>
      </c>
      <c r="E872" s="221" t="s">
        <v>1</v>
      </c>
      <c r="F872" s="222" t="s">
        <v>252</v>
      </c>
      <c r="H872" s="223">
        <v>1.633</v>
      </c>
      <c r="I872" s="224"/>
      <c r="L872" s="220"/>
      <c r="M872" s="225"/>
      <c r="N872" s="226"/>
      <c r="O872" s="226"/>
      <c r="P872" s="226"/>
      <c r="Q872" s="226"/>
      <c r="R872" s="226"/>
      <c r="S872" s="226"/>
      <c r="T872" s="227"/>
      <c r="AT872" s="221" t="s">
        <v>249</v>
      </c>
      <c r="AU872" s="221" t="s">
        <v>92</v>
      </c>
      <c r="AV872" s="14" t="s">
        <v>164</v>
      </c>
      <c r="AW872" s="14" t="s">
        <v>39</v>
      </c>
      <c r="AX872" s="14" t="s">
        <v>21</v>
      </c>
      <c r="AY872" s="221" t="s">
        <v>165</v>
      </c>
    </row>
    <row r="873" s="1" customFormat="1" ht="24" customHeight="1">
      <c r="B873" s="185"/>
      <c r="C873" s="186" t="s">
        <v>1291</v>
      </c>
      <c r="D873" s="186" t="s">
        <v>168</v>
      </c>
      <c r="E873" s="187" t="s">
        <v>1292</v>
      </c>
      <c r="F873" s="188" t="s">
        <v>1293</v>
      </c>
      <c r="G873" s="189" t="s">
        <v>246</v>
      </c>
      <c r="H873" s="190">
        <v>43.200000000000003</v>
      </c>
      <c r="I873" s="191"/>
      <c r="J873" s="192">
        <f>ROUND(I873*H873,2)</f>
        <v>0</v>
      </c>
      <c r="K873" s="188" t="s">
        <v>247</v>
      </c>
      <c r="L873" s="37"/>
      <c r="M873" s="193" t="s">
        <v>1</v>
      </c>
      <c r="N873" s="194" t="s">
        <v>49</v>
      </c>
      <c r="O873" s="73"/>
      <c r="P873" s="195">
        <f>O873*H873</f>
        <v>0</v>
      </c>
      <c r="Q873" s="195">
        <v>0</v>
      </c>
      <c r="R873" s="195">
        <f>Q873*H873</f>
        <v>0</v>
      </c>
      <c r="S873" s="195">
        <v>0</v>
      </c>
      <c r="T873" s="196">
        <f>S873*H873</f>
        <v>0</v>
      </c>
      <c r="AR873" s="197" t="s">
        <v>331</v>
      </c>
      <c r="AT873" s="197" t="s">
        <v>168</v>
      </c>
      <c r="AU873" s="197" t="s">
        <v>92</v>
      </c>
      <c r="AY873" s="18" t="s">
        <v>165</v>
      </c>
      <c r="BE873" s="198">
        <f>IF(N873="základní",J873,0)</f>
        <v>0</v>
      </c>
      <c r="BF873" s="198">
        <f>IF(N873="snížená",J873,0)</f>
        <v>0</v>
      </c>
      <c r="BG873" s="198">
        <f>IF(N873="zákl. přenesená",J873,0)</f>
        <v>0</v>
      </c>
      <c r="BH873" s="198">
        <f>IF(N873="sníž. přenesená",J873,0)</f>
        <v>0</v>
      </c>
      <c r="BI873" s="198">
        <f>IF(N873="nulová",J873,0)</f>
        <v>0</v>
      </c>
      <c r="BJ873" s="18" t="s">
        <v>21</v>
      </c>
      <c r="BK873" s="198">
        <f>ROUND(I873*H873,2)</f>
        <v>0</v>
      </c>
      <c r="BL873" s="18" t="s">
        <v>331</v>
      </c>
      <c r="BM873" s="197" t="s">
        <v>1294</v>
      </c>
    </row>
    <row r="874" s="1" customFormat="1">
      <c r="B874" s="37"/>
      <c r="D874" s="199" t="s">
        <v>173</v>
      </c>
      <c r="F874" s="200" t="s">
        <v>1295</v>
      </c>
      <c r="I874" s="126"/>
      <c r="L874" s="37"/>
      <c r="M874" s="201"/>
      <c r="N874" s="73"/>
      <c r="O874" s="73"/>
      <c r="P874" s="73"/>
      <c r="Q874" s="73"/>
      <c r="R874" s="73"/>
      <c r="S874" s="73"/>
      <c r="T874" s="74"/>
      <c r="AT874" s="18" t="s">
        <v>173</v>
      </c>
      <c r="AU874" s="18" t="s">
        <v>92</v>
      </c>
    </row>
    <row r="875" s="12" customFormat="1">
      <c r="B875" s="205"/>
      <c r="D875" s="199" t="s">
        <v>249</v>
      </c>
      <c r="E875" s="206" t="s">
        <v>1</v>
      </c>
      <c r="F875" s="207" t="s">
        <v>1296</v>
      </c>
      <c r="H875" s="206" t="s">
        <v>1</v>
      </c>
      <c r="I875" s="208"/>
      <c r="L875" s="205"/>
      <c r="M875" s="209"/>
      <c r="N875" s="210"/>
      <c r="O875" s="210"/>
      <c r="P875" s="210"/>
      <c r="Q875" s="210"/>
      <c r="R875" s="210"/>
      <c r="S875" s="210"/>
      <c r="T875" s="211"/>
      <c r="AT875" s="206" t="s">
        <v>249</v>
      </c>
      <c r="AU875" s="206" t="s">
        <v>92</v>
      </c>
      <c r="AV875" s="12" t="s">
        <v>21</v>
      </c>
      <c r="AW875" s="12" t="s">
        <v>39</v>
      </c>
      <c r="AX875" s="12" t="s">
        <v>84</v>
      </c>
      <c r="AY875" s="206" t="s">
        <v>165</v>
      </c>
    </row>
    <row r="876" s="13" customFormat="1">
      <c r="B876" s="212"/>
      <c r="D876" s="199" t="s">
        <v>249</v>
      </c>
      <c r="E876" s="213" t="s">
        <v>1</v>
      </c>
      <c r="F876" s="214" t="s">
        <v>1297</v>
      </c>
      <c r="H876" s="215">
        <v>43.200000000000003</v>
      </c>
      <c r="I876" s="216"/>
      <c r="L876" s="212"/>
      <c r="M876" s="217"/>
      <c r="N876" s="218"/>
      <c r="O876" s="218"/>
      <c r="P876" s="218"/>
      <c r="Q876" s="218"/>
      <c r="R876" s="218"/>
      <c r="S876" s="218"/>
      <c r="T876" s="219"/>
      <c r="AT876" s="213" t="s">
        <v>249</v>
      </c>
      <c r="AU876" s="213" t="s">
        <v>92</v>
      </c>
      <c r="AV876" s="13" t="s">
        <v>92</v>
      </c>
      <c r="AW876" s="13" t="s">
        <v>39</v>
      </c>
      <c r="AX876" s="13" t="s">
        <v>84</v>
      </c>
      <c r="AY876" s="213" t="s">
        <v>165</v>
      </c>
    </row>
    <row r="877" s="14" customFormat="1">
      <c r="B877" s="220"/>
      <c r="D877" s="199" t="s">
        <v>249</v>
      </c>
      <c r="E877" s="221" t="s">
        <v>1</v>
      </c>
      <c r="F877" s="222" t="s">
        <v>252</v>
      </c>
      <c r="H877" s="223">
        <v>43.200000000000003</v>
      </c>
      <c r="I877" s="224"/>
      <c r="L877" s="220"/>
      <c r="M877" s="225"/>
      <c r="N877" s="226"/>
      <c r="O877" s="226"/>
      <c r="P877" s="226"/>
      <c r="Q877" s="226"/>
      <c r="R877" s="226"/>
      <c r="S877" s="226"/>
      <c r="T877" s="227"/>
      <c r="AT877" s="221" t="s">
        <v>249</v>
      </c>
      <c r="AU877" s="221" t="s">
        <v>92</v>
      </c>
      <c r="AV877" s="14" t="s">
        <v>164</v>
      </c>
      <c r="AW877" s="14" t="s">
        <v>39</v>
      </c>
      <c r="AX877" s="14" t="s">
        <v>21</v>
      </c>
      <c r="AY877" s="221" t="s">
        <v>165</v>
      </c>
    </row>
    <row r="878" s="1" customFormat="1" ht="16.5" customHeight="1">
      <c r="B878" s="185"/>
      <c r="C878" s="228" t="s">
        <v>1298</v>
      </c>
      <c r="D878" s="228" t="s">
        <v>386</v>
      </c>
      <c r="E878" s="229" t="s">
        <v>1299</v>
      </c>
      <c r="F878" s="230" t="s">
        <v>1300</v>
      </c>
      <c r="G878" s="231" t="s">
        <v>246</v>
      </c>
      <c r="H878" s="232">
        <v>46.655999999999999</v>
      </c>
      <c r="I878" s="233"/>
      <c r="J878" s="234">
        <f>ROUND(I878*H878,2)</f>
        <v>0</v>
      </c>
      <c r="K878" s="230" t="s">
        <v>247</v>
      </c>
      <c r="L878" s="235"/>
      <c r="M878" s="236" t="s">
        <v>1</v>
      </c>
      <c r="N878" s="237" t="s">
        <v>49</v>
      </c>
      <c r="O878" s="73"/>
      <c r="P878" s="195">
        <f>O878*H878</f>
        <v>0</v>
      </c>
      <c r="Q878" s="195">
        <v>0.0089999999999999993</v>
      </c>
      <c r="R878" s="195">
        <f>Q878*H878</f>
        <v>0.41990399999999994</v>
      </c>
      <c r="S878" s="195">
        <v>0</v>
      </c>
      <c r="T878" s="196">
        <f>S878*H878</f>
        <v>0</v>
      </c>
      <c r="AR878" s="197" t="s">
        <v>431</v>
      </c>
      <c r="AT878" s="197" t="s">
        <v>386</v>
      </c>
      <c r="AU878" s="197" t="s">
        <v>92</v>
      </c>
      <c r="AY878" s="18" t="s">
        <v>165</v>
      </c>
      <c r="BE878" s="198">
        <f>IF(N878="základní",J878,0)</f>
        <v>0</v>
      </c>
      <c r="BF878" s="198">
        <f>IF(N878="snížená",J878,0)</f>
        <v>0</v>
      </c>
      <c r="BG878" s="198">
        <f>IF(N878="zákl. přenesená",J878,0)</f>
        <v>0</v>
      </c>
      <c r="BH878" s="198">
        <f>IF(N878="sníž. přenesená",J878,0)</f>
        <v>0</v>
      </c>
      <c r="BI878" s="198">
        <f>IF(N878="nulová",J878,0)</f>
        <v>0</v>
      </c>
      <c r="BJ878" s="18" t="s">
        <v>21</v>
      </c>
      <c r="BK878" s="198">
        <f>ROUND(I878*H878,2)</f>
        <v>0</v>
      </c>
      <c r="BL878" s="18" t="s">
        <v>331</v>
      </c>
      <c r="BM878" s="197" t="s">
        <v>1301</v>
      </c>
    </row>
    <row r="879" s="1" customFormat="1">
      <c r="B879" s="37"/>
      <c r="D879" s="199" t="s">
        <v>173</v>
      </c>
      <c r="F879" s="200" t="s">
        <v>1302</v>
      </c>
      <c r="I879" s="126"/>
      <c r="L879" s="37"/>
      <c r="M879" s="201"/>
      <c r="N879" s="73"/>
      <c r="O879" s="73"/>
      <c r="P879" s="73"/>
      <c r="Q879" s="73"/>
      <c r="R879" s="73"/>
      <c r="S879" s="73"/>
      <c r="T879" s="74"/>
      <c r="AT879" s="18" t="s">
        <v>173</v>
      </c>
      <c r="AU879" s="18" t="s">
        <v>92</v>
      </c>
    </row>
    <row r="880" s="13" customFormat="1">
      <c r="B880" s="212"/>
      <c r="D880" s="199" t="s">
        <v>249</v>
      </c>
      <c r="E880" s="213" t="s">
        <v>1</v>
      </c>
      <c r="F880" s="214" t="s">
        <v>1303</v>
      </c>
      <c r="H880" s="215">
        <v>46.655999999999999</v>
      </c>
      <c r="I880" s="216"/>
      <c r="L880" s="212"/>
      <c r="M880" s="217"/>
      <c r="N880" s="218"/>
      <c r="O880" s="218"/>
      <c r="P880" s="218"/>
      <c r="Q880" s="218"/>
      <c r="R880" s="218"/>
      <c r="S880" s="218"/>
      <c r="T880" s="219"/>
      <c r="AT880" s="213" t="s">
        <v>249</v>
      </c>
      <c r="AU880" s="213" t="s">
        <v>92</v>
      </c>
      <c r="AV880" s="13" t="s">
        <v>92</v>
      </c>
      <c r="AW880" s="13" t="s">
        <v>39</v>
      </c>
      <c r="AX880" s="13" t="s">
        <v>84</v>
      </c>
      <c r="AY880" s="213" t="s">
        <v>165</v>
      </c>
    </row>
    <row r="881" s="14" customFormat="1">
      <c r="B881" s="220"/>
      <c r="D881" s="199" t="s">
        <v>249</v>
      </c>
      <c r="E881" s="221" t="s">
        <v>1</v>
      </c>
      <c r="F881" s="222" t="s">
        <v>252</v>
      </c>
      <c r="H881" s="223">
        <v>46.655999999999999</v>
      </c>
      <c r="I881" s="224"/>
      <c r="L881" s="220"/>
      <c r="M881" s="225"/>
      <c r="N881" s="226"/>
      <c r="O881" s="226"/>
      <c r="P881" s="226"/>
      <c r="Q881" s="226"/>
      <c r="R881" s="226"/>
      <c r="S881" s="226"/>
      <c r="T881" s="227"/>
      <c r="AT881" s="221" t="s">
        <v>249</v>
      </c>
      <c r="AU881" s="221" t="s">
        <v>92</v>
      </c>
      <c r="AV881" s="14" t="s">
        <v>164</v>
      </c>
      <c r="AW881" s="14" t="s">
        <v>39</v>
      </c>
      <c r="AX881" s="14" t="s">
        <v>21</v>
      </c>
      <c r="AY881" s="221" t="s">
        <v>165</v>
      </c>
    </row>
    <row r="882" s="1" customFormat="1" ht="24" customHeight="1">
      <c r="B882" s="185"/>
      <c r="C882" s="186" t="s">
        <v>1304</v>
      </c>
      <c r="D882" s="186" t="s">
        <v>168</v>
      </c>
      <c r="E882" s="187" t="s">
        <v>1305</v>
      </c>
      <c r="F882" s="188" t="s">
        <v>1306</v>
      </c>
      <c r="G882" s="189" t="s">
        <v>246</v>
      </c>
      <c r="H882" s="190">
        <v>43.200000000000003</v>
      </c>
      <c r="I882" s="191"/>
      <c r="J882" s="192">
        <f>ROUND(I882*H882,2)</f>
        <v>0</v>
      </c>
      <c r="K882" s="188" t="s">
        <v>247</v>
      </c>
      <c r="L882" s="37"/>
      <c r="M882" s="193" t="s">
        <v>1</v>
      </c>
      <c r="N882" s="194" t="s">
        <v>49</v>
      </c>
      <c r="O882" s="73"/>
      <c r="P882" s="195">
        <f>O882*H882</f>
        <v>0</v>
      </c>
      <c r="Q882" s="195">
        <v>0</v>
      </c>
      <c r="R882" s="195">
        <f>Q882*H882</f>
        <v>0</v>
      </c>
      <c r="S882" s="195">
        <v>0.029999999999999999</v>
      </c>
      <c r="T882" s="196">
        <f>S882*H882</f>
        <v>1.296</v>
      </c>
      <c r="AR882" s="197" t="s">
        <v>331</v>
      </c>
      <c r="AT882" s="197" t="s">
        <v>168</v>
      </c>
      <c r="AU882" s="197" t="s">
        <v>92</v>
      </c>
      <c r="AY882" s="18" t="s">
        <v>165</v>
      </c>
      <c r="BE882" s="198">
        <f>IF(N882="základní",J882,0)</f>
        <v>0</v>
      </c>
      <c r="BF882" s="198">
        <f>IF(N882="snížená",J882,0)</f>
        <v>0</v>
      </c>
      <c r="BG882" s="198">
        <f>IF(N882="zákl. přenesená",J882,0)</f>
        <v>0</v>
      </c>
      <c r="BH882" s="198">
        <f>IF(N882="sníž. přenesená",J882,0)</f>
        <v>0</v>
      </c>
      <c r="BI882" s="198">
        <f>IF(N882="nulová",J882,0)</f>
        <v>0</v>
      </c>
      <c r="BJ882" s="18" t="s">
        <v>21</v>
      </c>
      <c r="BK882" s="198">
        <f>ROUND(I882*H882,2)</f>
        <v>0</v>
      </c>
      <c r="BL882" s="18" t="s">
        <v>331</v>
      </c>
      <c r="BM882" s="197" t="s">
        <v>1307</v>
      </c>
    </row>
    <row r="883" s="1" customFormat="1">
      <c r="B883" s="37"/>
      <c r="D883" s="199" t="s">
        <v>173</v>
      </c>
      <c r="F883" s="200" t="s">
        <v>1308</v>
      </c>
      <c r="I883" s="126"/>
      <c r="L883" s="37"/>
      <c r="M883" s="201"/>
      <c r="N883" s="73"/>
      <c r="O883" s="73"/>
      <c r="P883" s="73"/>
      <c r="Q883" s="73"/>
      <c r="R883" s="73"/>
      <c r="S883" s="73"/>
      <c r="T883" s="74"/>
      <c r="AT883" s="18" t="s">
        <v>173</v>
      </c>
      <c r="AU883" s="18" t="s">
        <v>92</v>
      </c>
    </row>
    <row r="884" s="1" customFormat="1" ht="24" customHeight="1">
      <c r="B884" s="185"/>
      <c r="C884" s="186" t="s">
        <v>1309</v>
      </c>
      <c r="D884" s="186" t="s">
        <v>168</v>
      </c>
      <c r="E884" s="187" t="s">
        <v>1310</v>
      </c>
      <c r="F884" s="188" t="s">
        <v>1311</v>
      </c>
      <c r="G884" s="189" t="s">
        <v>246</v>
      </c>
      <c r="H884" s="190">
        <v>43.200000000000003</v>
      </c>
      <c r="I884" s="191"/>
      <c r="J884" s="192">
        <f>ROUND(I884*H884,2)</f>
        <v>0</v>
      </c>
      <c r="K884" s="188" t="s">
        <v>247</v>
      </c>
      <c r="L884" s="37"/>
      <c r="M884" s="193" t="s">
        <v>1</v>
      </c>
      <c r="N884" s="194" t="s">
        <v>49</v>
      </c>
      <c r="O884" s="73"/>
      <c r="P884" s="195">
        <f>O884*H884</f>
        <v>0</v>
      </c>
      <c r="Q884" s="195">
        <v>0.00019424000000000001</v>
      </c>
      <c r="R884" s="195">
        <f>Q884*H884</f>
        <v>0.0083911680000000009</v>
      </c>
      <c r="S884" s="195">
        <v>0</v>
      </c>
      <c r="T884" s="196">
        <f>S884*H884</f>
        <v>0</v>
      </c>
      <c r="AR884" s="197" t="s">
        <v>331</v>
      </c>
      <c r="AT884" s="197" t="s">
        <v>168</v>
      </c>
      <c r="AU884" s="197" t="s">
        <v>92</v>
      </c>
      <c r="AY884" s="18" t="s">
        <v>165</v>
      </c>
      <c r="BE884" s="198">
        <f>IF(N884="základní",J884,0)</f>
        <v>0</v>
      </c>
      <c r="BF884" s="198">
        <f>IF(N884="snížená",J884,0)</f>
        <v>0</v>
      </c>
      <c r="BG884" s="198">
        <f>IF(N884="zákl. přenesená",J884,0)</f>
        <v>0</v>
      </c>
      <c r="BH884" s="198">
        <f>IF(N884="sníž. přenesená",J884,0)</f>
        <v>0</v>
      </c>
      <c r="BI884" s="198">
        <f>IF(N884="nulová",J884,0)</f>
        <v>0</v>
      </c>
      <c r="BJ884" s="18" t="s">
        <v>21</v>
      </c>
      <c r="BK884" s="198">
        <f>ROUND(I884*H884,2)</f>
        <v>0</v>
      </c>
      <c r="BL884" s="18" t="s">
        <v>331</v>
      </c>
      <c r="BM884" s="197" t="s">
        <v>1312</v>
      </c>
    </row>
    <row r="885" s="1" customFormat="1">
      <c r="B885" s="37"/>
      <c r="D885" s="199" t="s">
        <v>173</v>
      </c>
      <c r="F885" s="200" t="s">
        <v>1313</v>
      </c>
      <c r="I885" s="126"/>
      <c r="L885" s="37"/>
      <c r="M885" s="201"/>
      <c r="N885" s="73"/>
      <c r="O885" s="73"/>
      <c r="P885" s="73"/>
      <c r="Q885" s="73"/>
      <c r="R885" s="73"/>
      <c r="S885" s="73"/>
      <c r="T885" s="74"/>
      <c r="AT885" s="18" t="s">
        <v>173</v>
      </c>
      <c r="AU885" s="18" t="s">
        <v>92</v>
      </c>
    </row>
    <row r="886" s="1" customFormat="1" ht="24" customHeight="1">
      <c r="B886" s="185"/>
      <c r="C886" s="186" t="s">
        <v>1314</v>
      </c>
      <c r="D886" s="186" t="s">
        <v>168</v>
      </c>
      <c r="E886" s="187" t="s">
        <v>1315</v>
      </c>
      <c r="F886" s="188" t="s">
        <v>1316</v>
      </c>
      <c r="G886" s="189" t="s">
        <v>305</v>
      </c>
      <c r="H886" s="190">
        <v>1.5309999999999999</v>
      </c>
      <c r="I886" s="191"/>
      <c r="J886" s="192">
        <f>ROUND(I886*H886,2)</f>
        <v>0</v>
      </c>
      <c r="K886" s="188" t="s">
        <v>247</v>
      </c>
      <c r="L886" s="37"/>
      <c r="M886" s="193" t="s">
        <v>1</v>
      </c>
      <c r="N886" s="194" t="s">
        <v>49</v>
      </c>
      <c r="O886" s="73"/>
      <c r="P886" s="195">
        <f>O886*H886</f>
        <v>0</v>
      </c>
      <c r="Q886" s="195">
        <v>0</v>
      </c>
      <c r="R886" s="195">
        <f>Q886*H886</f>
        <v>0</v>
      </c>
      <c r="S886" s="195">
        <v>0</v>
      </c>
      <c r="T886" s="196">
        <f>S886*H886</f>
        <v>0</v>
      </c>
      <c r="AR886" s="197" t="s">
        <v>331</v>
      </c>
      <c r="AT886" s="197" t="s">
        <v>168</v>
      </c>
      <c r="AU886" s="197" t="s">
        <v>92</v>
      </c>
      <c r="AY886" s="18" t="s">
        <v>165</v>
      </c>
      <c r="BE886" s="198">
        <f>IF(N886="základní",J886,0)</f>
        <v>0</v>
      </c>
      <c r="BF886" s="198">
        <f>IF(N886="snížená",J886,0)</f>
        <v>0</v>
      </c>
      <c r="BG886" s="198">
        <f>IF(N886="zákl. přenesená",J886,0)</f>
        <v>0</v>
      </c>
      <c r="BH886" s="198">
        <f>IF(N886="sníž. přenesená",J886,0)</f>
        <v>0</v>
      </c>
      <c r="BI886" s="198">
        <f>IF(N886="nulová",J886,0)</f>
        <v>0</v>
      </c>
      <c r="BJ886" s="18" t="s">
        <v>21</v>
      </c>
      <c r="BK886" s="198">
        <f>ROUND(I886*H886,2)</f>
        <v>0</v>
      </c>
      <c r="BL886" s="18" t="s">
        <v>331</v>
      </c>
      <c r="BM886" s="197" t="s">
        <v>1317</v>
      </c>
    </row>
    <row r="887" s="1" customFormat="1">
      <c r="B887" s="37"/>
      <c r="D887" s="199" t="s">
        <v>173</v>
      </c>
      <c r="F887" s="200" t="s">
        <v>1318</v>
      </c>
      <c r="I887" s="126"/>
      <c r="L887" s="37"/>
      <c r="M887" s="201"/>
      <c r="N887" s="73"/>
      <c r="O887" s="73"/>
      <c r="P887" s="73"/>
      <c r="Q887" s="73"/>
      <c r="R887" s="73"/>
      <c r="S887" s="73"/>
      <c r="T887" s="74"/>
      <c r="AT887" s="18" t="s">
        <v>173</v>
      </c>
      <c r="AU887" s="18" t="s">
        <v>92</v>
      </c>
    </row>
    <row r="888" s="11" customFormat="1" ht="22.8" customHeight="1">
      <c r="B888" s="172"/>
      <c r="D888" s="173" t="s">
        <v>83</v>
      </c>
      <c r="E888" s="183" t="s">
        <v>1319</v>
      </c>
      <c r="F888" s="183" t="s">
        <v>1320</v>
      </c>
      <c r="I888" s="175"/>
      <c r="J888" s="184">
        <f>BK888</f>
        <v>0</v>
      </c>
      <c r="L888" s="172"/>
      <c r="M888" s="177"/>
      <c r="N888" s="178"/>
      <c r="O888" s="178"/>
      <c r="P888" s="179">
        <f>SUM(P889:P905)</f>
        <v>0</v>
      </c>
      <c r="Q888" s="178"/>
      <c r="R888" s="179">
        <f>SUM(R889:R905)</f>
        <v>0.156306</v>
      </c>
      <c r="S888" s="178"/>
      <c r="T888" s="180">
        <f>SUM(T889:T905)</f>
        <v>0</v>
      </c>
      <c r="AR888" s="173" t="s">
        <v>92</v>
      </c>
      <c r="AT888" s="181" t="s">
        <v>83</v>
      </c>
      <c r="AU888" s="181" t="s">
        <v>21</v>
      </c>
      <c r="AY888" s="173" t="s">
        <v>165</v>
      </c>
      <c r="BK888" s="182">
        <f>SUM(BK889:BK905)</f>
        <v>0</v>
      </c>
    </row>
    <row r="889" s="1" customFormat="1" ht="24" customHeight="1">
      <c r="B889" s="185"/>
      <c r="C889" s="186" t="s">
        <v>1321</v>
      </c>
      <c r="D889" s="186" t="s">
        <v>168</v>
      </c>
      <c r="E889" s="187" t="s">
        <v>1322</v>
      </c>
      <c r="F889" s="188" t="s">
        <v>1323</v>
      </c>
      <c r="G889" s="189" t="s">
        <v>334</v>
      </c>
      <c r="H889" s="190">
        <v>13.199999999999999</v>
      </c>
      <c r="I889" s="191"/>
      <c r="J889" s="192">
        <f>ROUND(I889*H889,2)</f>
        <v>0</v>
      </c>
      <c r="K889" s="188" t="s">
        <v>247</v>
      </c>
      <c r="L889" s="37"/>
      <c r="M889" s="193" t="s">
        <v>1</v>
      </c>
      <c r="N889" s="194" t="s">
        <v>49</v>
      </c>
      <c r="O889" s="73"/>
      <c r="P889" s="195">
        <f>O889*H889</f>
        <v>0</v>
      </c>
      <c r="Q889" s="195">
        <v>0.0035100000000000001</v>
      </c>
      <c r="R889" s="195">
        <f>Q889*H889</f>
        <v>0.046331999999999998</v>
      </c>
      <c r="S889" s="195">
        <v>0</v>
      </c>
      <c r="T889" s="196">
        <f>S889*H889</f>
        <v>0</v>
      </c>
      <c r="AR889" s="197" t="s">
        <v>331</v>
      </c>
      <c r="AT889" s="197" t="s">
        <v>168</v>
      </c>
      <c r="AU889" s="197" t="s">
        <v>92</v>
      </c>
      <c r="AY889" s="18" t="s">
        <v>165</v>
      </c>
      <c r="BE889" s="198">
        <f>IF(N889="základní",J889,0)</f>
        <v>0</v>
      </c>
      <c r="BF889" s="198">
        <f>IF(N889="snížená",J889,0)</f>
        <v>0</v>
      </c>
      <c r="BG889" s="198">
        <f>IF(N889="zákl. přenesená",J889,0)</f>
        <v>0</v>
      </c>
      <c r="BH889" s="198">
        <f>IF(N889="sníž. přenesená",J889,0)</f>
        <v>0</v>
      </c>
      <c r="BI889" s="198">
        <f>IF(N889="nulová",J889,0)</f>
        <v>0</v>
      </c>
      <c r="BJ889" s="18" t="s">
        <v>21</v>
      </c>
      <c r="BK889" s="198">
        <f>ROUND(I889*H889,2)</f>
        <v>0</v>
      </c>
      <c r="BL889" s="18" t="s">
        <v>331</v>
      </c>
      <c r="BM889" s="197" t="s">
        <v>1324</v>
      </c>
    </row>
    <row r="890" s="1" customFormat="1">
      <c r="B890" s="37"/>
      <c r="D890" s="199" t="s">
        <v>173</v>
      </c>
      <c r="F890" s="200" t="s">
        <v>1325</v>
      </c>
      <c r="I890" s="126"/>
      <c r="L890" s="37"/>
      <c r="M890" s="201"/>
      <c r="N890" s="73"/>
      <c r="O890" s="73"/>
      <c r="P890" s="73"/>
      <c r="Q890" s="73"/>
      <c r="R890" s="73"/>
      <c r="S890" s="73"/>
      <c r="T890" s="74"/>
      <c r="AT890" s="18" t="s">
        <v>173</v>
      </c>
      <c r="AU890" s="18" t="s">
        <v>92</v>
      </c>
    </row>
    <row r="891" s="12" customFormat="1">
      <c r="B891" s="205"/>
      <c r="D891" s="199" t="s">
        <v>249</v>
      </c>
      <c r="E891" s="206" t="s">
        <v>1</v>
      </c>
      <c r="F891" s="207" t="s">
        <v>250</v>
      </c>
      <c r="H891" s="206" t="s">
        <v>1</v>
      </c>
      <c r="I891" s="208"/>
      <c r="L891" s="205"/>
      <c r="M891" s="209"/>
      <c r="N891" s="210"/>
      <c r="O891" s="210"/>
      <c r="P891" s="210"/>
      <c r="Q891" s="210"/>
      <c r="R891" s="210"/>
      <c r="S891" s="210"/>
      <c r="T891" s="211"/>
      <c r="AT891" s="206" t="s">
        <v>249</v>
      </c>
      <c r="AU891" s="206" t="s">
        <v>92</v>
      </c>
      <c r="AV891" s="12" t="s">
        <v>21</v>
      </c>
      <c r="AW891" s="12" t="s">
        <v>39</v>
      </c>
      <c r="AX891" s="12" t="s">
        <v>84</v>
      </c>
      <c r="AY891" s="206" t="s">
        <v>165</v>
      </c>
    </row>
    <row r="892" s="13" customFormat="1">
      <c r="B892" s="212"/>
      <c r="D892" s="199" t="s">
        <v>249</v>
      </c>
      <c r="E892" s="213" t="s">
        <v>1</v>
      </c>
      <c r="F892" s="214" t="s">
        <v>1326</v>
      </c>
      <c r="H892" s="215">
        <v>13.199999999999999</v>
      </c>
      <c r="I892" s="216"/>
      <c r="L892" s="212"/>
      <c r="M892" s="217"/>
      <c r="N892" s="218"/>
      <c r="O892" s="218"/>
      <c r="P892" s="218"/>
      <c r="Q892" s="218"/>
      <c r="R892" s="218"/>
      <c r="S892" s="218"/>
      <c r="T892" s="219"/>
      <c r="AT892" s="213" t="s">
        <v>249</v>
      </c>
      <c r="AU892" s="213" t="s">
        <v>92</v>
      </c>
      <c r="AV892" s="13" t="s">
        <v>92</v>
      </c>
      <c r="AW892" s="13" t="s">
        <v>39</v>
      </c>
      <c r="AX892" s="13" t="s">
        <v>84</v>
      </c>
      <c r="AY892" s="213" t="s">
        <v>165</v>
      </c>
    </row>
    <row r="893" s="14" customFormat="1">
      <c r="B893" s="220"/>
      <c r="D893" s="199" t="s">
        <v>249</v>
      </c>
      <c r="E893" s="221" t="s">
        <v>1</v>
      </c>
      <c r="F893" s="222" t="s">
        <v>252</v>
      </c>
      <c r="H893" s="223">
        <v>13.199999999999999</v>
      </c>
      <c r="I893" s="224"/>
      <c r="L893" s="220"/>
      <c r="M893" s="225"/>
      <c r="N893" s="226"/>
      <c r="O893" s="226"/>
      <c r="P893" s="226"/>
      <c r="Q893" s="226"/>
      <c r="R893" s="226"/>
      <c r="S893" s="226"/>
      <c r="T893" s="227"/>
      <c r="AT893" s="221" t="s">
        <v>249</v>
      </c>
      <c r="AU893" s="221" t="s">
        <v>92</v>
      </c>
      <c r="AV893" s="14" t="s">
        <v>164</v>
      </c>
      <c r="AW893" s="14" t="s">
        <v>39</v>
      </c>
      <c r="AX893" s="14" t="s">
        <v>21</v>
      </c>
      <c r="AY893" s="221" t="s">
        <v>165</v>
      </c>
    </row>
    <row r="894" s="1" customFormat="1" ht="24" customHeight="1">
      <c r="B894" s="185"/>
      <c r="C894" s="186" t="s">
        <v>1327</v>
      </c>
      <c r="D894" s="186" t="s">
        <v>168</v>
      </c>
      <c r="E894" s="187" t="s">
        <v>1328</v>
      </c>
      <c r="F894" s="188" t="s">
        <v>1329</v>
      </c>
      <c r="G894" s="189" t="s">
        <v>334</v>
      </c>
      <c r="H894" s="190">
        <v>10.199999999999999</v>
      </c>
      <c r="I894" s="191"/>
      <c r="J894" s="192">
        <f>ROUND(I894*H894,2)</f>
        <v>0</v>
      </c>
      <c r="K894" s="188" t="s">
        <v>247</v>
      </c>
      <c r="L894" s="37"/>
      <c r="M894" s="193" t="s">
        <v>1</v>
      </c>
      <c r="N894" s="194" t="s">
        <v>49</v>
      </c>
      <c r="O894" s="73"/>
      <c r="P894" s="195">
        <f>O894*H894</f>
        <v>0</v>
      </c>
      <c r="Q894" s="195">
        <v>0.0035200000000000001</v>
      </c>
      <c r="R894" s="195">
        <f>Q894*H894</f>
        <v>0.035903999999999998</v>
      </c>
      <c r="S894" s="195">
        <v>0</v>
      </c>
      <c r="T894" s="196">
        <f>S894*H894</f>
        <v>0</v>
      </c>
      <c r="AR894" s="197" t="s">
        <v>331</v>
      </c>
      <c r="AT894" s="197" t="s">
        <v>168</v>
      </c>
      <c r="AU894" s="197" t="s">
        <v>92</v>
      </c>
      <c r="AY894" s="18" t="s">
        <v>165</v>
      </c>
      <c r="BE894" s="198">
        <f>IF(N894="základní",J894,0)</f>
        <v>0</v>
      </c>
      <c r="BF894" s="198">
        <f>IF(N894="snížená",J894,0)</f>
        <v>0</v>
      </c>
      <c r="BG894" s="198">
        <f>IF(N894="zákl. přenesená",J894,0)</f>
        <v>0</v>
      </c>
      <c r="BH894" s="198">
        <f>IF(N894="sníž. přenesená",J894,0)</f>
        <v>0</v>
      </c>
      <c r="BI894" s="198">
        <f>IF(N894="nulová",J894,0)</f>
        <v>0</v>
      </c>
      <c r="BJ894" s="18" t="s">
        <v>21</v>
      </c>
      <c r="BK894" s="198">
        <f>ROUND(I894*H894,2)</f>
        <v>0</v>
      </c>
      <c r="BL894" s="18" t="s">
        <v>331</v>
      </c>
      <c r="BM894" s="197" t="s">
        <v>1330</v>
      </c>
    </row>
    <row r="895" s="1" customFormat="1">
      <c r="B895" s="37"/>
      <c r="D895" s="199" t="s">
        <v>173</v>
      </c>
      <c r="F895" s="200" t="s">
        <v>1331</v>
      </c>
      <c r="I895" s="126"/>
      <c r="L895" s="37"/>
      <c r="M895" s="201"/>
      <c r="N895" s="73"/>
      <c r="O895" s="73"/>
      <c r="P895" s="73"/>
      <c r="Q895" s="73"/>
      <c r="R895" s="73"/>
      <c r="S895" s="73"/>
      <c r="T895" s="74"/>
      <c r="AT895" s="18" t="s">
        <v>173</v>
      </c>
      <c r="AU895" s="18" t="s">
        <v>92</v>
      </c>
    </row>
    <row r="896" s="13" customFormat="1">
      <c r="B896" s="212"/>
      <c r="D896" s="199" t="s">
        <v>249</v>
      </c>
      <c r="E896" s="213" t="s">
        <v>1</v>
      </c>
      <c r="F896" s="214" t="s">
        <v>1332</v>
      </c>
      <c r="H896" s="215">
        <v>10.199999999999999</v>
      </c>
      <c r="I896" s="216"/>
      <c r="L896" s="212"/>
      <c r="M896" s="217"/>
      <c r="N896" s="218"/>
      <c r="O896" s="218"/>
      <c r="P896" s="218"/>
      <c r="Q896" s="218"/>
      <c r="R896" s="218"/>
      <c r="S896" s="218"/>
      <c r="T896" s="219"/>
      <c r="AT896" s="213" t="s">
        <v>249</v>
      </c>
      <c r="AU896" s="213" t="s">
        <v>92</v>
      </c>
      <c r="AV896" s="13" t="s">
        <v>92</v>
      </c>
      <c r="AW896" s="13" t="s">
        <v>39</v>
      </c>
      <c r="AX896" s="13" t="s">
        <v>84</v>
      </c>
      <c r="AY896" s="213" t="s">
        <v>165</v>
      </c>
    </row>
    <row r="897" s="14" customFormat="1">
      <c r="B897" s="220"/>
      <c r="D897" s="199" t="s">
        <v>249</v>
      </c>
      <c r="E897" s="221" t="s">
        <v>1</v>
      </c>
      <c r="F897" s="222" t="s">
        <v>252</v>
      </c>
      <c r="H897" s="223">
        <v>10.199999999999999</v>
      </c>
      <c r="I897" s="224"/>
      <c r="L897" s="220"/>
      <c r="M897" s="225"/>
      <c r="N897" s="226"/>
      <c r="O897" s="226"/>
      <c r="P897" s="226"/>
      <c r="Q897" s="226"/>
      <c r="R897" s="226"/>
      <c r="S897" s="226"/>
      <c r="T897" s="227"/>
      <c r="AT897" s="221" t="s">
        <v>249</v>
      </c>
      <c r="AU897" s="221" t="s">
        <v>92</v>
      </c>
      <c r="AV897" s="14" t="s">
        <v>164</v>
      </c>
      <c r="AW897" s="14" t="s">
        <v>39</v>
      </c>
      <c r="AX897" s="14" t="s">
        <v>21</v>
      </c>
      <c r="AY897" s="221" t="s">
        <v>165</v>
      </c>
    </row>
    <row r="898" s="1" customFormat="1" ht="24" customHeight="1">
      <c r="B898" s="185"/>
      <c r="C898" s="186" t="s">
        <v>1333</v>
      </c>
      <c r="D898" s="186" t="s">
        <v>168</v>
      </c>
      <c r="E898" s="187" t="s">
        <v>1334</v>
      </c>
      <c r="F898" s="188" t="s">
        <v>1335</v>
      </c>
      <c r="G898" s="189" t="s">
        <v>334</v>
      </c>
      <c r="H898" s="190">
        <v>21</v>
      </c>
      <c r="I898" s="191"/>
      <c r="J898" s="192">
        <f>ROUND(I898*H898,2)</f>
        <v>0</v>
      </c>
      <c r="K898" s="188" t="s">
        <v>247</v>
      </c>
      <c r="L898" s="37"/>
      <c r="M898" s="193" t="s">
        <v>1</v>
      </c>
      <c r="N898" s="194" t="s">
        <v>49</v>
      </c>
      <c r="O898" s="73"/>
      <c r="P898" s="195">
        <f>O898*H898</f>
        <v>0</v>
      </c>
      <c r="Q898" s="195">
        <v>0.0020899999999999998</v>
      </c>
      <c r="R898" s="195">
        <f>Q898*H898</f>
        <v>0.043889999999999998</v>
      </c>
      <c r="S898" s="195">
        <v>0</v>
      </c>
      <c r="T898" s="196">
        <f>S898*H898</f>
        <v>0</v>
      </c>
      <c r="AR898" s="197" t="s">
        <v>331</v>
      </c>
      <c r="AT898" s="197" t="s">
        <v>168</v>
      </c>
      <c r="AU898" s="197" t="s">
        <v>92</v>
      </c>
      <c r="AY898" s="18" t="s">
        <v>165</v>
      </c>
      <c r="BE898" s="198">
        <f>IF(N898="základní",J898,0)</f>
        <v>0</v>
      </c>
      <c r="BF898" s="198">
        <f>IF(N898="snížená",J898,0)</f>
        <v>0</v>
      </c>
      <c r="BG898" s="198">
        <f>IF(N898="zákl. přenesená",J898,0)</f>
        <v>0</v>
      </c>
      <c r="BH898" s="198">
        <f>IF(N898="sníž. přenesená",J898,0)</f>
        <v>0</v>
      </c>
      <c r="BI898" s="198">
        <f>IF(N898="nulová",J898,0)</f>
        <v>0</v>
      </c>
      <c r="BJ898" s="18" t="s">
        <v>21</v>
      </c>
      <c r="BK898" s="198">
        <f>ROUND(I898*H898,2)</f>
        <v>0</v>
      </c>
      <c r="BL898" s="18" t="s">
        <v>331</v>
      </c>
      <c r="BM898" s="197" t="s">
        <v>1336</v>
      </c>
    </row>
    <row r="899" s="1" customFormat="1">
      <c r="B899" s="37"/>
      <c r="D899" s="199" t="s">
        <v>173</v>
      </c>
      <c r="F899" s="200" t="s">
        <v>1337</v>
      </c>
      <c r="I899" s="126"/>
      <c r="L899" s="37"/>
      <c r="M899" s="201"/>
      <c r="N899" s="73"/>
      <c r="O899" s="73"/>
      <c r="P899" s="73"/>
      <c r="Q899" s="73"/>
      <c r="R899" s="73"/>
      <c r="S899" s="73"/>
      <c r="T899" s="74"/>
      <c r="AT899" s="18" t="s">
        <v>173</v>
      </c>
      <c r="AU899" s="18" t="s">
        <v>92</v>
      </c>
    </row>
    <row r="900" s="1" customFormat="1" ht="24" customHeight="1">
      <c r="B900" s="185"/>
      <c r="C900" s="186" t="s">
        <v>1338</v>
      </c>
      <c r="D900" s="186" t="s">
        <v>168</v>
      </c>
      <c r="E900" s="187" t="s">
        <v>1339</v>
      </c>
      <c r="F900" s="188" t="s">
        <v>1340</v>
      </c>
      <c r="G900" s="189" t="s">
        <v>328</v>
      </c>
      <c r="H900" s="190">
        <v>2</v>
      </c>
      <c r="I900" s="191"/>
      <c r="J900" s="192">
        <f>ROUND(I900*H900,2)</f>
        <v>0</v>
      </c>
      <c r="K900" s="188" t="s">
        <v>247</v>
      </c>
      <c r="L900" s="37"/>
      <c r="M900" s="193" t="s">
        <v>1</v>
      </c>
      <c r="N900" s="194" t="s">
        <v>49</v>
      </c>
      <c r="O900" s="73"/>
      <c r="P900" s="195">
        <f>O900*H900</f>
        <v>0</v>
      </c>
      <c r="Q900" s="195">
        <v>0.00025000000000000001</v>
      </c>
      <c r="R900" s="195">
        <f>Q900*H900</f>
        <v>0.00050000000000000001</v>
      </c>
      <c r="S900" s="195">
        <v>0</v>
      </c>
      <c r="T900" s="196">
        <f>S900*H900</f>
        <v>0</v>
      </c>
      <c r="AR900" s="197" t="s">
        <v>331</v>
      </c>
      <c r="AT900" s="197" t="s">
        <v>168</v>
      </c>
      <c r="AU900" s="197" t="s">
        <v>92</v>
      </c>
      <c r="AY900" s="18" t="s">
        <v>165</v>
      </c>
      <c r="BE900" s="198">
        <f>IF(N900="základní",J900,0)</f>
        <v>0</v>
      </c>
      <c r="BF900" s="198">
        <f>IF(N900="snížená",J900,0)</f>
        <v>0</v>
      </c>
      <c r="BG900" s="198">
        <f>IF(N900="zákl. přenesená",J900,0)</f>
        <v>0</v>
      </c>
      <c r="BH900" s="198">
        <f>IF(N900="sníž. přenesená",J900,0)</f>
        <v>0</v>
      </c>
      <c r="BI900" s="198">
        <f>IF(N900="nulová",J900,0)</f>
        <v>0</v>
      </c>
      <c r="BJ900" s="18" t="s">
        <v>21</v>
      </c>
      <c r="BK900" s="198">
        <f>ROUND(I900*H900,2)</f>
        <v>0</v>
      </c>
      <c r="BL900" s="18" t="s">
        <v>331</v>
      </c>
      <c r="BM900" s="197" t="s">
        <v>1341</v>
      </c>
    </row>
    <row r="901" s="1" customFormat="1">
      <c r="B901" s="37"/>
      <c r="D901" s="199" t="s">
        <v>173</v>
      </c>
      <c r="F901" s="200" t="s">
        <v>1342</v>
      </c>
      <c r="I901" s="126"/>
      <c r="L901" s="37"/>
      <c r="M901" s="201"/>
      <c r="N901" s="73"/>
      <c r="O901" s="73"/>
      <c r="P901" s="73"/>
      <c r="Q901" s="73"/>
      <c r="R901" s="73"/>
      <c r="S901" s="73"/>
      <c r="T901" s="74"/>
      <c r="AT901" s="18" t="s">
        <v>173</v>
      </c>
      <c r="AU901" s="18" t="s">
        <v>92</v>
      </c>
    </row>
    <row r="902" s="1" customFormat="1" ht="24" customHeight="1">
      <c r="B902" s="185"/>
      <c r="C902" s="186" t="s">
        <v>1343</v>
      </c>
      <c r="D902" s="186" t="s">
        <v>168</v>
      </c>
      <c r="E902" s="187" t="s">
        <v>1344</v>
      </c>
      <c r="F902" s="188" t="s">
        <v>1345</v>
      </c>
      <c r="G902" s="189" t="s">
        <v>334</v>
      </c>
      <c r="H902" s="190">
        <v>14</v>
      </c>
      <c r="I902" s="191"/>
      <c r="J902" s="192">
        <f>ROUND(I902*H902,2)</f>
        <v>0</v>
      </c>
      <c r="K902" s="188" t="s">
        <v>247</v>
      </c>
      <c r="L902" s="37"/>
      <c r="M902" s="193" t="s">
        <v>1</v>
      </c>
      <c r="N902" s="194" t="s">
        <v>49</v>
      </c>
      <c r="O902" s="73"/>
      <c r="P902" s="195">
        <f>O902*H902</f>
        <v>0</v>
      </c>
      <c r="Q902" s="195">
        <v>0.0021199999999999999</v>
      </c>
      <c r="R902" s="195">
        <f>Q902*H902</f>
        <v>0.029679999999999998</v>
      </c>
      <c r="S902" s="195">
        <v>0</v>
      </c>
      <c r="T902" s="196">
        <f>S902*H902</f>
        <v>0</v>
      </c>
      <c r="AR902" s="197" t="s">
        <v>331</v>
      </c>
      <c r="AT902" s="197" t="s">
        <v>168</v>
      </c>
      <c r="AU902" s="197" t="s">
        <v>92</v>
      </c>
      <c r="AY902" s="18" t="s">
        <v>165</v>
      </c>
      <c r="BE902" s="198">
        <f>IF(N902="základní",J902,0)</f>
        <v>0</v>
      </c>
      <c r="BF902" s="198">
        <f>IF(N902="snížená",J902,0)</f>
        <v>0</v>
      </c>
      <c r="BG902" s="198">
        <f>IF(N902="zákl. přenesená",J902,0)</f>
        <v>0</v>
      </c>
      <c r="BH902" s="198">
        <f>IF(N902="sníž. přenesená",J902,0)</f>
        <v>0</v>
      </c>
      <c r="BI902" s="198">
        <f>IF(N902="nulová",J902,0)</f>
        <v>0</v>
      </c>
      <c r="BJ902" s="18" t="s">
        <v>21</v>
      </c>
      <c r="BK902" s="198">
        <f>ROUND(I902*H902,2)</f>
        <v>0</v>
      </c>
      <c r="BL902" s="18" t="s">
        <v>331</v>
      </c>
      <c r="BM902" s="197" t="s">
        <v>1346</v>
      </c>
    </row>
    <row r="903" s="1" customFormat="1">
      <c r="B903" s="37"/>
      <c r="D903" s="199" t="s">
        <v>173</v>
      </c>
      <c r="F903" s="200" t="s">
        <v>1347</v>
      </c>
      <c r="I903" s="126"/>
      <c r="L903" s="37"/>
      <c r="M903" s="201"/>
      <c r="N903" s="73"/>
      <c r="O903" s="73"/>
      <c r="P903" s="73"/>
      <c r="Q903" s="73"/>
      <c r="R903" s="73"/>
      <c r="S903" s="73"/>
      <c r="T903" s="74"/>
      <c r="AT903" s="18" t="s">
        <v>173</v>
      </c>
      <c r="AU903" s="18" t="s">
        <v>92</v>
      </c>
    </row>
    <row r="904" s="1" customFormat="1" ht="24" customHeight="1">
      <c r="B904" s="185"/>
      <c r="C904" s="186" t="s">
        <v>1348</v>
      </c>
      <c r="D904" s="186" t="s">
        <v>168</v>
      </c>
      <c r="E904" s="187" t="s">
        <v>1349</v>
      </c>
      <c r="F904" s="188" t="s">
        <v>1350</v>
      </c>
      <c r="G904" s="189" t="s">
        <v>305</v>
      </c>
      <c r="H904" s="190">
        <v>0.156</v>
      </c>
      <c r="I904" s="191"/>
      <c r="J904" s="192">
        <f>ROUND(I904*H904,2)</f>
        <v>0</v>
      </c>
      <c r="K904" s="188" t="s">
        <v>247</v>
      </c>
      <c r="L904" s="37"/>
      <c r="M904" s="193" t="s">
        <v>1</v>
      </c>
      <c r="N904" s="194" t="s">
        <v>49</v>
      </c>
      <c r="O904" s="73"/>
      <c r="P904" s="195">
        <f>O904*H904</f>
        <v>0</v>
      </c>
      <c r="Q904" s="195">
        <v>0</v>
      </c>
      <c r="R904" s="195">
        <f>Q904*H904</f>
        <v>0</v>
      </c>
      <c r="S904" s="195">
        <v>0</v>
      </c>
      <c r="T904" s="196">
        <f>S904*H904</f>
        <v>0</v>
      </c>
      <c r="AR904" s="197" t="s">
        <v>331</v>
      </c>
      <c r="AT904" s="197" t="s">
        <v>168</v>
      </c>
      <c r="AU904" s="197" t="s">
        <v>92</v>
      </c>
      <c r="AY904" s="18" t="s">
        <v>165</v>
      </c>
      <c r="BE904" s="198">
        <f>IF(N904="základní",J904,0)</f>
        <v>0</v>
      </c>
      <c r="BF904" s="198">
        <f>IF(N904="snížená",J904,0)</f>
        <v>0</v>
      </c>
      <c r="BG904" s="198">
        <f>IF(N904="zákl. přenesená",J904,0)</f>
        <v>0</v>
      </c>
      <c r="BH904" s="198">
        <f>IF(N904="sníž. přenesená",J904,0)</f>
        <v>0</v>
      </c>
      <c r="BI904" s="198">
        <f>IF(N904="nulová",J904,0)</f>
        <v>0</v>
      </c>
      <c r="BJ904" s="18" t="s">
        <v>21</v>
      </c>
      <c r="BK904" s="198">
        <f>ROUND(I904*H904,2)</f>
        <v>0</v>
      </c>
      <c r="BL904" s="18" t="s">
        <v>331</v>
      </c>
      <c r="BM904" s="197" t="s">
        <v>1351</v>
      </c>
    </row>
    <row r="905" s="1" customFormat="1">
      <c r="B905" s="37"/>
      <c r="D905" s="199" t="s">
        <v>173</v>
      </c>
      <c r="F905" s="200" t="s">
        <v>1352</v>
      </c>
      <c r="I905" s="126"/>
      <c r="L905" s="37"/>
      <c r="M905" s="201"/>
      <c r="N905" s="73"/>
      <c r="O905" s="73"/>
      <c r="P905" s="73"/>
      <c r="Q905" s="73"/>
      <c r="R905" s="73"/>
      <c r="S905" s="73"/>
      <c r="T905" s="74"/>
      <c r="AT905" s="18" t="s">
        <v>173</v>
      </c>
      <c r="AU905" s="18" t="s">
        <v>92</v>
      </c>
    </row>
    <row r="906" s="11" customFormat="1" ht="22.8" customHeight="1">
      <c r="B906" s="172"/>
      <c r="D906" s="173" t="s">
        <v>83</v>
      </c>
      <c r="E906" s="183" t="s">
        <v>1353</v>
      </c>
      <c r="F906" s="183" t="s">
        <v>1354</v>
      </c>
      <c r="I906" s="175"/>
      <c r="J906" s="184">
        <f>BK906</f>
        <v>0</v>
      </c>
      <c r="L906" s="172"/>
      <c r="M906" s="177"/>
      <c r="N906" s="178"/>
      <c r="O906" s="178"/>
      <c r="P906" s="179">
        <f>SUM(P907:P929)</f>
        <v>0</v>
      </c>
      <c r="Q906" s="178"/>
      <c r="R906" s="179">
        <f>SUM(R907:R929)</f>
        <v>0.53037400000000012</v>
      </c>
      <c r="S906" s="178"/>
      <c r="T906" s="180">
        <f>SUM(T907:T929)</f>
        <v>0</v>
      </c>
      <c r="AR906" s="173" t="s">
        <v>92</v>
      </c>
      <c r="AT906" s="181" t="s">
        <v>83</v>
      </c>
      <c r="AU906" s="181" t="s">
        <v>21</v>
      </c>
      <c r="AY906" s="173" t="s">
        <v>165</v>
      </c>
      <c r="BK906" s="182">
        <f>SUM(BK907:BK929)</f>
        <v>0</v>
      </c>
    </row>
    <row r="907" s="1" customFormat="1" ht="24" customHeight="1">
      <c r="B907" s="185"/>
      <c r="C907" s="186" t="s">
        <v>1355</v>
      </c>
      <c r="D907" s="186" t="s">
        <v>168</v>
      </c>
      <c r="E907" s="187" t="s">
        <v>1356</v>
      </c>
      <c r="F907" s="188" t="s">
        <v>1357</v>
      </c>
      <c r="G907" s="189" t="s">
        <v>246</v>
      </c>
      <c r="H907" s="190">
        <v>15</v>
      </c>
      <c r="I907" s="191"/>
      <c r="J907" s="192">
        <f>ROUND(I907*H907,2)</f>
        <v>0</v>
      </c>
      <c r="K907" s="188" t="s">
        <v>247</v>
      </c>
      <c r="L907" s="37"/>
      <c r="M907" s="193" t="s">
        <v>1</v>
      </c>
      <c r="N907" s="194" t="s">
        <v>49</v>
      </c>
      <c r="O907" s="73"/>
      <c r="P907" s="195">
        <f>O907*H907</f>
        <v>0</v>
      </c>
      <c r="Q907" s="195">
        <v>0.00027</v>
      </c>
      <c r="R907" s="195">
        <f>Q907*H907</f>
        <v>0.0040499999999999998</v>
      </c>
      <c r="S907" s="195">
        <v>0</v>
      </c>
      <c r="T907" s="196">
        <f>S907*H907</f>
        <v>0</v>
      </c>
      <c r="AR907" s="197" t="s">
        <v>331</v>
      </c>
      <c r="AT907" s="197" t="s">
        <v>168</v>
      </c>
      <c r="AU907" s="197" t="s">
        <v>92</v>
      </c>
      <c r="AY907" s="18" t="s">
        <v>165</v>
      </c>
      <c r="BE907" s="198">
        <f>IF(N907="základní",J907,0)</f>
        <v>0</v>
      </c>
      <c r="BF907" s="198">
        <f>IF(N907="snížená",J907,0)</f>
        <v>0</v>
      </c>
      <c r="BG907" s="198">
        <f>IF(N907="zákl. přenesená",J907,0)</f>
        <v>0</v>
      </c>
      <c r="BH907" s="198">
        <f>IF(N907="sníž. přenesená",J907,0)</f>
        <v>0</v>
      </c>
      <c r="BI907" s="198">
        <f>IF(N907="nulová",J907,0)</f>
        <v>0</v>
      </c>
      <c r="BJ907" s="18" t="s">
        <v>21</v>
      </c>
      <c r="BK907" s="198">
        <f>ROUND(I907*H907,2)</f>
        <v>0</v>
      </c>
      <c r="BL907" s="18" t="s">
        <v>331</v>
      </c>
      <c r="BM907" s="197" t="s">
        <v>1358</v>
      </c>
    </row>
    <row r="908" s="1" customFormat="1">
      <c r="B908" s="37"/>
      <c r="D908" s="199" t="s">
        <v>173</v>
      </c>
      <c r="F908" s="200" t="s">
        <v>1359</v>
      </c>
      <c r="I908" s="126"/>
      <c r="L908" s="37"/>
      <c r="M908" s="201"/>
      <c r="N908" s="73"/>
      <c r="O908" s="73"/>
      <c r="P908" s="73"/>
      <c r="Q908" s="73"/>
      <c r="R908" s="73"/>
      <c r="S908" s="73"/>
      <c r="T908" s="74"/>
      <c r="AT908" s="18" t="s">
        <v>173</v>
      </c>
      <c r="AU908" s="18" t="s">
        <v>92</v>
      </c>
    </row>
    <row r="909" s="13" customFormat="1">
      <c r="B909" s="212"/>
      <c r="D909" s="199" t="s">
        <v>249</v>
      </c>
      <c r="E909" s="213" t="s">
        <v>1</v>
      </c>
      <c r="F909" s="214" t="s">
        <v>846</v>
      </c>
      <c r="H909" s="215">
        <v>15</v>
      </c>
      <c r="I909" s="216"/>
      <c r="L909" s="212"/>
      <c r="M909" s="217"/>
      <c r="N909" s="218"/>
      <c r="O909" s="218"/>
      <c r="P909" s="218"/>
      <c r="Q909" s="218"/>
      <c r="R909" s="218"/>
      <c r="S909" s="218"/>
      <c r="T909" s="219"/>
      <c r="AT909" s="213" t="s">
        <v>249</v>
      </c>
      <c r="AU909" s="213" t="s">
        <v>92</v>
      </c>
      <c r="AV909" s="13" t="s">
        <v>92</v>
      </c>
      <c r="AW909" s="13" t="s">
        <v>39</v>
      </c>
      <c r="AX909" s="13" t="s">
        <v>84</v>
      </c>
      <c r="AY909" s="213" t="s">
        <v>165</v>
      </c>
    </row>
    <row r="910" s="14" customFormat="1">
      <c r="B910" s="220"/>
      <c r="D910" s="199" t="s">
        <v>249</v>
      </c>
      <c r="E910" s="221" t="s">
        <v>1</v>
      </c>
      <c r="F910" s="222" t="s">
        <v>252</v>
      </c>
      <c r="H910" s="223">
        <v>15</v>
      </c>
      <c r="I910" s="224"/>
      <c r="L910" s="220"/>
      <c r="M910" s="225"/>
      <c r="N910" s="226"/>
      <c r="O910" s="226"/>
      <c r="P910" s="226"/>
      <c r="Q910" s="226"/>
      <c r="R910" s="226"/>
      <c r="S910" s="226"/>
      <c r="T910" s="227"/>
      <c r="AT910" s="221" t="s">
        <v>249</v>
      </c>
      <c r="AU910" s="221" t="s">
        <v>92</v>
      </c>
      <c r="AV910" s="14" t="s">
        <v>164</v>
      </c>
      <c r="AW910" s="14" t="s">
        <v>39</v>
      </c>
      <c r="AX910" s="14" t="s">
        <v>21</v>
      </c>
      <c r="AY910" s="221" t="s">
        <v>165</v>
      </c>
    </row>
    <row r="911" s="1" customFormat="1" ht="24" customHeight="1">
      <c r="B911" s="185"/>
      <c r="C911" s="228" t="s">
        <v>1360</v>
      </c>
      <c r="D911" s="228" t="s">
        <v>386</v>
      </c>
      <c r="E911" s="229" t="s">
        <v>1361</v>
      </c>
      <c r="F911" s="230" t="s">
        <v>1362</v>
      </c>
      <c r="G911" s="231" t="s">
        <v>246</v>
      </c>
      <c r="H911" s="232">
        <v>16.5</v>
      </c>
      <c r="I911" s="233"/>
      <c r="J911" s="234">
        <f>ROUND(I911*H911,2)</f>
        <v>0</v>
      </c>
      <c r="K911" s="230" t="s">
        <v>247</v>
      </c>
      <c r="L911" s="235"/>
      <c r="M911" s="236" t="s">
        <v>1</v>
      </c>
      <c r="N911" s="237" t="s">
        <v>49</v>
      </c>
      <c r="O911" s="73"/>
      <c r="P911" s="195">
        <f>O911*H911</f>
        <v>0</v>
      </c>
      <c r="Q911" s="195">
        <v>0.03056</v>
      </c>
      <c r="R911" s="195">
        <f>Q911*H911</f>
        <v>0.50424000000000002</v>
      </c>
      <c r="S911" s="195">
        <v>0</v>
      </c>
      <c r="T911" s="196">
        <f>S911*H911</f>
        <v>0</v>
      </c>
      <c r="AR911" s="197" t="s">
        <v>431</v>
      </c>
      <c r="AT911" s="197" t="s">
        <v>386</v>
      </c>
      <c r="AU911" s="197" t="s">
        <v>92</v>
      </c>
      <c r="AY911" s="18" t="s">
        <v>165</v>
      </c>
      <c r="BE911" s="198">
        <f>IF(N911="základní",J911,0)</f>
        <v>0</v>
      </c>
      <c r="BF911" s="198">
        <f>IF(N911="snížená",J911,0)</f>
        <v>0</v>
      </c>
      <c r="BG911" s="198">
        <f>IF(N911="zákl. přenesená",J911,0)</f>
        <v>0</v>
      </c>
      <c r="BH911" s="198">
        <f>IF(N911="sníž. přenesená",J911,0)</f>
        <v>0</v>
      </c>
      <c r="BI911" s="198">
        <f>IF(N911="nulová",J911,0)</f>
        <v>0</v>
      </c>
      <c r="BJ911" s="18" t="s">
        <v>21</v>
      </c>
      <c r="BK911" s="198">
        <f>ROUND(I911*H911,2)</f>
        <v>0</v>
      </c>
      <c r="BL911" s="18" t="s">
        <v>331</v>
      </c>
      <c r="BM911" s="197" t="s">
        <v>1363</v>
      </c>
    </row>
    <row r="912" s="1" customFormat="1">
      <c r="B912" s="37"/>
      <c r="D912" s="199" t="s">
        <v>173</v>
      </c>
      <c r="F912" s="200" t="s">
        <v>1364</v>
      </c>
      <c r="I912" s="126"/>
      <c r="L912" s="37"/>
      <c r="M912" s="201"/>
      <c r="N912" s="73"/>
      <c r="O912" s="73"/>
      <c r="P912" s="73"/>
      <c r="Q912" s="73"/>
      <c r="R912" s="73"/>
      <c r="S912" s="73"/>
      <c r="T912" s="74"/>
      <c r="AT912" s="18" t="s">
        <v>173</v>
      </c>
      <c r="AU912" s="18" t="s">
        <v>92</v>
      </c>
    </row>
    <row r="913" s="13" customFormat="1">
      <c r="B913" s="212"/>
      <c r="D913" s="199" t="s">
        <v>249</v>
      </c>
      <c r="E913" s="213" t="s">
        <v>1</v>
      </c>
      <c r="F913" s="214" t="s">
        <v>1365</v>
      </c>
      <c r="H913" s="215">
        <v>16.5</v>
      </c>
      <c r="I913" s="216"/>
      <c r="L913" s="212"/>
      <c r="M913" s="217"/>
      <c r="N913" s="218"/>
      <c r="O913" s="218"/>
      <c r="P913" s="218"/>
      <c r="Q913" s="218"/>
      <c r="R913" s="218"/>
      <c r="S913" s="218"/>
      <c r="T913" s="219"/>
      <c r="AT913" s="213" t="s">
        <v>249</v>
      </c>
      <c r="AU913" s="213" t="s">
        <v>92</v>
      </c>
      <c r="AV913" s="13" t="s">
        <v>92</v>
      </c>
      <c r="AW913" s="13" t="s">
        <v>39</v>
      </c>
      <c r="AX913" s="13" t="s">
        <v>84</v>
      </c>
      <c r="AY913" s="213" t="s">
        <v>165</v>
      </c>
    </row>
    <row r="914" s="14" customFormat="1">
      <c r="B914" s="220"/>
      <c r="D914" s="199" t="s">
        <v>249</v>
      </c>
      <c r="E914" s="221" t="s">
        <v>1</v>
      </c>
      <c r="F914" s="222" t="s">
        <v>252</v>
      </c>
      <c r="H914" s="223">
        <v>16.5</v>
      </c>
      <c r="I914" s="224"/>
      <c r="L914" s="220"/>
      <c r="M914" s="225"/>
      <c r="N914" s="226"/>
      <c r="O914" s="226"/>
      <c r="P914" s="226"/>
      <c r="Q914" s="226"/>
      <c r="R914" s="226"/>
      <c r="S914" s="226"/>
      <c r="T914" s="227"/>
      <c r="AT914" s="221" t="s">
        <v>249</v>
      </c>
      <c r="AU914" s="221" t="s">
        <v>92</v>
      </c>
      <c r="AV914" s="14" t="s">
        <v>164</v>
      </c>
      <c r="AW914" s="14" t="s">
        <v>39</v>
      </c>
      <c r="AX914" s="14" t="s">
        <v>21</v>
      </c>
      <c r="AY914" s="221" t="s">
        <v>165</v>
      </c>
    </row>
    <row r="915" s="1" customFormat="1" ht="24" customHeight="1">
      <c r="B915" s="185"/>
      <c r="C915" s="186" t="s">
        <v>1366</v>
      </c>
      <c r="D915" s="186" t="s">
        <v>168</v>
      </c>
      <c r="E915" s="187" t="s">
        <v>1367</v>
      </c>
      <c r="F915" s="188" t="s">
        <v>1368</v>
      </c>
      <c r="G915" s="189" t="s">
        <v>334</v>
      </c>
      <c r="H915" s="190">
        <v>64</v>
      </c>
      <c r="I915" s="191"/>
      <c r="J915" s="192">
        <f>ROUND(I915*H915,2)</f>
        <v>0</v>
      </c>
      <c r="K915" s="188" t="s">
        <v>247</v>
      </c>
      <c r="L915" s="37"/>
      <c r="M915" s="193" t="s">
        <v>1</v>
      </c>
      <c r="N915" s="194" t="s">
        <v>49</v>
      </c>
      <c r="O915" s="73"/>
      <c r="P915" s="195">
        <f>O915*H915</f>
        <v>0</v>
      </c>
      <c r="Q915" s="195">
        <v>0.00016000000000000001</v>
      </c>
      <c r="R915" s="195">
        <f>Q915*H915</f>
        <v>0.010240000000000001</v>
      </c>
      <c r="S915" s="195">
        <v>0</v>
      </c>
      <c r="T915" s="196">
        <f>S915*H915</f>
        <v>0</v>
      </c>
      <c r="AR915" s="197" t="s">
        <v>331</v>
      </c>
      <c r="AT915" s="197" t="s">
        <v>168</v>
      </c>
      <c r="AU915" s="197" t="s">
        <v>92</v>
      </c>
      <c r="AY915" s="18" t="s">
        <v>165</v>
      </c>
      <c r="BE915" s="198">
        <f>IF(N915="základní",J915,0)</f>
        <v>0</v>
      </c>
      <c r="BF915" s="198">
        <f>IF(N915="snížená",J915,0)</f>
        <v>0</v>
      </c>
      <c r="BG915" s="198">
        <f>IF(N915="zákl. přenesená",J915,0)</f>
        <v>0</v>
      </c>
      <c r="BH915" s="198">
        <f>IF(N915="sníž. přenesená",J915,0)</f>
        <v>0</v>
      </c>
      <c r="BI915" s="198">
        <f>IF(N915="nulová",J915,0)</f>
        <v>0</v>
      </c>
      <c r="BJ915" s="18" t="s">
        <v>21</v>
      </c>
      <c r="BK915" s="198">
        <f>ROUND(I915*H915,2)</f>
        <v>0</v>
      </c>
      <c r="BL915" s="18" t="s">
        <v>331</v>
      </c>
      <c r="BM915" s="197" t="s">
        <v>1369</v>
      </c>
    </row>
    <row r="916" s="1" customFormat="1">
      <c r="B916" s="37"/>
      <c r="D916" s="199" t="s">
        <v>173</v>
      </c>
      <c r="F916" s="200" t="s">
        <v>1370</v>
      </c>
      <c r="I916" s="126"/>
      <c r="L916" s="37"/>
      <c r="M916" s="201"/>
      <c r="N916" s="73"/>
      <c r="O916" s="73"/>
      <c r="P916" s="73"/>
      <c r="Q916" s="73"/>
      <c r="R916" s="73"/>
      <c r="S916" s="73"/>
      <c r="T916" s="74"/>
      <c r="AT916" s="18" t="s">
        <v>173</v>
      </c>
      <c r="AU916" s="18" t="s">
        <v>92</v>
      </c>
    </row>
    <row r="917" s="13" customFormat="1">
      <c r="B917" s="212"/>
      <c r="D917" s="199" t="s">
        <v>249</v>
      </c>
      <c r="E917" s="213" t="s">
        <v>1</v>
      </c>
      <c r="F917" s="214" t="s">
        <v>1371</v>
      </c>
      <c r="H917" s="215">
        <v>64</v>
      </c>
      <c r="I917" s="216"/>
      <c r="L917" s="212"/>
      <c r="M917" s="217"/>
      <c r="N917" s="218"/>
      <c r="O917" s="218"/>
      <c r="P917" s="218"/>
      <c r="Q917" s="218"/>
      <c r="R917" s="218"/>
      <c r="S917" s="218"/>
      <c r="T917" s="219"/>
      <c r="AT917" s="213" t="s">
        <v>249</v>
      </c>
      <c r="AU917" s="213" t="s">
        <v>92</v>
      </c>
      <c r="AV917" s="13" t="s">
        <v>92</v>
      </c>
      <c r="AW917" s="13" t="s">
        <v>39</v>
      </c>
      <c r="AX917" s="13" t="s">
        <v>84</v>
      </c>
      <c r="AY917" s="213" t="s">
        <v>165</v>
      </c>
    </row>
    <row r="918" s="14" customFormat="1">
      <c r="B918" s="220"/>
      <c r="D918" s="199" t="s">
        <v>249</v>
      </c>
      <c r="E918" s="221" t="s">
        <v>1</v>
      </c>
      <c r="F918" s="222" t="s">
        <v>252</v>
      </c>
      <c r="H918" s="223">
        <v>64</v>
      </c>
      <c r="I918" s="224"/>
      <c r="L918" s="220"/>
      <c r="M918" s="225"/>
      <c r="N918" s="226"/>
      <c r="O918" s="226"/>
      <c r="P918" s="226"/>
      <c r="Q918" s="226"/>
      <c r="R918" s="226"/>
      <c r="S918" s="226"/>
      <c r="T918" s="227"/>
      <c r="AT918" s="221" t="s">
        <v>249</v>
      </c>
      <c r="AU918" s="221" t="s">
        <v>92</v>
      </c>
      <c r="AV918" s="14" t="s">
        <v>164</v>
      </c>
      <c r="AW918" s="14" t="s">
        <v>39</v>
      </c>
      <c r="AX918" s="14" t="s">
        <v>21</v>
      </c>
      <c r="AY918" s="221" t="s">
        <v>165</v>
      </c>
    </row>
    <row r="919" s="1" customFormat="1" ht="24" customHeight="1">
      <c r="B919" s="185"/>
      <c r="C919" s="186" t="s">
        <v>1372</v>
      </c>
      <c r="D919" s="186" t="s">
        <v>168</v>
      </c>
      <c r="E919" s="187" t="s">
        <v>1373</v>
      </c>
      <c r="F919" s="188" t="s">
        <v>1374</v>
      </c>
      <c r="G919" s="189" t="s">
        <v>328</v>
      </c>
      <c r="H919" s="190">
        <v>4</v>
      </c>
      <c r="I919" s="191"/>
      <c r="J919" s="192">
        <f>ROUND(I919*H919,2)</f>
        <v>0</v>
      </c>
      <c r="K919" s="188" t="s">
        <v>247</v>
      </c>
      <c r="L919" s="37"/>
      <c r="M919" s="193" t="s">
        <v>1</v>
      </c>
      <c r="N919" s="194" t="s">
        <v>49</v>
      </c>
      <c r="O919" s="73"/>
      <c r="P919" s="195">
        <f>O919*H919</f>
        <v>0</v>
      </c>
      <c r="Q919" s="195">
        <v>0</v>
      </c>
      <c r="R919" s="195">
        <f>Q919*H919</f>
        <v>0</v>
      </c>
      <c r="S919" s="195">
        <v>0</v>
      </c>
      <c r="T919" s="196">
        <f>S919*H919</f>
        <v>0</v>
      </c>
      <c r="AR919" s="197" t="s">
        <v>331</v>
      </c>
      <c r="AT919" s="197" t="s">
        <v>168</v>
      </c>
      <c r="AU919" s="197" t="s">
        <v>92</v>
      </c>
      <c r="AY919" s="18" t="s">
        <v>165</v>
      </c>
      <c r="BE919" s="198">
        <f>IF(N919="základní",J919,0)</f>
        <v>0</v>
      </c>
      <c r="BF919" s="198">
        <f>IF(N919="snížená",J919,0)</f>
        <v>0</v>
      </c>
      <c r="BG919" s="198">
        <f>IF(N919="zákl. přenesená",J919,0)</f>
        <v>0</v>
      </c>
      <c r="BH919" s="198">
        <f>IF(N919="sníž. přenesená",J919,0)</f>
        <v>0</v>
      </c>
      <c r="BI919" s="198">
        <f>IF(N919="nulová",J919,0)</f>
        <v>0</v>
      </c>
      <c r="BJ919" s="18" t="s">
        <v>21</v>
      </c>
      <c r="BK919" s="198">
        <f>ROUND(I919*H919,2)</f>
        <v>0</v>
      </c>
      <c r="BL919" s="18" t="s">
        <v>331</v>
      </c>
      <c r="BM919" s="197" t="s">
        <v>1375</v>
      </c>
    </row>
    <row r="920" s="1" customFormat="1">
      <c r="B920" s="37"/>
      <c r="D920" s="199" t="s">
        <v>173</v>
      </c>
      <c r="F920" s="200" t="s">
        <v>1376</v>
      </c>
      <c r="I920" s="126"/>
      <c r="L920" s="37"/>
      <c r="M920" s="201"/>
      <c r="N920" s="73"/>
      <c r="O920" s="73"/>
      <c r="P920" s="73"/>
      <c r="Q920" s="73"/>
      <c r="R920" s="73"/>
      <c r="S920" s="73"/>
      <c r="T920" s="74"/>
      <c r="AT920" s="18" t="s">
        <v>173</v>
      </c>
      <c r="AU920" s="18" t="s">
        <v>92</v>
      </c>
    </row>
    <row r="921" s="1" customFormat="1" ht="16.5" customHeight="1">
      <c r="B921" s="185"/>
      <c r="C921" s="228" t="s">
        <v>1377</v>
      </c>
      <c r="D921" s="228" t="s">
        <v>386</v>
      </c>
      <c r="E921" s="229" t="s">
        <v>1378</v>
      </c>
      <c r="F921" s="230" t="s">
        <v>1379</v>
      </c>
      <c r="G921" s="231" t="s">
        <v>334</v>
      </c>
      <c r="H921" s="232">
        <v>4</v>
      </c>
      <c r="I921" s="233"/>
      <c r="J921" s="234">
        <f>ROUND(I921*H921,2)</f>
        <v>0</v>
      </c>
      <c r="K921" s="230" t="s">
        <v>247</v>
      </c>
      <c r="L921" s="235"/>
      <c r="M921" s="236" t="s">
        <v>1</v>
      </c>
      <c r="N921" s="237" t="s">
        <v>49</v>
      </c>
      <c r="O921" s="73"/>
      <c r="P921" s="195">
        <f>O921*H921</f>
        <v>0</v>
      </c>
      <c r="Q921" s="195">
        <v>0.0023999999999999998</v>
      </c>
      <c r="R921" s="195">
        <f>Q921*H921</f>
        <v>0.0095999999999999992</v>
      </c>
      <c r="S921" s="195">
        <v>0</v>
      </c>
      <c r="T921" s="196">
        <f>S921*H921</f>
        <v>0</v>
      </c>
      <c r="AR921" s="197" t="s">
        <v>431</v>
      </c>
      <c r="AT921" s="197" t="s">
        <v>386</v>
      </c>
      <c r="AU921" s="197" t="s">
        <v>92</v>
      </c>
      <c r="AY921" s="18" t="s">
        <v>165</v>
      </c>
      <c r="BE921" s="198">
        <f>IF(N921="základní",J921,0)</f>
        <v>0</v>
      </c>
      <c r="BF921" s="198">
        <f>IF(N921="snížená",J921,0)</f>
        <v>0</v>
      </c>
      <c r="BG921" s="198">
        <f>IF(N921="zákl. přenesená",J921,0)</f>
        <v>0</v>
      </c>
      <c r="BH921" s="198">
        <f>IF(N921="sníž. přenesená",J921,0)</f>
        <v>0</v>
      </c>
      <c r="BI921" s="198">
        <f>IF(N921="nulová",J921,0)</f>
        <v>0</v>
      </c>
      <c r="BJ921" s="18" t="s">
        <v>21</v>
      </c>
      <c r="BK921" s="198">
        <f>ROUND(I921*H921,2)</f>
        <v>0</v>
      </c>
      <c r="BL921" s="18" t="s">
        <v>331</v>
      </c>
      <c r="BM921" s="197" t="s">
        <v>1380</v>
      </c>
    </row>
    <row r="922" s="1" customFormat="1">
      <c r="B922" s="37"/>
      <c r="D922" s="199" t="s">
        <v>173</v>
      </c>
      <c r="F922" s="200" t="s">
        <v>1379</v>
      </c>
      <c r="I922" s="126"/>
      <c r="L922" s="37"/>
      <c r="M922" s="201"/>
      <c r="N922" s="73"/>
      <c r="O922" s="73"/>
      <c r="P922" s="73"/>
      <c r="Q922" s="73"/>
      <c r="R922" s="73"/>
      <c r="S922" s="73"/>
      <c r="T922" s="74"/>
      <c r="AT922" s="18" t="s">
        <v>173</v>
      </c>
      <c r="AU922" s="18" t="s">
        <v>92</v>
      </c>
    </row>
    <row r="923" s="1" customFormat="1" ht="16.5" customHeight="1">
      <c r="B923" s="185"/>
      <c r="C923" s="228" t="s">
        <v>1381</v>
      </c>
      <c r="D923" s="228" t="s">
        <v>386</v>
      </c>
      <c r="E923" s="229" t="s">
        <v>1382</v>
      </c>
      <c r="F923" s="230" t="s">
        <v>1383</v>
      </c>
      <c r="G923" s="231" t="s">
        <v>1384</v>
      </c>
      <c r="H923" s="232">
        <v>11.220000000000001</v>
      </c>
      <c r="I923" s="233"/>
      <c r="J923" s="234">
        <f>ROUND(I923*H923,2)</f>
        <v>0</v>
      </c>
      <c r="K923" s="230" t="s">
        <v>247</v>
      </c>
      <c r="L923" s="235"/>
      <c r="M923" s="236" t="s">
        <v>1</v>
      </c>
      <c r="N923" s="237" t="s">
        <v>49</v>
      </c>
      <c r="O923" s="73"/>
      <c r="P923" s="195">
        <f>O923*H923</f>
        <v>0</v>
      </c>
      <c r="Q923" s="195">
        <v>0.00020000000000000001</v>
      </c>
      <c r="R923" s="195">
        <f>Q923*H923</f>
        <v>0.0022440000000000003</v>
      </c>
      <c r="S923" s="195">
        <v>0</v>
      </c>
      <c r="T923" s="196">
        <f>S923*H923</f>
        <v>0</v>
      </c>
      <c r="AR923" s="197" t="s">
        <v>431</v>
      </c>
      <c r="AT923" s="197" t="s">
        <v>386</v>
      </c>
      <c r="AU923" s="197" t="s">
        <v>92</v>
      </c>
      <c r="AY923" s="18" t="s">
        <v>165</v>
      </c>
      <c r="BE923" s="198">
        <f>IF(N923="základní",J923,0)</f>
        <v>0</v>
      </c>
      <c r="BF923" s="198">
        <f>IF(N923="snížená",J923,0)</f>
        <v>0</v>
      </c>
      <c r="BG923" s="198">
        <f>IF(N923="zákl. přenesená",J923,0)</f>
        <v>0</v>
      </c>
      <c r="BH923" s="198">
        <f>IF(N923="sníž. přenesená",J923,0)</f>
        <v>0</v>
      </c>
      <c r="BI923" s="198">
        <f>IF(N923="nulová",J923,0)</f>
        <v>0</v>
      </c>
      <c r="BJ923" s="18" t="s">
        <v>21</v>
      </c>
      <c r="BK923" s="198">
        <f>ROUND(I923*H923,2)</f>
        <v>0</v>
      </c>
      <c r="BL923" s="18" t="s">
        <v>331</v>
      </c>
      <c r="BM923" s="197" t="s">
        <v>1385</v>
      </c>
    </row>
    <row r="924" s="1" customFormat="1">
      <c r="B924" s="37"/>
      <c r="D924" s="199" t="s">
        <v>173</v>
      </c>
      <c r="F924" s="200" t="s">
        <v>1383</v>
      </c>
      <c r="I924" s="126"/>
      <c r="L924" s="37"/>
      <c r="M924" s="201"/>
      <c r="N924" s="73"/>
      <c r="O924" s="73"/>
      <c r="P924" s="73"/>
      <c r="Q924" s="73"/>
      <c r="R924" s="73"/>
      <c r="S924" s="73"/>
      <c r="T924" s="74"/>
      <c r="AT924" s="18" t="s">
        <v>173</v>
      </c>
      <c r="AU924" s="18" t="s">
        <v>92</v>
      </c>
    </row>
    <row r="925" s="13" customFormat="1">
      <c r="B925" s="212"/>
      <c r="D925" s="199" t="s">
        <v>249</v>
      </c>
      <c r="E925" s="213" t="s">
        <v>1</v>
      </c>
      <c r="F925" s="214" t="s">
        <v>1332</v>
      </c>
      <c r="H925" s="215">
        <v>10.199999999999999</v>
      </c>
      <c r="I925" s="216"/>
      <c r="L925" s="212"/>
      <c r="M925" s="217"/>
      <c r="N925" s="218"/>
      <c r="O925" s="218"/>
      <c r="P925" s="218"/>
      <c r="Q925" s="218"/>
      <c r="R925" s="218"/>
      <c r="S925" s="218"/>
      <c r="T925" s="219"/>
      <c r="AT925" s="213" t="s">
        <v>249</v>
      </c>
      <c r="AU925" s="213" t="s">
        <v>92</v>
      </c>
      <c r="AV925" s="13" t="s">
        <v>92</v>
      </c>
      <c r="AW925" s="13" t="s">
        <v>39</v>
      </c>
      <c r="AX925" s="13" t="s">
        <v>84</v>
      </c>
      <c r="AY925" s="213" t="s">
        <v>165</v>
      </c>
    </row>
    <row r="926" s="13" customFormat="1">
      <c r="B926" s="212"/>
      <c r="D926" s="199" t="s">
        <v>249</v>
      </c>
      <c r="E926" s="213" t="s">
        <v>1</v>
      </c>
      <c r="F926" s="214" t="s">
        <v>1386</v>
      </c>
      <c r="H926" s="215">
        <v>1.02</v>
      </c>
      <c r="I926" s="216"/>
      <c r="L926" s="212"/>
      <c r="M926" s="217"/>
      <c r="N926" s="218"/>
      <c r="O926" s="218"/>
      <c r="P926" s="218"/>
      <c r="Q926" s="218"/>
      <c r="R926" s="218"/>
      <c r="S926" s="218"/>
      <c r="T926" s="219"/>
      <c r="AT926" s="213" t="s">
        <v>249</v>
      </c>
      <c r="AU926" s="213" t="s">
        <v>92</v>
      </c>
      <c r="AV926" s="13" t="s">
        <v>92</v>
      </c>
      <c r="AW926" s="13" t="s">
        <v>39</v>
      </c>
      <c r="AX926" s="13" t="s">
        <v>84</v>
      </c>
      <c r="AY926" s="213" t="s">
        <v>165</v>
      </c>
    </row>
    <row r="927" s="14" customFormat="1">
      <c r="B927" s="220"/>
      <c r="D927" s="199" t="s">
        <v>249</v>
      </c>
      <c r="E927" s="221" t="s">
        <v>1</v>
      </c>
      <c r="F927" s="222" t="s">
        <v>252</v>
      </c>
      <c r="H927" s="223">
        <v>11.219999999999999</v>
      </c>
      <c r="I927" s="224"/>
      <c r="L927" s="220"/>
      <c r="M927" s="225"/>
      <c r="N927" s="226"/>
      <c r="O927" s="226"/>
      <c r="P927" s="226"/>
      <c r="Q927" s="226"/>
      <c r="R927" s="226"/>
      <c r="S927" s="226"/>
      <c r="T927" s="227"/>
      <c r="AT927" s="221" t="s">
        <v>249</v>
      </c>
      <c r="AU927" s="221" t="s">
        <v>92</v>
      </c>
      <c r="AV927" s="14" t="s">
        <v>164</v>
      </c>
      <c r="AW927" s="14" t="s">
        <v>39</v>
      </c>
      <c r="AX927" s="14" t="s">
        <v>21</v>
      </c>
      <c r="AY927" s="221" t="s">
        <v>165</v>
      </c>
    </row>
    <row r="928" s="1" customFormat="1" ht="24" customHeight="1">
      <c r="B928" s="185"/>
      <c r="C928" s="186" t="s">
        <v>1387</v>
      </c>
      <c r="D928" s="186" t="s">
        <v>168</v>
      </c>
      <c r="E928" s="187" t="s">
        <v>1388</v>
      </c>
      <c r="F928" s="188" t="s">
        <v>1389</v>
      </c>
      <c r="G928" s="189" t="s">
        <v>305</v>
      </c>
      <c r="H928" s="190">
        <v>0.53000000000000003</v>
      </c>
      <c r="I928" s="191"/>
      <c r="J928" s="192">
        <f>ROUND(I928*H928,2)</f>
        <v>0</v>
      </c>
      <c r="K928" s="188" t="s">
        <v>247</v>
      </c>
      <c r="L928" s="37"/>
      <c r="M928" s="193" t="s">
        <v>1</v>
      </c>
      <c r="N928" s="194" t="s">
        <v>49</v>
      </c>
      <c r="O928" s="73"/>
      <c r="P928" s="195">
        <f>O928*H928</f>
        <v>0</v>
      </c>
      <c r="Q928" s="195">
        <v>0</v>
      </c>
      <c r="R928" s="195">
        <f>Q928*H928</f>
        <v>0</v>
      </c>
      <c r="S928" s="195">
        <v>0</v>
      </c>
      <c r="T928" s="196">
        <f>S928*H928</f>
        <v>0</v>
      </c>
      <c r="AR928" s="197" t="s">
        <v>331</v>
      </c>
      <c r="AT928" s="197" t="s">
        <v>168</v>
      </c>
      <c r="AU928" s="197" t="s">
        <v>92</v>
      </c>
      <c r="AY928" s="18" t="s">
        <v>165</v>
      </c>
      <c r="BE928" s="198">
        <f>IF(N928="základní",J928,0)</f>
        <v>0</v>
      </c>
      <c r="BF928" s="198">
        <f>IF(N928="snížená",J928,0)</f>
        <v>0</v>
      </c>
      <c r="BG928" s="198">
        <f>IF(N928="zákl. přenesená",J928,0)</f>
        <v>0</v>
      </c>
      <c r="BH928" s="198">
        <f>IF(N928="sníž. přenesená",J928,0)</f>
        <v>0</v>
      </c>
      <c r="BI928" s="198">
        <f>IF(N928="nulová",J928,0)</f>
        <v>0</v>
      </c>
      <c r="BJ928" s="18" t="s">
        <v>21</v>
      </c>
      <c r="BK928" s="198">
        <f>ROUND(I928*H928,2)</f>
        <v>0</v>
      </c>
      <c r="BL928" s="18" t="s">
        <v>331</v>
      </c>
      <c r="BM928" s="197" t="s">
        <v>1390</v>
      </c>
    </row>
    <row r="929" s="1" customFormat="1">
      <c r="B929" s="37"/>
      <c r="D929" s="199" t="s">
        <v>173</v>
      </c>
      <c r="F929" s="200" t="s">
        <v>1391</v>
      </c>
      <c r="I929" s="126"/>
      <c r="L929" s="37"/>
      <c r="M929" s="201"/>
      <c r="N929" s="73"/>
      <c r="O929" s="73"/>
      <c r="P929" s="73"/>
      <c r="Q929" s="73"/>
      <c r="R929" s="73"/>
      <c r="S929" s="73"/>
      <c r="T929" s="74"/>
      <c r="AT929" s="18" t="s">
        <v>173</v>
      </c>
      <c r="AU929" s="18" t="s">
        <v>92</v>
      </c>
    </row>
    <row r="930" s="11" customFormat="1" ht="22.8" customHeight="1">
      <c r="B930" s="172"/>
      <c r="D930" s="173" t="s">
        <v>83</v>
      </c>
      <c r="E930" s="183" t="s">
        <v>1392</v>
      </c>
      <c r="F930" s="183" t="s">
        <v>1393</v>
      </c>
      <c r="I930" s="175"/>
      <c r="J930" s="184">
        <f>BK930</f>
        <v>0</v>
      </c>
      <c r="L930" s="172"/>
      <c r="M930" s="177"/>
      <c r="N930" s="178"/>
      <c r="O930" s="178"/>
      <c r="P930" s="179">
        <f>SUM(P931:P932)</f>
        <v>0</v>
      </c>
      <c r="Q930" s="178"/>
      <c r="R930" s="179">
        <f>SUM(R931:R932)</f>
        <v>0</v>
      </c>
      <c r="S930" s="178"/>
      <c r="T930" s="180">
        <f>SUM(T931:T932)</f>
        <v>0</v>
      </c>
      <c r="AR930" s="173" t="s">
        <v>92</v>
      </c>
      <c r="AT930" s="181" t="s">
        <v>83</v>
      </c>
      <c r="AU930" s="181" t="s">
        <v>21</v>
      </c>
      <c r="AY930" s="173" t="s">
        <v>165</v>
      </c>
      <c r="BK930" s="182">
        <f>SUM(BK931:BK932)</f>
        <v>0</v>
      </c>
    </row>
    <row r="931" s="1" customFormat="1" ht="24" customHeight="1">
      <c r="B931" s="185"/>
      <c r="C931" s="186" t="s">
        <v>1394</v>
      </c>
      <c r="D931" s="186" t="s">
        <v>168</v>
      </c>
      <c r="E931" s="187" t="s">
        <v>1395</v>
      </c>
      <c r="F931" s="188" t="s">
        <v>1396</v>
      </c>
      <c r="G931" s="189" t="s">
        <v>328</v>
      </c>
      <c r="H931" s="190">
        <v>4</v>
      </c>
      <c r="I931" s="191"/>
      <c r="J931" s="192">
        <f>ROUND(I931*H931,2)</f>
        <v>0</v>
      </c>
      <c r="K931" s="188" t="s">
        <v>1</v>
      </c>
      <c r="L931" s="37"/>
      <c r="M931" s="193" t="s">
        <v>1</v>
      </c>
      <c r="N931" s="194" t="s">
        <v>49</v>
      </c>
      <c r="O931" s="73"/>
      <c r="P931" s="195">
        <f>O931*H931</f>
        <v>0</v>
      </c>
      <c r="Q931" s="195">
        <v>0</v>
      </c>
      <c r="R931" s="195">
        <f>Q931*H931</f>
        <v>0</v>
      </c>
      <c r="S931" s="195">
        <v>0</v>
      </c>
      <c r="T931" s="196">
        <f>S931*H931</f>
        <v>0</v>
      </c>
      <c r="AR931" s="197" t="s">
        <v>331</v>
      </c>
      <c r="AT931" s="197" t="s">
        <v>168</v>
      </c>
      <c r="AU931" s="197" t="s">
        <v>92</v>
      </c>
      <c r="AY931" s="18" t="s">
        <v>165</v>
      </c>
      <c r="BE931" s="198">
        <f>IF(N931="základní",J931,0)</f>
        <v>0</v>
      </c>
      <c r="BF931" s="198">
        <f>IF(N931="snížená",J931,0)</f>
        <v>0</v>
      </c>
      <c r="BG931" s="198">
        <f>IF(N931="zákl. přenesená",J931,0)</f>
        <v>0</v>
      </c>
      <c r="BH931" s="198">
        <f>IF(N931="sníž. přenesená",J931,0)</f>
        <v>0</v>
      </c>
      <c r="BI931" s="198">
        <f>IF(N931="nulová",J931,0)</f>
        <v>0</v>
      </c>
      <c r="BJ931" s="18" t="s">
        <v>21</v>
      </c>
      <c r="BK931" s="198">
        <f>ROUND(I931*H931,2)</f>
        <v>0</v>
      </c>
      <c r="BL931" s="18" t="s">
        <v>331</v>
      </c>
      <c r="BM931" s="197" t="s">
        <v>1397</v>
      </c>
    </row>
    <row r="932" s="1" customFormat="1">
      <c r="B932" s="37"/>
      <c r="D932" s="199" t="s">
        <v>173</v>
      </c>
      <c r="F932" s="200" t="s">
        <v>1396</v>
      </c>
      <c r="I932" s="126"/>
      <c r="L932" s="37"/>
      <c r="M932" s="201"/>
      <c r="N932" s="73"/>
      <c r="O932" s="73"/>
      <c r="P932" s="73"/>
      <c r="Q932" s="73"/>
      <c r="R932" s="73"/>
      <c r="S932" s="73"/>
      <c r="T932" s="74"/>
      <c r="AT932" s="18" t="s">
        <v>173</v>
      </c>
      <c r="AU932" s="18" t="s">
        <v>92</v>
      </c>
    </row>
    <row r="933" s="11" customFormat="1" ht="22.8" customHeight="1">
      <c r="B933" s="172"/>
      <c r="D933" s="173" t="s">
        <v>83</v>
      </c>
      <c r="E933" s="183" t="s">
        <v>1398</v>
      </c>
      <c r="F933" s="183" t="s">
        <v>1399</v>
      </c>
      <c r="I933" s="175"/>
      <c r="J933" s="184">
        <f>BK933</f>
        <v>0</v>
      </c>
      <c r="L933" s="172"/>
      <c r="M933" s="177"/>
      <c r="N933" s="178"/>
      <c r="O933" s="178"/>
      <c r="P933" s="179">
        <f>SUM(P934:P943)</f>
        <v>0</v>
      </c>
      <c r="Q933" s="178"/>
      <c r="R933" s="179">
        <f>SUM(R934:R943)</f>
        <v>0</v>
      </c>
      <c r="S933" s="178"/>
      <c r="T933" s="180">
        <f>SUM(T934:T943)</f>
        <v>0</v>
      </c>
      <c r="AR933" s="173" t="s">
        <v>92</v>
      </c>
      <c r="AT933" s="181" t="s">
        <v>83</v>
      </c>
      <c r="AU933" s="181" t="s">
        <v>21</v>
      </c>
      <c r="AY933" s="173" t="s">
        <v>165</v>
      </c>
      <c r="BK933" s="182">
        <f>SUM(BK934:BK943)</f>
        <v>0</v>
      </c>
    </row>
    <row r="934" s="1" customFormat="1" ht="36" customHeight="1">
      <c r="B934" s="185"/>
      <c r="C934" s="186" t="s">
        <v>1400</v>
      </c>
      <c r="D934" s="186" t="s">
        <v>168</v>
      </c>
      <c r="E934" s="187" t="s">
        <v>1401</v>
      </c>
      <c r="F934" s="188" t="s">
        <v>1402</v>
      </c>
      <c r="G934" s="189" t="s">
        <v>246</v>
      </c>
      <c r="H934" s="190">
        <v>268.10000000000002</v>
      </c>
      <c r="I934" s="191"/>
      <c r="J934" s="192">
        <f>ROUND(I934*H934,2)</f>
        <v>0</v>
      </c>
      <c r="K934" s="188" t="s">
        <v>1</v>
      </c>
      <c r="L934" s="37"/>
      <c r="M934" s="193" t="s">
        <v>1</v>
      </c>
      <c r="N934" s="194" t="s">
        <v>49</v>
      </c>
      <c r="O934" s="73"/>
      <c r="P934" s="195">
        <f>O934*H934</f>
        <v>0</v>
      </c>
      <c r="Q934" s="195">
        <v>0</v>
      </c>
      <c r="R934" s="195">
        <f>Q934*H934</f>
        <v>0</v>
      </c>
      <c r="S934" s="195">
        <v>0</v>
      </c>
      <c r="T934" s="196">
        <f>S934*H934</f>
        <v>0</v>
      </c>
      <c r="AR934" s="197" t="s">
        <v>331</v>
      </c>
      <c r="AT934" s="197" t="s">
        <v>168</v>
      </c>
      <c r="AU934" s="197" t="s">
        <v>92</v>
      </c>
      <c r="AY934" s="18" t="s">
        <v>165</v>
      </c>
      <c r="BE934" s="198">
        <f>IF(N934="základní",J934,0)</f>
        <v>0</v>
      </c>
      <c r="BF934" s="198">
        <f>IF(N934="snížená",J934,0)</f>
        <v>0</v>
      </c>
      <c r="BG934" s="198">
        <f>IF(N934="zákl. přenesená",J934,0)</f>
        <v>0</v>
      </c>
      <c r="BH934" s="198">
        <f>IF(N934="sníž. přenesená",J934,0)</f>
        <v>0</v>
      </c>
      <c r="BI934" s="198">
        <f>IF(N934="nulová",J934,0)</f>
        <v>0</v>
      </c>
      <c r="BJ934" s="18" t="s">
        <v>21</v>
      </c>
      <c r="BK934" s="198">
        <f>ROUND(I934*H934,2)</f>
        <v>0</v>
      </c>
      <c r="BL934" s="18" t="s">
        <v>331</v>
      </c>
      <c r="BM934" s="197" t="s">
        <v>1403</v>
      </c>
    </row>
    <row r="935" s="1" customFormat="1">
      <c r="B935" s="37"/>
      <c r="D935" s="199" t="s">
        <v>173</v>
      </c>
      <c r="F935" s="200" t="s">
        <v>1402</v>
      </c>
      <c r="I935" s="126"/>
      <c r="L935" s="37"/>
      <c r="M935" s="201"/>
      <c r="N935" s="73"/>
      <c r="O935" s="73"/>
      <c r="P935" s="73"/>
      <c r="Q935" s="73"/>
      <c r="R935" s="73"/>
      <c r="S935" s="73"/>
      <c r="T935" s="74"/>
      <c r="AT935" s="18" t="s">
        <v>173</v>
      </c>
      <c r="AU935" s="18" t="s">
        <v>92</v>
      </c>
    </row>
    <row r="936" s="13" customFormat="1">
      <c r="B936" s="212"/>
      <c r="D936" s="199" t="s">
        <v>249</v>
      </c>
      <c r="E936" s="213" t="s">
        <v>1</v>
      </c>
      <c r="F936" s="214" t="s">
        <v>718</v>
      </c>
      <c r="H936" s="215">
        <v>260</v>
      </c>
      <c r="I936" s="216"/>
      <c r="L936" s="212"/>
      <c r="M936" s="217"/>
      <c r="N936" s="218"/>
      <c r="O936" s="218"/>
      <c r="P936" s="218"/>
      <c r="Q936" s="218"/>
      <c r="R936" s="218"/>
      <c r="S936" s="218"/>
      <c r="T936" s="219"/>
      <c r="AT936" s="213" t="s">
        <v>249</v>
      </c>
      <c r="AU936" s="213" t="s">
        <v>92</v>
      </c>
      <c r="AV936" s="13" t="s">
        <v>92</v>
      </c>
      <c r="AW936" s="13" t="s">
        <v>39</v>
      </c>
      <c r="AX936" s="13" t="s">
        <v>84</v>
      </c>
      <c r="AY936" s="213" t="s">
        <v>165</v>
      </c>
    </row>
    <row r="937" s="13" customFormat="1">
      <c r="B937" s="212"/>
      <c r="D937" s="199" t="s">
        <v>249</v>
      </c>
      <c r="E937" s="213" t="s">
        <v>1</v>
      </c>
      <c r="F937" s="214" t="s">
        <v>880</v>
      </c>
      <c r="H937" s="215">
        <v>8.0999999999999996</v>
      </c>
      <c r="I937" s="216"/>
      <c r="L937" s="212"/>
      <c r="M937" s="217"/>
      <c r="N937" s="218"/>
      <c r="O937" s="218"/>
      <c r="P937" s="218"/>
      <c r="Q937" s="218"/>
      <c r="R937" s="218"/>
      <c r="S937" s="218"/>
      <c r="T937" s="219"/>
      <c r="AT937" s="213" t="s">
        <v>249</v>
      </c>
      <c r="AU937" s="213" t="s">
        <v>92</v>
      </c>
      <c r="AV937" s="13" t="s">
        <v>92</v>
      </c>
      <c r="AW937" s="13" t="s">
        <v>39</v>
      </c>
      <c r="AX937" s="13" t="s">
        <v>84</v>
      </c>
      <c r="AY937" s="213" t="s">
        <v>165</v>
      </c>
    </row>
    <row r="938" s="14" customFormat="1">
      <c r="B938" s="220"/>
      <c r="D938" s="199" t="s">
        <v>249</v>
      </c>
      <c r="E938" s="221" t="s">
        <v>1</v>
      </c>
      <c r="F938" s="222" t="s">
        <v>252</v>
      </c>
      <c r="H938" s="223">
        <v>268.10000000000002</v>
      </c>
      <c r="I938" s="224"/>
      <c r="L938" s="220"/>
      <c r="M938" s="225"/>
      <c r="N938" s="226"/>
      <c r="O938" s="226"/>
      <c r="P938" s="226"/>
      <c r="Q938" s="226"/>
      <c r="R938" s="226"/>
      <c r="S938" s="226"/>
      <c r="T938" s="227"/>
      <c r="AT938" s="221" t="s">
        <v>249</v>
      </c>
      <c r="AU938" s="221" t="s">
        <v>92</v>
      </c>
      <c r="AV938" s="14" t="s">
        <v>164</v>
      </c>
      <c r="AW938" s="14" t="s">
        <v>39</v>
      </c>
      <c r="AX938" s="14" t="s">
        <v>21</v>
      </c>
      <c r="AY938" s="221" t="s">
        <v>165</v>
      </c>
    </row>
    <row r="939" s="1" customFormat="1" ht="24" customHeight="1">
      <c r="B939" s="185"/>
      <c r="C939" s="186" t="s">
        <v>1404</v>
      </c>
      <c r="D939" s="186" t="s">
        <v>168</v>
      </c>
      <c r="E939" s="187" t="s">
        <v>1405</v>
      </c>
      <c r="F939" s="188" t="s">
        <v>1406</v>
      </c>
      <c r="G939" s="189" t="s">
        <v>246</v>
      </c>
      <c r="H939" s="190">
        <v>128</v>
      </c>
      <c r="I939" s="191"/>
      <c r="J939" s="192">
        <f>ROUND(I939*H939,2)</f>
        <v>0</v>
      </c>
      <c r="K939" s="188" t="s">
        <v>1</v>
      </c>
      <c r="L939" s="37"/>
      <c r="M939" s="193" t="s">
        <v>1</v>
      </c>
      <c r="N939" s="194" t="s">
        <v>49</v>
      </c>
      <c r="O939" s="73"/>
      <c r="P939" s="195">
        <f>O939*H939</f>
        <v>0</v>
      </c>
      <c r="Q939" s="195">
        <v>0</v>
      </c>
      <c r="R939" s="195">
        <f>Q939*H939</f>
        <v>0</v>
      </c>
      <c r="S939" s="195">
        <v>0</v>
      </c>
      <c r="T939" s="196">
        <f>S939*H939</f>
        <v>0</v>
      </c>
      <c r="AR939" s="197" t="s">
        <v>331</v>
      </c>
      <c r="AT939" s="197" t="s">
        <v>168</v>
      </c>
      <c r="AU939" s="197" t="s">
        <v>92</v>
      </c>
      <c r="AY939" s="18" t="s">
        <v>165</v>
      </c>
      <c r="BE939" s="198">
        <f>IF(N939="základní",J939,0)</f>
        <v>0</v>
      </c>
      <c r="BF939" s="198">
        <f>IF(N939="snížená",J939,0)</f>
        <v>0</v>
      </c>
      <c r="BG939" s="198">
        <f>IF(N939="zákl. přenesená",J939,0)</f>
        <v>0</v>
      </c>
      <c r="BH939" s="198">
        <f>IF(N939="sníž. přenesená",J939,0)</f>
        <v>0</v>
      </c>
      <c r="BI939" s="198">
        <f>IF(N939="nulová",J939,0)</f>
        <v>0</v>
      </c>
      <c r="BJ939" s="18" t="s">
        <v>21</v>
      </c>
      <c r="BK939" s="198">
        <f>ROUND(I939*H939,2)</f>
        <v>0</v>
      </c>
      <c r="BL939" s="18" t="s">
        <v>331</v>
      </c>
      <c r="BM939" s="197" t="s">
        <v>1407</v>
      </c>
    </row>
    <row r="940" s="1" customFormat="1">
      <c r="B940" s="37"/>
      <c r="D940" s="199" t="s">
        <v>173</v>
      </c>
      <c r="F940" s="200" t="s">
        <v>1406</v>
      </c>
      <c r="I940" s="126"/>
      <c r="L940" s="37"/>
      <c r="M940" s="201"/>
      <c r="N940" s="73"/>
      <c r="O940" s="73"/>
      <c r="P940" s="73"/>
      <c r="Q940" s="73"/>
      <c r="R940" s="73"/>
      <c r="S940" s="73"/>
      <c r="T940" s="74"/>
      <c r="AT940" s="18" t="s">
        <v>173</v>
      </c>
      <c r="AU940" s="18" t="s">
        <v>92</v>
      </c>
    </row>
    <row r="941" s="13" customFormat="1">
      <c r="B941" s="212"/>
      <c r="D941" s="199" t="s">
        <v>249</v>
      </c>
      <c r="E941" s="213" t="s">
        <v>1</v>
      </c>
      <c r="F941" s="214" t="s">
        <v>1408</v>
      </c>
      <c r="H941" s="215">
        <v>144</v>
      </c>
      <c r="I941" s="216"/>
      <c r="L941" s="212"/>
      <c r="M941" s="217"/>
      <c r="N941" s="218"/>
      <c r="O941" s="218"/>
      <c r="P941" s="218"/>
      <c r="Q941" s="218"/>
      <c r="R941" s="218"/>
      <c r="S941" s="218"/>
      <c r="T941" s="219"/>
      <c r="AT941" s="213" t="s">
        <v>249</v>
      </c>
      <c r="AU941" s="213" t="s">
        <v>92</v>
      </c>
      <c r="AV941" s="13" t="s">
        <v>92</v>
      </c>
      <c r="AW941" s="13" t="s">
        <v>39</v>
      </c>
      <c r="AX941" s="13" t="s">
        <v>84</v>
      </c>
      <c r="AY941" s="213" t="s">
        <v>165</v>
      </c>
    </row>
    <row r="942" s="13" customFormat="1">
      <c r="B942" s="212"/>
      <c r="D942" s="199" t="s">
        <v>249</v>
      </c>
      <c r="E942" s="213" t="s">
        <v>1</v>
      </c>
      <c r="F942" s="214" t="s">
        <v>1409</v>
      </c>
      <c r="H942" s="215">
        <v>-16</v>
      </c>
      <c r="I942" s="216"/>
      <c r="L942" s="212"/>
      <c r="M942" s="217"/>
      <c r="N942" s="218"/>
      <c r="O942" s="218"/>
      <c r="P942" s="218"/>
      <c r="Q942" s="218"/>
      <c r="R942" s="218"/>
      <c r="S942" s="218"/>
      <c r="T942" s="219"/>
      <c r="AT942" s="213" t="s">
        <v>249</v>
      </c>
      <c r="AU942" s="213" t="s">
        <v>92</v>
      </c>
      <c r="AV942" s="13" t="s">
        <v>92</v>
      </c>
      <c r="AW942" s="13" t="s">
        <v>39</v>
      </c>
      <c r="AX942" s="13" t="s">
        <v>84</v>
      </c>
      <c r="AY942" s="213" t="s">
        <v>165</v>
      </c>
    </row>
    <row r="943" s="14" customFormat="1">
      <c r="B943" s="220"/>
      <c r="D943" s="199" t="s">
        <v>249</v>
      </c>
      <c r="E943" s="221" t="s">
        <v>1</v>
      </c>
      <c r="F943" s="222" t="s">
        <v>252</v>
      </c>
      <c r="H943" s="223">
        <v>128</v>
      </c>
      <c r="I943" s="224"/>
      <c r="L943" s="220"/>
      <c r="M943" s="225"/>
      <c r="N943" s="226"/>
      <c r="O943" s="226"/>
      <c r="P943" s="226"/>
      <c r="Q943" s="226"/>
      <c r="R943" s="226"/>
      <c r="S943" s="226"/>
      <c r="T943" s="227"/>
      <c r="AT943" s="221" t="s">
        <v>249</v>
      </c>
      <c r="AU943" s="221" t="s">
        <v>92</v>
      </c>
      <c r="AV943" s="14" t="s">
        <v>164</v>
      </c>
      <c r="AW943" s="14" t="s">
        <v>39</v>
      </c>
      <c r="AX943" s="14" t="s">
        <v>21</v>
      </c>
      <c r="AY943" s="221" t="s">
        <v>165</v>
      </c>
    </row>
    <row r="944" s="11" customFormat="1" ht="22.8" customHeight="1">
      <c r="B944" s="172"/>
      <c r="D944" s="173" t="s">
        <v>83</v>
      </c>
      <c r="E944" s="183" t="s">
        <v>1410</v>
      </c>
      <c r="F944" s="183" t="s">
        <v>1411</v>
      </c>
      <c r="I944" s="175"/>
      <c r="J944" s="184">
        <f>BK944</f>
        <v>0</v>
      </c>
      <c r="L944" s="172"/>
      <c r="M944" s="177"/>
      <c r="N944" s="178"/>
      <c r="O944" s="178"/>
      <c r="P944" s="179">
        <f>SUM(P945:P960)</f>
        <v>0</v>
      </c>
      <c r="Q944" s="178"/>
      <c r="R944" s="179">
        <f>SUM(R945:R960)</f>
        <v>0.02956541</v>
      </c>
      <c r="S944" s="178"/>
      <c r="T944" s="180">
        <f>SUM(T945:T960)</f>
        <v>0</v>
      </c>
      <c r="AR944" s="173" t="s">
        <v>92</v>
      </c>
      <c r="AT944" s="181" t="s">
        <v>83</v>
      </c>
      <c r="AU944" s="181" t="s">
        <v>21</v>
      </c>
      <c r="AY944" s="173" t="s">
        <v>165</v>
      </c>
      <c r="BK944" s="182">
        <f>SUM(BK945:BK960)</f>
        <v>0</v>
      </c>
    </row>
    <row r="945" s="1" customFormat="1" ht="24" customHeight="1">
      <c r="B945" s="185"/>
      <c r="C945" s="186" t="s">
        <v>1412</v>
      </c>
      <c r="D945" s="186" t="s">
        <v>168</v>
      </c>
      <c r="E945" s="187" t="s">
        <v>1413</v>
      </c>
      <c r="F945" s="188" t="s">
        <v>1414</v>
      </c>
      <c r="G945" s="189" t="s">
        <v>246</v>
      </c>
      <c r="H945" s="190">
        <v>33.600000000000001</v>
      </c>
      <c r="I945" s="191"/>
      <c r="J945" s="192">
        <f>ROUND(I945*H945,2)</f>
        <v>0</v>
      </c>
      <c r="K945" s="188" t="s">
        <v>247</v>
      </c>
      <c r="L945" s="37"/>
      <c r="M945" s="193" t="s">
        <v>1</v>
      </c>
      <c r="N945" s="194" t="s">
        <v>49</v>
      </c>
      <c r="O945" s="73"/>
      <c r="P945" s="195">
        <f>O945*H945</f>
        <v>0</v>
      </c>
      <c r="Q945" s="195">
        <v>0.00021000000000000001</v>
      </c>
      <c r="R945" s="195">
        <f>Q945*H945</f>
        <v>0.0070560000000000006</v>
      </c>
      <c r="S945" s="195">
        <v>0</v>
      </c>
      <c r="T945" s="196">
        <f>S945*H945</f>
        <v>0</v>
      </c>
      <c r="AR945" s="197" t="s">
        <v>331</v>
      </c>
      <c r="AT945" s="197" t="s">
        <v>168</v>
      </c>
      <c r="AU945" s="197" t="s">
        <v>92</v>
      </c>
      <c r="AY945" s="18" t="s">
        <v>165</v>
      </c>
      <c r="BE945" s="198">
        <f>IF(N945="základní",J945,0)</f>
        <v>0</v>
      </c>
      <c r="BF945" s="198">
        <f>IF(N945="snížená",J945,0)</f>
        <v>0</v>
      </c>
      <c r="BG945" s="198">
        <f>IF(N945="zákl. přenesená",J945,0)</f>
        <v>0</v>
      </c>
      <c r="BH945" s="198">
        <f>IF(N945="sníž. přenesená",J945,0)</f>
        <v>0</v>
      </c>
      <c r="BI945" s="198">
        <f>IF(N945="nulová",J945,0)</f>
        <v>0</v>
      </c>
      <c r="BJ945" s="18" t="s">
        <v>21</v>
      </c>
      <c r="BK945" s="198">
        <f>ROUND(I945*H945,2)</f>
        <v>0</v>
      </c>
      <c r="BL945" s="18" t="s">
        <v>331</v>
      </c>
      <c r="BM945" s="197" t="s">
        <v>1415</v>
      </c>
    </row>
    <row r="946" s="1" customFormat="1">
      <c r="B946" s="37"/>
      <c r="D946" s="199" t="s">
        <v>173</v>
      </c>
      <c r="F946" s="200" t="s">
        <v>1414</v>
      </c>
      <c r="I946" s="126"/>
      <c r="L946" s="37"/>
      <c r="M946" s="201"/>
      <c r="N946" s="73"/>
      <c r="O946" s="73"/>
      <c r="P946" s="73"/>
      <c r="Q946" s="73"/>
      <c r="R946" s="73"/>
      <c r="S946" s="73"/>
      <c r="T946" s="74"/>
      <c r="AT946" s="18" t="s">
        <v>173</v>
      </c>
      <c r="AU946" s="18" t="s">
        <v>92</v>
      </c>
    </row>
    <row r="947" s="13" customFormat="1">
      <c r="B947" s="212"/>
      <c r="D947" s="199" t="s">
        <v>249</v>
      </c>
      <c r="E947" s="213" t="s">
        <v>1</v>
      </c>
      <c r="F947" s="214" t="s">
        <v>1416</v>
      </c>
      <c r="H947" s="215">
        <v>33.600000000000001</v>
      </c>
      <c r="I947" s="216"/>
      <c r="L947" s="212"/>
      <c r="M947" s="217"/>
      <c r="N947" s="218"/>
      <c r="O947" s="218"/>
      <c r="P947" s="218"/>
      <c r="Q947" s="218"/>
      <c r="R947" s="218"/>
      <c r="S947" s="218"/>
      <c r="T947" s="219"/>
      <c r="AT947" s="213" t="s">
        <v>249</v>
      </c>
      <c r="AU947" s="213" t="s">
        <v>92</v>
      </c>
      <c r="AV947" s="13" t="s">
        <v>92</v>
      </c>
      <c r="AW947" s="13" t="s">
        <v>39</v>
      </c>
      <c r="AX947" s="13" t="s">
        <v>84</v>
      </c>
      <c r="AY947" s="213" t="s">
        <v>165</v>
      </c>
    </row>
    <row r="948" s="14" customFormat="1">
      <c r="B948" s="220"/>
      <c r="D948" s="199" t="s">
        <v>249</v>
      </c>
      <c r="E948" s="221" t="s">
        <v>1</v>
      </c>
      <c r="F948" s="222" t="s">
        <v>252</v>
      </c>
      <c r="H948" s="223">
        <v>33.600000000000001</v>
      </c>
      <c r="I948" s="224"/>
      <c r="L948" s="220"/>
      <c r="M948" s="225"/>
      <c r="N948" s="226"/>
      <c r="O948" s="226"/>
      <c r="P948" s="226"/>
      <c r="Q948" s="226"/>
      <c r="R948" s="226"/>
      <c r="S948" s="226"/>
      <c r="T948" s="227"/>
      <c r="AT948" s="221" t="s">
        <v>249</v>
      </c>
      <c r="AU948" s="221" t="s">
        <v>92</v>
      </c>
      <c r="AV948" s="14" t="s">
        <v>164</v>
      </c>
      <c r="AW948" s="14" t="s">
        <v>39</v>
      </c>
      <c r="AX948" s="14" t="s">
        <v>21</v>
      </c>
      <c r="AY948" s="221" t="s">
        <v>165</v>
      </c>
    </row>
    <row r="949" s="1" customFormat="1" ht="24" customHeight="1">
      <c r="B949" s="185"/>
      <c r="C949" s="186" t="s">
        <v>1417</v>
      </c>
      <c r="D949" s="186" t="s">
        <v>168</v>
      </c>
      <c r="E949" s="187" t="s">
        <v>1418</v>
      </c>
      <c r="F949" s="188" t="s">
        <v>1419</v>
      </c>
      <c r="G949" s="189" t="s">
        <v>246</v>
      </c>
      <c r="H949" s="190">
        <v>54.901000000000003</v>
      </c>
      <c r="I949" s="191"/>
      <c r="J949" s="192">
        <f>ROUND(I949*H949,2)</f>
        <v>0</v>
      </c>
      <c r="K949" s="188" t="s">
        <v>247</v>
      </c>
      <c r="L949" s="37"/>
      <c r="M949" s="193" t="s">
        <v>1</v>
      </c>
      <c r="N949" s="194" t="s">
        <v>49</v>
      </c>
      <c r="O949" s="73"/>
      <c r="P949" s="195">
        <f>O949*H949</f>
        <v>0</v>
      </c>
      <c r="Q949" s="195">
        <v>0.00017000000000000001</v>
      </c>
      <c r="R949" s="195">
        <f>Q949*H949</f>
        <v>0.0093331700000000017</v>
      </c>
      <c r="S949" s="195">
        <v>0</v>
      </c>
      <c r="T949" s="196">
        <f>S949*H949</f>
        <v>0</v>
      </c>
      <c r="AR949" s="197" t="s">
        <v>331</v>
      </c>
      <c r="AT949" s="197" t="s">
        <v>168</v>
      </c>
      <c r="AU949" s="197" t="s">
        <v>92</v>
      </c>
      <c r="AY949" s="18" t="s">
        <v>165</v>
      </c>
      <c r="BE949" s="198">
        <f>IF(N949="základní",J949,0)</f>
        <v>0</v>
      </c>
      <c r="BF949" s="198">
        <f>IF(N949="snížená",J949,0)</f>
        <v>0</v>
      </c>
      <c r="BG949" s="198">
        <f>IF(N949="zákl. přenesená",J949,0)</f>
        <v>0</v>
      </c>
      <c r="BH949" s="198">
        <f>IF(N949="sníž. přenesená",J949,0)</f>
        <v>0</v>
      </c>
      <c r="BI949" s="198">
        <f>IF(N949="nulová",J949,0)</f>
        <v>0</v>
      </c>
      <c r="BJ949" s="18" t="s">
        <v>21</v>
      </c>
      <c r="BK949" s="198">
        <f>ROUND(I949*H949,2)</f>
        <v>0</v>
      </c>
      <c r="BL949" s="18" t="s">
        <v>331</v>
      </c>
      <c r="BM949" s="197" t="s">
        <v>1420</v>
      </c>
    </row>
    <row r="950" s="1" customFormat="1">
      <c r="B950" s="37"/>
      <c r="D950" s="199" t="s">
        <v>173</v>
      </c>
      <c r="F950" s="200" t="s">
        <v>1421</v>
      </c>
      <c r="I950" s="126"/>
      <c r="L950" s="37"/>
      <c r="M950" s="201"/>
      <c r="N950" s="73"/>
      <c r="O950" s="73"/>
      <c r="P950" s="73"/>
      <c r="Q950" s="73"/>
      <c r="R950" s="73"/>
      <c r="S950" s="73"/>
      <c r="T950" s="74"/>
      <c r="AT950" s="18" t="s">
        <v>173</v>
      </c>
      <c r="AU950" s="18" t="s">
        <v>92</v>
      </c>
    </row>
    <row r="951" s="12" customFormat="1">
      <c r="B951" s="205"/>
      <c r="D951" s="199" t="s">
        <v>249</v>
      </c>
      <c r="E951" s="206" t="s">
        <v>1</v>
      </c>
      <c r="F951" s="207" t="s">
        <v>1422</v>
      </c>
      <c r="H951" s="206" t="s">
        <v>1</v>
      </c>
      <c r="I951" s="208"/>
      <c r="L951" s="205"/>
      <c r="M951" s="209"/>
      <c r="N951" s="210"/>
      <c r="O951" s="210"/>
      <c r="P951" s="210"/>
      <c r="Q951" s="210"/>
      <c r="R951" s="210"/>
      <c r="S951" s="210"/>
      <c r="T951" s="211"/>
      <c r="AT951" s="206" t="s">
        <v>249</v>
      </c>
      <c r="AU951" s="206" t="s">
        <v>92</v>
      </c>
      <c r="AV951" s="12" t="s">
        <v>21</v>
      </c>
      <c r="AW951" s="12" t="s">
        <v>39</v>
      </c>
      <c r="AX951" s="12" t="s">
        <v>84</v>
      </c>
      <c r="AY951" s="206" t="s">
        <v>165</v>
      </c>
    </row>
    <row r="952" s="13" customFormat="1">
      <c r="B952" s="212"/>
      <c r="D952" s="199" t="s">
        <v>249</v>
      </c>
      <c r="E952" s="213" t="s">
        <v>1</v>
      </c>
      <c r="F952" s="214" t="s">
        <v>1423</v>
      </c>
      <c r="H952" s="215">
        <v>23.247</v>
      </c>
      <c r="I952" s="216"/>
      <c r="L952" s="212"/>
      <c r="M952" s="217"/>
      <c r="N952" s="218"/>
      <c r="O952" s="218"/>
      <c r="P952" s="218"/>
      <c r="Q952" s="218"/>
      <c r="R952" s="218"/>
      <c r="S952" s="218"/>
      <c r="T952" s="219"/>
      <c r="AT952" s="213" t="s">
        <v>249</v>
      </c>
      <c r="AU952" s="213" t="s">
        <v>92</v>
      </c>
      <c r="AV952" s="13" t="s">
        <v>92</v>
      </c>
      <c r="AW952" s="13" t="s">
        <v>39</v>
      </c>
      <c r="AX952" s="13" t="s">
        <v>84</v>
      </c>
      <c r="AY952" s="213" t="s">
        <v>165</v>
      </c>
    </row>
    <row r="953" s="13" customFormat="1">
      <c r="B953" s="212"/>
      <c r="D953" s="199" t="s">
        <v>249</v>
      </c>
      <c r="E953" s="213" t="s">
        <v>1</v>
      </c>
      <c r="F953" s="214" t="s">
        <v>1424</v>
      </c>
      <c r="H953" s="215">
        <v>12.054</v>
      </c>
      <c r="I953" s="216"/>
      <c r="L953" s="212"/>
      <c r="M953" s="217"/>
      <c r="N953" s="218"/>
      <c r="O953" s="218"/>
      <c r="P953" s="218"/>
      <c r="Q953" s="218"/>
      <c r="R953" s="218"/>
      <c r="S953" s="218"/>
      <c r="T953" s="219"/>
      <c r="AT953" s="213" t="s">
        <v>249</v>
      </c>
      <c r="AU953" s="213" t="s">
        <v>92</v>
      </c>
      <c r="AV953" s="13" t="s">
        <v>92</v>
      </c>
      <c r="AW953" s="13" t="s">
        <v>39</v>
      </c>
      <c r="AX953" s="13" t="s">
        <v>84</v>
      </c>
      <c r="AY953" s="213" t="s">
        <v>165</v>
      </c>
    </row>
    <row r="954" s="13" customFormat="1">
      <c r="B954" s="212"/>
      <c r="D954" s="199" t="s">
        <v>249</v>
      </c>
      <c r="E954" s="213" t="s">
        <v>1</v>
      </c>
      <c r="F954" s="214" t="s">
        <v>1425</v>
      </c>
      <c r="H954" s="215">
        <v>14</v>
      </c>
      <c r="I954" s="216"/>
      <c r="L954" s="212"/>
      <c r="M954" s="217"/>
      <c r="N954" s="218"/>
      <c r="O954" s="218"/>
      <c r="P954" s="218"/>
      <c r="Q954" s="218"/>
      <c r="R954" s="218"/>
      <c r="S954" s="218"/>
      <c r="T954" s="219"/>
      <c r="AT954" s="213" t="s">
        <v>249</v>
      </c>
      <c r="AU954" s="213" t="s">
        <v>92</v>
      </c>
      <c r="AV954" s="13" t="s">
        <v>92</v>
      </c>
      <c r="AW954" s="13" t="s">
        <v>39</v>
      </c>
      <c r="AX954" s="13" t="s">
        <v>84</v>
      </c>
      <c r="AY954" s="213" t="s">
        <v>165</v>
      </c>
    </row>
    <row r="955" s="13" customFormat="1">
      <c r="B955" s="212"/>
      <c r="D955" s="199" t="s">
        <v>249</v>
      </c>
      <c r="E955" s="213" t="s">
        <v>1</v>
      </c>
      <c r="F955" s="214" t="s">
        <v>1426</v>
      </c>
      <c r="H955" s="215">
        <v>5.5999999999999996</v>
      </c>
      <c r="I955" s="216"/>
      <c r="L955" s="212"/>
      <c r="M955" s="217"/>
      <c r="N955" s="218"/>
      <c r="O955" s="218"/>
      <c r="P955" s="218"/>
      <c r="Q955" s="218"/>
      <c r="R955" s="218"/>
      <c r="S955" s="218"/>
      <c r="T955" s="219"/>
      <c r="AT955" s="213" t="s">
        <v>249</v>
      </c>
      <c r="AU955" s="213" t="s">
        <v>92</v>
      </c>
      <c r="AV955" s="13" t="s">
        <v>92</v>
      </c>
      <c r="AW955" s="13" t="s">
        <v>39</v>
      </c>
      <c r="AX955" s="13" t="s">
        <v>84</v>
      </c>
      <c r="AY955" s="213" t="s">
        <v>165</v>
      </c>
    </row>
    <row r="956" s="14" customFormat="1">
      <c r="B956" s="220"/>
      <c r="D956" s="199" t="s">
        <v>249</v>
      </c>
      <c r="E956" s="221" t="s">
        <v>1</v>
      </c>
      <c r="F956" s="222" t="s">
        <v>252</v>
      </c>
      <c r="H956" s="223">
        <v>54.901000000000003</v>
      </c>
      <c r="I956" s="224"/>
      <c r="L956" s="220"/>
      <c r="M956" s="225"/>
      <c r="N956" s="226"/>
      <c r="O956" s="226"/>
      <c r="P956" s="226"/>
      <c r="Q956" s="226"/>
      <c r="R956" s="226"/>
      <c r="S956" s="226"/>
      <c r="T956" s="227"/>
      <c r="AT956" s="221" t="s">
        <v>249</v>
      </c>
      <c r="AU956" s="221" t="s">
        <v>92</v>
      </c>
      <c r="AV956" s="14" t="s">
        <v>164</v>
      </c>
      <c r="AW956" s="14" t="s">
        <v>39</v>
      </c>
      <c r="AX956" s="14" t="s">
        <v>21</v>
      </c>
      <c r="AY956" s="221" t="s">
        <v>165</v>
      </c>
    </row>
    <row r="957" s="1" customFormat="1" ht="24" customHeight="1">
      <c r="B957" s="185"/>
      <c r="C957" s="186" t="s">
        <v>1427</v>
      </c>
      <c r="D957" s="186" t="s">
        <v>168</v>
      </c>
      <c r="E957" s="187" t="s">
        <v>1428</v>
      </c>
      <c r="F957" s="188" t="s">
        <v>1429</v>
      </c>
      <c r="G957" s="189" t="s">
        <v>246</v>
      </c>
      <c r="H957" s="190">
        <v>109.80200000000001</v>
      </c>
      <c r="I957" s="191"/>
      <c r="J957" s="192">
        <f>ROUND(I957*H957,2)</f>
        <v>0</v>
      </c>
      <c r="K957" s="188" t="s">
        <v>247</v>
      </c>
      <c r="L957" s="37"/>
      <c r="M957" s="193" t="s">
        <v>1</v>
      </c>
      <c r="N957" s="194" t="s">
        <v>49</v>
      </c>
      <c r="O957" s="73"/>
      <c r="P957" s="195">
        <f>O957*H957</f>
        <v>0</v>
      </c>
      <c r="Q957" s="195">
        <v>0.00012</v>
      </c>
      <c r="R957" s="195">
        <f>Q957*H957</f>
        <v>0.013176240000000001</v>
      </c>
      <c r="S957" s="195">
        <v>0</v>
      </c>
      <c r="T957" s="196">
        <f>S957*H957</f>
        <v>0</v>
      </c>
      <c r="AR957" s="197" t="s">
        <v>331</v>
      </c>
      <c r="AT957" s="197" t="s">
        <v>168</v>
      </c>
      <c r="AU957" s="197" t="s">
        <v>92</v>
      </c>
      <c r="AY957" s="18" t="s">
        <v>165</v>
      </c>
      <c r="BE957" s="198">
        <f>IF(N957="základní",J957,0)</f>
        <v>0</v>
      </c>
      <c r="BF957" s="198">
        <f>IF(N957="snížená",J957,0)</f>
        <v>0</v>
      </c>
      <c r="BG957" s="198">
        <f>IF(N957="zákl. přenesená",J957,0)</f>
        <v>0</v>
      </c>
      <c r="BH957" s="198">
        <f>IF(N957="sníž. přenesená",J957,0)</f>
        <v>0</v>
      </c>
      <c r="BI957" s="198">
        <f>IF(N957="nulová",J957,0)</f>
        <v>0</v>
      </c>
      <c r="BJ957" s="18" t="s">
        <v>21</v>
      </c>
      <c r="BK957" s="198">
        <f>ROUND(I957*H957,2)</f>
        <v>0</v>
      </c>
      <c r="BL957" s="18" t="s">
        <v>331</v>
      </c>
      <c r="BM957" s="197" t="s">
        <v>1430</v>
      </c>
    </row>
    <row r="958" s="1" customFormat="1">
      <c r="B958" s="37"/>
      <c r="D958" s="199" t="s">
        <v>173</v>
      </c>
      <c r="F958" s="200" t="s">
        <v>1431</v>
      </c>
      <c r="I958" s="126"/>
      <c r="L958" s="37"/>
      <c r="M958" s="201"/>
      <c r="N958" s="73"/>
      <c r="O958" s="73"/>
      <c r="P958" s="73"/>
      <c r="Q958" s="73"/>
      <c r="R958" s="73"/>
      <c r="S958" s="73"/>
      <c r="T958" s="74"/>
      <c r="AT958" s="18" t="s">
        <v>173</v>
      </c>
      <c r="AU958" s="18" t="s">
        <v>92</v>
      </c>
    </row>
    <row r="959" s="13" customFormat="1">
      <c r="B959" s="212"/>
      <c r="D959" s="199" t="s">
        <v>249</v>
      </c>
      <c r="E959" s="213" t="s">
        <v>1</v>
      </c>
      <c r="F959" s="214" t="s">
        <v>1432</v>
      </c>
      <c r="H959" s="215">
        <v>109.80200000000001</v>
      </c>
      <c r="I959" s="216"/>
      <c r="L959" s="212"/>
      <c r="M959" s="217"/>
      <c r="N959" s="218"/>
      <c r="O959" s="218"/>
      <c r="P959" s="218"/>
      <c r="Q959" s="218"/>
      <c r="R959" s="218"/>
      <c r="S959" s="218"/>
      <c r="T959" s="219"/>
      <c r="AT959" s="213" t="s">
        <v>249</v>
      </c>
      <c r="AU959" s="213" t="s">
        <v>92</v>
      </c>
      <c r="AV959" s="13" t="s">
        <v>92</v>
      </c>
      <c r="AW959" s="13" t="s">
        <v>39</v>
      </c>
      <c r="AX959" s="13" t="s">
        <v>84</v>
      </c>
      <c r="AY959" s="213" t="s">
        <v>165</v>
      </c>
    </row>
    <row r="960" s="14" customFormat="1">
      <c r="B960" s="220"/>
      <c r="D960" s="199" t="s">
        <v>249</v>
      </c>
      <c r="E960" s="221" t="s">
        <v>1</v>
      </c>
      <c r="F960" s="222" t="s">
        <v>252</v>
      </c>
      <c r="H960" s="223">
        <v>109.80200000000001</v>
      </c>
      <c r="I960" s="224"/>
      <c r="L960" s="220"/>
      <c r="M960" s="225"/>
      <c r="N960" s="226"/>
      <c r="O960" s="226"/>
      <c r="P960" s="226"/>
      <c r="Q960" s="226"/>
      <c r="R960" s="226"/>
      <c r="S960" s="226"/>
      <c r="T960" s="227"/>
      <c r="AT960" s="221" t="s">
        <v>249</v>
      </c>
      <c r="AU960" s="221" t="s">
        <v>92</v>
      </c>
      <c r="AV960" s="14" t="s">
        <v>164</v>
      </c>
      <c r="AW960" s="14" t="s">
        <v>39</v>
      </c>
      <c r="AX960" s="14" t="s">
        <v>21</v>
      </c>
      <c r="AY960" s="221" t="s">
        <v>165</v>
      </c>
    </row>
    <row r="961" s="11" customFormat="1" ht="22.8" customHeight="1">
      <c r="B961" s="172"/>
      <c r="D961" s="173" t="s">
        <v>83</v>
      </c>
      <c r="E961" s="183" t="s">
        <v>1433</v>
      </c>
      <c r="F961" s="183" t="s">
        <v>1434</v>
      </c>
      <c r="I961" s="175"/>
      <c r="J961" s="184">
        <f>BK961</f>
        <v>0</v>
      </c>
      <c r="L961" s="172"/>
      <c r="M961" s="177"/>
      <c r="N961" s="178"/>
      <c r="O961" s="178"/>
      <c r="P961" s="179">
        <f>SUM(P962:P977)</f>
        <v>0</v>
      </c>
      <c r="Q961" s="178"/>
      <c r="R961" s="179">
        <f>SUM(R962:R977)</f>
        <v>0.42122752000000008</v>
      </c>
      <c r="S961" s="178"/>
      <c r="T961" s="180">
        <f>SUM(T962:T977)</f>
        <v>0</v>
      </c>
      <c r="AR961" s="173" t="s">
        <v>92</v>
      </c>
      <c r="AT961" s="181" t="s">
        <v>83</v>
      </c>
      <c r="AU961" s="181" t="s">
        <v>21</v>
      </c>
      <c r="AY961" s="173" t="s">
        <v>165</v>
      </c>
      <c r="BK961" s="182">
        <f>SUM(BK962:BK977)</f>
        <v>0</v>
      </c>
    </row>
    <row r="962" s="1" customFormat="1" ht="16.5" customHeight="1">
      <c r="B962" s="185"/>
      <c r="C962" s="186" t="s">
        <v>1435</v>
      </c>
      <c r="D962" s="186" t="s">
        <v>168</v>
      </c>
      <c r="E962" s="187" t="s">
        <v>1436</v>
      </c>
      <c r="F962" s="188" t="s">
        <v>1437</v>
      </c>
      <c r="G962" s="189" t="s">
        <v>246</v>
      </c>
      <c r="H962" s="190">
        <v>260</v>
      </c>
      <c r="I962" s="191"/>
      <c r="J962" s="192">
        <f>ROUND(I962*H962,2)</f>
        <v>0</v>
      </c>
      <c r="K962" s="188" t="s">
        <v>247</v>
      </c>
      <c r="L962" s="37"/>
      <c r="M962" s="193" t="s">
        <v>1</v>
      </c>
      <c r="N962" s="194" t="s">
        <v>49</v>
      </c>
      <c r="O962" s="73"/>
      <c r="P962" s="195">
        <f>O962*H962</f>
        <v>0</v>
      </c>
      <c r="Q962" s="195">
        <v>0</v>
      </c>
      <c r="R962" s="195">
        <f>Q962*H962</f>
        <v>0</v>
      </c>
      <c r="S962" s="195">
        <v>0</v>
      </c>
      <c r="T962" s="196">
        <f>S962*H962</f>
        <v>0</v>
      </c>
      <c r="AR962" s="197" t="s">
        <v>331</v>
      </c>
      <c r="AT962" s="197" t="s">
        <v>168</v>
      </c>
      <c r="AU962" s="197" t="s">
        <v>92</v>
      </c>
      <c r="AY962" s="18" t="s">
        <v>165</v>
      </c>
      <c r="BE962" s="198">
        <f>IF(N962="základní",J962,0)</f>
        <v>0</v>
      </c>
      <c r="BF962" s="198">
        <f>IF(N962="snížená",J962,0)</f>
        <v>0</v>
      </c>
      <c r="BG962" s="198">
        <f>IF(N962="zákl. přenesená",J962,0)</f>
        <v>0</v>
      </c>
      <c r="BH962" s="198">
        <f>IF(N962="sníž. přenesená",J962,0)</f>
        <v>0</v>
      </c>
      <c r="BI962" s="198">
        <f>IF(N962="nulová",J962,0)</f>
        <v>0</v>
      </c>
      <c r="BJ962" s="18" t="s">
        <v>21</v>
      </c>
      <c r="BK962" s="198">
        <f>ROUND(I962*H962,2)</f>
        <v>0</v>
      </c>
      <c r="BL962" s="18" t="s">
        <v>331</v>
      </c>
      <c r="BM962" s="197" t="s">
        <v>1438</v>
      </c>
    </row>
    <row r="963" s="1" customFormat="1">
      <c r="B963" s="37"/>
      <c r="D963" s="199" t="s">
        <v>173</v>
      </c>
      <c r="F963" s="200" t="s">
        <v>1439</v>
      </c>
      <c r="I963" s="126"/>
      <c r="L963" s="37"/>
      <c r="M963" s="201"/>
      <c r="N963" s="73"/>
      <c r="O963" s="73"/>
      <c r="P963" s="73"/>
      <c r="Q963" s="73"/>
      <c r="R963" s="73"/>
      <c r="S963" s="73"/>
      <c r="T963" s="74"/>
      <c r="AT963" s="18" t="s">
        <v>173</v>
      </c>
      <c r="AU963" s="18" t="s">
        <v>92</v>
      </c>
    </row>
    <row r="964" s="13" customFormat="1">
      <c r="B964" s="212"/>
      <c r="D964" s="199" t="s">
        <v>249</v>
      </c>
      <c r="E964" s="213" t="s">
        <v>1</v>
      </c>
      <c r="F964" s="214" t="s">
        <v>718</v>
      </c>
      <c r="H964" s="215">
        <v>260</v>
      </c>
      <c r="I964" s="216"/>
      <c r="L964" s="212"/>
      <c r="M964" s="217"/>
      <c r="N964" s="218"/>
      <c r="O964" s="218"/>
      <c r="P964" s="218"/>
      <c r="Q964" s="218"/>
      <c r="R964" s="218"/>
      <c r="S964" s="218"/>
      <c r="T964" s="219"/>
      <c r="AT964" s="213" t="s">
        <v>249</v>
      </c>
      <c r="AU964" s="213" t="s">
        <v>92</v>
      </c>
      <c r="AV964" s="13" t="s">
        <v>92</v>
      </c>
      <c r="AW964" s="13" t="s">
        <v>39</v>
      </c>
      <c r="AX964" s="13" t="s">
        <v>84</v>
      </c>
      <c r="AY964" s="213" t="s">
        <v>165</v>
      </c>
    </row>
    <row r="965" s="14" customFormat="1">
      <c r="B965" s="220"/>
      <c r="D965" s="199" t="s">
        <v>249</v>
      </c>
      <c r="E965" s="221" t="s">
        <v>1</v>
      </c>
      <c r="F965" s="222" t="s">
        <v>252</v>
      </c>
      <c r="H965" s="223">
        <v>260</v>
      </c>
      <c r="I965" s="224"/>
      <c r="L965" s="220"/>
      <c r="M965" s="225"/>
      <c r="N965" s="226"/>
      <c r="O965" s="226"/>
      <c r="P965" s="226"/>
      <c r="Q965" s="226"/>
      <c r="R965" s="226"/>
      <c r="S965" s="226"/>
      <c r="T965" s="227"/>
      <c r="AT965" s="221" t="s">
        <v>249</v>
      </c>
      <c r="AU965" s="221" t="s">
        <v>92</v>
      </c>
      <c r="AV965" s="14" t="s">
        <v>164</v>
      </c>
      <c r="AW965" s="14" t="s">
        <v>39</v>
      </c>
      <c r="AX965" s="14" t="s">
        <v>21</v>
      </c>
      <c r="AY965" s="221" t="s">
        <v>165</v>
      </c>
    </row>
    <row r="966" s="1" customFormat="1" ht="16.5" customHeight="1">
      <c r="B966" s="185"/>
      <c r="C966" s="228" t="s">
        <v>1440</v>
      </c>
      <c r="D966" s="228" t="s">
        <v>386</v>
      </c>
      <c r="E966" s="229" t="s">
        <v>1441</v>
      </c>
      <c r="F966" s="230" t="s">
        <v>1442</v>
      </c>
      <c r="G966" s="231" t="s">
        <v>246</v>
      </c>
      <c r="H966" s="232">
        <v>273</v>
      </c>
      <c r="I966" s="233"/>
      <c r="J966" s="234">
        <f>ROUND(I966*H966,2)</f>
        <v>0</v>
      </c>
      <c r="K966" s="230" t="s">
        <v>247</v>
      </c>
      <c r="L966" s="235"/>
      <c r="M966" s="236" t="s">
        <v>1</v>
      </c>
      <c r="N966" s="237" t="s">
        <v>49</v>
      </c>
      <c r="O966" s="73"/>
      <c r="P966" s="195">
        <f>O966*H966</f>
        <v>0</v>
      </c>
      <c r="Q966" s="195">
        <v>0</v>
      </c>
      <c r="R966" s="195">
        <f>Q966*H966</f>
        <v>0</v>
      </c>
      <c r="S966" s="195">
        <v>0</v>
      </c>
      <c r="T966" s="196">
        <f>S966*H966</f>
        <v>0</v>
      </c>
      <c r="AR966" s="197" t="s">
        <v>431</v>
      </c>
      <c r="AT966" s="197" t="s">
        <v>386</v>
      </c>
      <c r="AU966" s="197" t="s">
        <v>92</v>
      </c>
      <c r="AY966" s="18" t="s">
        <v>165</v>
      </c>
      <c r="BE966" s="198">
        <f>IF(N966="základní",J966,0)</f>
        <v>0</v>
      </c>
      <c r="BF966" s="198">
        <f>IF(N966="snížená",J966,0)</f>
        <v>0</v>
      </c>
      <c r="BG966" s="198">
        <f>IF(N966="zákl. přenesená",J966,0)</f>
        <v>0</v>
      </c>
      <c r="BH966" s="198">
        <f>IF(N966="sníž. přenesená",J966,0)</f>
        <v>0</v>
      </c>
      <c r="BI966" s="198">
        <f>IF(N966="nulová",J966,0)</f>
        <v>0</v>
      </c>
      <c r="BJ966" s="18" t="s">
        <v>21</v>
      </c>
      <c r="BK966" s="198">
        <f>ROUND(I966*H966,2)</f>
        <v>0</v>
      </c>
      <c r="BL966" s="18" t="s">
        <v>331</v>
      </c>
      <c r="BM966" s="197" t="s">
        <v>1443</v>
      </c>
    </row>
    <row r="967" s="1" customFormat="1">
      <c r="B967" s="37"/>
      <c r="D967" s="199" t="s">
        <v>173</v>
      </c>
      <c r="F967" s="200" t="s">
        <v>1444</v>
      </c>
      <c r="I967" s="126"/>
      <c r="L967" s="37"/>
      <c r="M967" s="201"/>
      <c r="N967" s="73"/>
      <c r="O967" s="73"/>
      <c r="P967" s="73"/>
      <c r="Q967" s="73"/>
      <c r="R967" s="73"/>
      <c r="S967" s="73"/>
      <c r="T967" s="74"/>
      <c r="AT967" s="18" t="s">
        <v>173</v>
      </c>
      <c r="AU967" s="18" t="s">
        <v>92</v>
      </c>
    </row>
    <row r="968" s="13" customFormat="1">
      <c r="B968" s="212"/>
      <c r="D968" s="199" t="s">
        <v>249</v>
      </c>
      <c r="E968" s="213" t="s">
        <v>1</v>
      </c>
      <c r="F968" s="214" t="s">
        <v>1445</v>
      </c>
      <c r="H968" s="215">
        <v>273</v>
      </c>
      <c r="I968" s="216"/>
      <c r="L968" s="212"/>
      <c r="M968" s="217"/>
      <c r="N968" s="218"/>
      <c r="O968" s="218"/>
      <c r="P968" s="218"/>
      <c r="Q968" s="218"/>
      <c r="R968" s="218"/>
      <c r="S968" s="218"/>
      <c r="T968" s="219"/>
      <c r="AT968" s="213" t="s">
        <v>249</v>
      </c>
      <c r="AU968" s="213" t="s">
        <v>92</v>
      </c>
      <c r="AV968" s="13" t="s">
        <v>92</v>
      </c>
      <c r="AW968" s="13" t="s">
        <v>39</v>
      </c>
      <c r="AX968" s="13" t="s">
        <v>84</v>
      </c>
      <c r="AY968" s="213" t="s">
        <v>165</v>
      </c>
    </row>
    <row r="969" s="14" customFormat="1">
      <c r="B969" s="220"/>
      <c r="D969" s="199" t="s">
        <v>249</v>
      </c>
      <c r="E969" s="221" t="s">
        <v>1</v>
      </c>
      <c r="F969" s="222" t="s">
        <v>252</v>
      </c>
      <c r="H969" s="223">
        <v>273</v>
      </c>
      <c r="I969" s="224"/>
      <c r="L969" s="220"/>
      <c r="M969" s="225"/>
      <c r="N969" s="226"/>
      <c r="O969" s="226"/>
      <c r="P969" s="226"/>
      <c r="Q969" s="226"/>
      <c r="R969" s="226"/>
      <c r="S969" s="226"/>
      <c r="T969" s="227"/>
      <c r="AT969" s="221" t="s">
        <v>249</v>
      </c>
      <c r="AU969" s="221" t="s">
        <v>92</v>
      </c>
      <c r="AV969" s="14" t="s">
        <v>164</v>
      </c>
      <c r="AW969" s="14" t="s">
        <v>39</v>
      </c>
      <c r="AX969" s="14" t="s">
        <v>21</v>
      </c>
      <c r="AY969" s="221" t="s">
        <v>165</v>
      </c>
    </row>
    <row r="970" s="1" customFormat="1" ht="24" customHeight="1">
      <c r="B970" s="185"/>
      <c r="C970" s="186" t="s">
        <v>1446</v>
      </c>
      <c r="D970" s="186" t="s">
        <v>168</v>
      </c>
      <c r="E970" s="187" t="s">
        <v>1447</v>
      </c>
      <c r="F970" s="188" t="s">
        <v>1448</v>
      </c>
      <c r="G970" s="189" t="s">
        <v>246</v>
      </c>
      <c r="H970" s="190">
        <v>901.60000000000002</v>
      </c>
      <c r="I970" s="191"/>
      <c r="J970" s="192">
        <f>ROUND(I970*H970,2)</f>
        <v>0</v>
      </c>
      <c r="K970" s="188" t="s">
        <v>247</v>
      </c>
      <c r="L970" s="37"/>
      <c r="M970" s="193" t="s">
        <v>1</v>
      </c>
      <c r="N970" s="194" t="s">
        <v>49</v>
      </c>
      <c r="O970" s="73"/>
      <c r="P970" s="195">
        <f>O970*H970</f>
        <v>0</v>
      </c>
      <c r="Q970" s="195">
        <v>0.00020120000000000001</v>
      </c>
      <c r="R970" s="195">
        <f>Q970*H970</f>
        <v>0.18140192000000002</v>
      </c>
      <c r="S970" s="195">
        <v>0</v>
      </c>
      <c r="T970" s="196">
        <f>S970*H970</f>
        <v>0</v>
      </c>
      <c r="AR970" s="197" t="s">
        <v>331</v>
      </c>
      <c r="AT970" s="197" t="s">
        <v>168</v>
      </c>
      <c r="AU970" s="197" t="s">
        <v>92</v>
      </c>
      <c r="AY970" s="18" t="s">
        <v>165</v>
      </c>
      <c r="BE970" s="198">
        <f>IF(N970="základní",J970,0)</f>
        <v>0</v>
      </c>
      <c r="BF970" s="198">
        <f>IF(N970="snížená",J970,0)</f>
        <v>0</v>
      </c>
      <c r="BG970" s="198">
        <f>IF(N970="zákl. přenesená",J970,0)</f>
        <v>0</v>
      </c>
      <c r="BH970" s="198">
        <f>IF(N970="sníž. přenesená",J970,0)</f>
        <v>0</v>
      </c>
      <c r="BI970" s="198">
        <f>IF(N970="nulová",J970,0)</f>
        <v>0</v>
      </c>
      <c r="BJ970" s="18" t="s">
        <v>21</v>
      </c>
      <c r="BK970" s="198">
        <f>ROUND(I970*H970,2)</f>
        <v>0</v>
      </c>
      <c r="BL970" s="18" t="s">
        <v>331</v>
      </c>
      <c r="BM970" s="197" t="s">
        <v>1449</v>
      </c>
    </row>
    <row r="971" s="1" customFormat="1">
      <c r="B971" s="37"/>
      <c r="D971" s="199" t="s">
        <v>173</v>
      </c>
      <c r="F971" s="200" t="s">
        <v>1450</v>
      </c>
      <c r="I971" s="126"/>
      <c r="L971" s="37"/>
      <c r="M971" s="201"/>
      <c r="N971" s="73"/>
      <c r="O971" s="73"/>
      <c r="P971" s="73"/>
      <c r="Q971" s="73"/>
      <c r="R971" s="73"/>
      <c r="S971" s="73"/>
      <c r="T971" s="74"/>
      <c r="AT971" s="18" t="s">
        <v>173</v>
      </c>
      <c r="AU971" s="18" t="s">
        <v>92</v>
      </c>
    </row>
    <row r="972" s="13" customFormat="1">
      <c r="B972" s="212"/>
      <c r="D972" s="199" t="s">
        <v>249</v>
      </c>
      <c r="E972" s="213" t="s">
        <v>1</v>
      </c>
      <c r="F972" s="214" t="s">
        <v>718</v>
      </c>
      <c r="H972" s="215">
        <v>260</v>
      </c>
      <c r="I972" s="216"/>
      <c r="L972" s="212"/>
      <c r="M972" s="217"/>
      <c r="N972" s="218"/>
      <c r="O972" s="218"/>
      <c r="P972" s="218"/>
      <c r="Q972" s="218"/>
      <c r="R972" s="218"/>
      <c r="S972" s="218"/>
      <c r="T972" s="219"/>
      <c r="AT972" s="213" t="s">
        <v>249</v>
      </c>
      <c r="AU972" s="213" t="s">
        <v>92</v>
      </c>
      <c r="AV972" s="13" t="s">
        <v>92</v>
      </c>
      <c r="AW972" s="13" t="s">
        <v>39</v>
      </c>
      <c r="AX972" s="13" t="s">
        <v>84</v>
      </c>
      <c r="AY972" s="213" t="s">
        <v>165</v>
      </c>
    </row>
    <row r="973" s="13" customFormat="1">
      <c r="B973" s="212"/>
      <c r="D973" s="199" t="s">
        <v>249</v>
      </c>
      <c r="E973" s="213" t="s">
        <v>1</v>
      </c>
      <c r="F973" s="214" t="s">
        <v>1451</v>
      </c>
      <c r="H973" s="215">
        <v>705.60000000000002</v>
      </c>
      <c r="I973" s="216"/>
      <c r="L973" s="212"/>
      <c r="M973" s="217"/>
      <c r="N973" s="218"/>
      <c r="O973" s="218"/>
      <c r="P973" s="218"/>
      <c r="Q973" s="218"/>
      <c r="R973" s="218"/>
      <c r="S973" s="218"/>
      <c r="T973" s="219"/>
      <c r="AT973" s="213" t="s">
        <v>249</v>
      </c>
      <c r="AU973" s="213" t="s">
        <v>92</v>
      </c>
      <c r="AV973" s="13" t="s">
        <v>92</v>
      </c>
      <c r="AW973" s="13" t="s">
        <v>39</v>
      </c>
      <c r="AX973" s="13" t="s">
        <v>84</v>
      </c>
      <c r="AY973" s="213" t="s">
        <v>165</v>
      </c>
    </row>
    <row r="974" s="13" customFormat="1">
      <c r="B974" s="212"/>
      <c r="D974" s="199" t="s">
        <v>249</v>
      </c>
      <c r="E974" s="213" t="s">
        <v>1</v>
      </c>
      <c r="F974" s="214" t="s">
        <v>532</v>
      </c>
      <c r="H974" s="215">
        <v>-64</v>
      </c>
      <c r="I974" s="216"/>
      <c r="L974" s="212"/>
      <c r="M974" s="217"/>
      <c r="N974" s="218"/>
      <c r="O974" s="218"/>
      <c r="P974" s="218"/>
      <c r="Q974" s="218"/>
      <c r="R974" s="218"/>
      <c r="S974" s="218"/>
      <c r="T974" s="219"/>
      <c r="AT974" s="213" t="s">
        <v>249</v>
      </c>
      <c r="AU974" s="213" t="s">
        <v>92</v>
      </c>
      <c r="AV974" s="13" t="s">
        <v>92</v>
      </c>
      <c r="AW974" s="13" t="s">
        <v>39</v>
      </c>
      <c r="AX974" s="13" t="s">
        <v>84</v>
      </c>
      <c r="AY974" s="213" t="s">
        <v>165</v>
      </c>
    </row>
    <row r="975" s="14" customFormat="1">
      <c r="B975" s="220"/>
      <c r="D975" s="199" t="s">
        <v>249</v>
      </c>
      <c r="E975" s="221" t="s">
        <v>1</v>
      </c>
      <c r="F975" s="222" t="s">
        <v>252</v>
      </c>
      <c r="H975" s="223">
        <v>901.60000000000002</v>
      </c>
      <c r="I975" s="224"/>
      <c r="L975" s="220"/>
      <c r="M975" s="225"/>
      <c r="N975" s="226"/>
      <c r="O975" s="226"/>
      <c r="P975" s="226"/>
      <c r="Q975" s="226"/>
      <c r="R975" s="226"/>
      <c r="S975" s="226"/>
      <c r="T975" s="227"/>
      <c r="AT975" s="221" t="s">
        <v>249</v>
      </c>
      <c r="AU975" s="221" t="s">
        <v>92</v>
      </c>
      <c r="AV975" s="14" t="s">
        <v>164</v>
      </c>
      <c r="AW975" s="14" t="s">
        <v>39</v>
      </c>
      <c r="AX975" s="14" t="s">
        <v>21</v>
      </c>
      <c r="AY975" s="221" t="s">
        <v>165</v>
      </c>
    </row>
    <row r="976" s="1" customFormat="1" ht="24" customHeight="1">
      <c r="B976" s="185"/>
      <c r="C976" s="186" t="s">
        <v>1452</v>
      </c>
      <c r="D976" s="186" t="s">
        <v>168</v>
      </c>
      <c r="E976" s="187" t="s">
        <v>1453</v>
      </c>
      <c r="F976" s="188" t="s">
        <v>1454</v>
      </c>
      <c r="G976" s="189" t="s">
        <v>246</v>
      </c>
      <c r="H976" s="190">
        <v>901.60000000000002</v>
      </c>
      <c r="I976" s="191"/>
      <c r="J976" s="192">
        <f>ROUND(I976*H976,2)</f>
        <v>0</v>
      </c>
      <c r="K976" s="188" t="s">
        <v>247</v>
      </c>
      <c r="L976" s="37"/>
      <c r="M976" s="193" t="s">
        <v>1</v>
      </c>
      <c r="N976" s="194" t="s">
        <v>49</v>
      </c>
      <c r="O976" s="73"/>
      <c r="P976" s="195">
        <f>O976*H976</f>
        <v>0</v>
      </c>
      <c r="Q976" s="195">
        <v>0.00026600000000000001</v>
      </c>
      <c r="R976" s="195">
        <f>Q976*H976</f>
        <v>0.23982560000000003</v>
      </c>
      <c r="S976" s="195">
        <v>0</v>
      </c>
      <c r="T976" s="196">
        <f>S976*H976</f>
        <v>0</v>
      </c>
      <c r="AR976" s="197" t="s">
        <v>331</v>
      </c>
      <c r="AT976" s="197" t="s">
        <v>168</v>
      </c>
      <c r="AU976" s="197" t="s">
        <v>92</v>
      </c>
      <c r="AY976" s="18" t="s">
        <v>165</v>
      </c>
      <c r="BE976" s="198">
        <f>IF(N976="základní",J976,0)</f>
        <v>0</v>
      </c>
      <c r="BF976" s="198">
        <f>IF(N976="snížená",J976,0)</f>
        <v>0</v>
      </c>
      <c r="BG976" s="198">
        <f>IF(N976="zákl. přenesená",J976,0)</f>
        <v>0</v>
      </c>
      <c r="BH976" s="198">
        <f>IF(N976="sníž. přenesená",J976,0)</f>
        <v>0</v>
      </c>
      <c r="BI976" s="198">
        <f>IF(N976="nulová",J976,0)</f>
        <v>0</v>
      </c>
      <c r="BJ976" s="18" t="s">
        <v>21</v>
      </c>
      <c r="BK976" s="198">
        <f>ROUND(I976*H976,2)</f>
        <v>0</v>
      </c>
      <c r="BL976" s="18" t="s">
        <v>331</v>
      </c>
      <c r="BM976" s="197" t="s">
        <v>1455</v>
      </c>
    </row>
    <row r="977" s="1" customFormat="1">
      <c r="B977" s="37"/>
      <c r="D977" s="199" t="s">
        <v>173</v>
      </c>
      <c r="F977" s="200" t="s">
        <v>1456</v>
      </c>
      <c r="I977" s="126"/>
      <c r="L977" s="37"/>
      <c r="M977" s="202"/>
      <c r="N977" s="203"/>
      <c r="O977" s="203"/>
      <c r="P977" s="203"/>
      <c r="Q977" s="203"/>
      <c r="R977" s="203"/>
      <c r="S977" s="203"/>
      <c r="T977" s="204"/>
      <c r="AT977" s="18" t="s">
        <v>173</v>
      </c>
      <c r="AU977" s="18" t="s">
        <v>92</v>
      </c>
    </row>
    <row r="978" s="1" customFormat="1" ht="6.96" customHeight="1">
      <c r="B978" s="56"/>
      <c r="C978" s="57"/>
      <c r="D978" s="57"/>
      <c r="E978" s="57"/>
      <c r="F978" s="57"/>
      <c r="G978" s="57"/>
      <c r="H978" s="57"/>
      <c r="I978" s="147"/>
      <c r="J978" s="57"/>
      <c r="K978" s="57"/>
      <c r="L978" s="37"/>
    </row>
  </sheetData>
  <autoFilter ref="C144:K9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3:H133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2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7" t="s">
        <v>5</v>
      </c>
      <c r="AT2" s="18" t="s">
        <v>106</v>
      </c>
    </row>
    <row r="3" ht="6.96" customHeight="1">
      <c r="B3" s="19"/>
      <c r="C3" s="20"/>
      <c r="D3" s="20"/>
      <c r="E3" s="20"/>
      <c r="F3" s="20"/>
      <c r="G3" s="20"/>
      <c r="H3" s="20"/>
      <c r="I3" s="123"/>
      <c r="J3" s="20"/>
      <c r="K3" s="20"/>
      <c r="L3" s="21"/>
      <c r="AT3" s="18" t="s">
        <v>92</v>
      </c>
    </row>
    <row r="4" ht="24.96" customHeight="1">
      <c r="B4" s="21"/>
      <c r="D4" s="22" t="s">
        <v>137</v>
      </c>
      <c r="L4" s="21"/>
      <c r="M4" s="124" t="s">
        <v>10</v>
      </c>
      <c r="AT4" s="18" t="s">
        <v>3</v>
      </c>
    </row>
    <row r="5" ht="6.96" customHeight="1">
      <c r="B5" s="21"/>
      <c r="L5" s="21"/>
    </row>
    <row r="6" ht="12" customHeight="1">
      <c r="B6" s="21"/>
      <c r="D6" s="31" t="s">
        <v>16</v>
      </c>
      <c r="L6" s="21"/>
    </row>
    <row r="7" ht="16.5" customHeight="1">
      <c r="B7" s="21"/>
      <c r="E7" s="125" t="str">
        <f>'Rekapitulace stavby'!K6</f>
        <v>Novostavba garáží v areálu KSÚSV v Humpolci</v>
      </c>
      <c r="F7" s="31"/>
      <c r="G7" s="31"/>
      <c r="H7" s="31"/>
      <c r="L7" s="21"/>
    </row>
    <row r="8" ht="12" customHeight="1">
      <c r="B8" s="21"/>
      <c r="D8" s="31" t="s">
        <v>138</v>
      </c>
      <c r="L8" s="21"/>
    </row>
    <row r="9" s="1" customFormat="1" ht="16.5" customHeight="1">
      <c r="B9" s="37"/>
      <c r="E9" s="125" t="s">
        <v>213</v>
      </c>
      <c r="F9" s="1"/>
      <c r="G9" s="1"/>
      <c r="H9" s="1"/>
      <c r="I9" s="126"/>
      <c r="L9" s="37"/>
    </row>
    <row r="10" s="1" customFormat="1" ht="12" customHeight="1">
      <c r="B10" s="37"/>
      <c r="D10" s="31" t="s">
        <v>140</v>
      </c>
      <c r="I10" s="126"/>
      <c r="L10" s="37"/>
    </row>
    <row r="11" s="1" customFormat="1" ht="36.96" customHeight="1">
      <c r="B11" s="37"/>
      <c r="E11" s="63" t="s">
        <v>1457</v>
      </c>
      <c r="F11" s="1"/>
      <c r="G11" s="1"/>
      <c r="H11" s="1"/>
      <c r="I11" s="126"/>
      <c r="L11" s="37"/>
    </row>
    <row r="12" s="1" customFormat="1">
      <c r="B12" s="37"/>
      <c r="I12" s="126"/>
      <c r="L12" s="37"/>
    </row>
    <row r="13" s="1" customFormat="1" ht="12" customHeight="1">
      <c r="B13" s="37"/>
      <c r="D13" s="31" t="s">
        <v>19</v>
      </c>
      <c r="F13" s="26" t="s">
        <v>107</v>
      </c>
      <c r="I13" s="127" t="s">
        <v>20</v>
      </c>
      <c r="J13" s="26" t="s">
        <v>1</v>
      </c>
      <c r="L13" s="37"/>
    </row>
    <row r="14" s="1" customFormat="1" ht="12" customHeight="1">
      <c r="B14" s="37"/>
      <c r="D14" s="31" t="s">
        <v>22</v>
      </c>
      <c r="F14" s="26" t="s">
        <v>23</v>
      </c>
      <c r="I14" s="127" t="s">
        <v>24</v>
      </c>
      <c r="J14" s="65" t="str">
        <f>'Rekapitulace stavby'!AN8</f>
        <v>27. 10. 2015</v>
      </c>
      <c r="L14" s="37"/>
    </row>
    <row r="15" s="1" customFormat="1" ht="10.8" customHeight="1">
      <c r="B15" s="37"/>
      <c r="I15" s="126"/>
      <c r="L15" s="37"/>
    </row>
    <row r="16" s="1" customFormat="1" ht="12" customHeight="1">
      <c r="B16" s="37"/>
      <c r="D16" s="31" t="s">
        <v>28</v>
      </c>
      <c r="I16" s="127" t="s">
        <v>29</v>
      </c>
      <c r="J16" s="26" t="s">
        <v>30</v>
      </c>
      <c r="L16" s="37"/>
    </row>
    <row r="17" s="1" customFormat="1" ht="18" customHeight="1">
      <c r="B17" s="37"/>
      <c r="E17" s="26" t="s">
        <v>31</v>
      </c>
      <c r="I17" s="127" t="s">
        <v>32</v>
      </c>
      <c r="J17" s="26" t="s">
        <v>1</v>
      </c>
      <c r="L17" s="37"/>
    </row>
    <row r="18" s="1" customFormat="1" ht="6.96" customHeight="1">
      <c r="B18" s="37"/>
      <c r="I18" s="126"/>
      <c r="L18" s="37"/>
    </row>
    <row r="19" s="1" customFormat="1" ht="12" customHeight="1">
      <c r="B19" s="37"/>
      <c r="D19" s="31" t="s">
        <v>33</v>
      </c>
      <c r="I19" s="127" t="s">
        <v>29</v>
      </c>
      <c r="J19" s="32" t="str">
        <f>'Rekapitulace stavby'!AN13</f>
        <v>Vyplň údaj</v>
      </c>
      <c r="L19" s="37"/>
    </row>
    <row r="20" s="1" customFormat="1" ht="18" customHeight="1">
      <c r="B20" s="37"/>
      <c r="E20" s="32" t="str">
        <f>'Rekapitulace stavby'!E14</f>
        <v>Vyplň údaj</v>
      </c>
      <c r="F20" s="26"/>
      <c r="G20" s="26"/>
      <c r="H20" s="26"/>
      <c r="I20" s="127" t="s">
        <v>32</v>
      </c>
      <c r="J20" s="32" t="str">
        <f>'Rekapitulace stavby'!AN14</f>
        <v>Vyplň údaj</v>
      </c>
      <c r="L20" s="37"/>
    </row>
    <row r="21" s="1" customFormat="1" ht="6.96" customHeight="1">
      <c r="B21" s="37"/>
      <c r="I21" s="126"/>
      <c r="L21" s="37"/>
    </row>
    <row r="22" s="1" customFormat="1" ht="12" customHeight="1">
      <c r="B22" s="37"/>
      <c r="D22" s="31" t="s">
        <v>35</v>
      </c>
      <c r="I22" s="127" t="s">
        <v>29</v>
      </c>
      <c r="J22" s="26" t="s">
        <v>36</v>
      </c>
      <c r="L22" s="37"/>
    </row>
    <row r="23" s="1" customFormat="1" ht="18" customHeight="1">
      <c r="B23" s="37"/>
      <c r="E23" s="26" t="s">
        <v>37</v>
      </c>
      <c r="I23" s="127" t="s">
        <v>32</v>
      </c>
      <c r="J23" s="26" t="s">
        <v>38</v>
      </c>
      <c r="L23" s="37"/>
    </row>
    <row r="24" s="1" customFormat="1" ht="6.96" customHeight="1">
      <c r="B24" s="37"/>
      <c r="I24" s="126"/>
      <c r="L24" s="37"/>
    </row>
    <row r="25" s="1" customFormat="1" ht="12" customHeight="1">
      <c r="B25" s="37"/>
      <c r="D25" s="31" t="s">
        <v>40</v>
      </c>
      <c r="I25" s="127" t="s">
        <v>29</v>
      </c>
      <c r="J25" s="26" t="str">
        <f>IF('Rekapitulace stavby'!AN19="","",'Rekapitulace stavby'!AN19)</f>
        <v/>
      </c>
      <c r="L25" s="37"/>
    </row>
    <row r="26" s="1" customFormat="1" ht="18" customHeight="1">
      <c r="B26" s="37"/>
      <c r="E26" s="26" t="str">
        <f>IF('Rekapitulace stavby'!E20="","",'Rekapitulace stavby'!E20)</f>
        <v xml:space="preserve"> </v>
      </c>
      <c r="I26" s="127" t="s">
        <v>32</v>
      </c>
      <c r="J26" s="26" t="str">
        <f>IF('Rekapitulace stavby'!AN20="","",'Rekapitulace stavby'!AN20)</f>
        <v/>
      </c>
      <c r="L26" s="37"/>
    </row>
    <row r="27" s="1" customFormat="1" ht="6.96" customHeight="1">
      <c r="B27" s="37"/>
      <c r="I27" s="126"/>
      <c r="L27" s="37"/>
    </row>
    <row r="28" s="1" customFormat="1" ht="12" customHeight="1">
      <c r="B28" s="37"/>
      <c r="D28" s="31" t="s">
        <v>42</v>
      </c>
      <c r="I28" s="126"/>
      <c r="L28" s="37"/>
    </row>
    <row r="29" s="7" customFormat="1" ht="306" customHeight="1">
      <c r="B29" s="128"/>
      <c r="E29" s="35" t="s">
        <v>1458</v>
      </c>
      <c r="F29" s="35"/>
      <c r="G29" s="35"/>
      <c r="H29" s="35"/>
      <c r="I29" s="129"/>
      <c r="L29" s="128"/>
    </row>
    <row r="30" s="1" customFormat="1" ht="6.96" customHeight="1">
      <c r="B30" s="37"/>
      <c r="I30" s="126"/>
      <c r="L30" s="37"/>
    </row>
    <row r="31" s="1" customFormat="1" ht="6.96" customHeight="1">
      <c r="B31" s="37"/>
      <c r="D31" s="69"/>
      <c r="E31" s="69"/>
      <c r="F31" s="69"/>
      <c r="G31" s="69"/>
      <c r="H31" s="69"/>
      <c r="I31" s="130"/>
      <c r="J31" s="69"/>
      <c r="K31" s="69"/>
      <c r="L31" s="37"/>
    </row>
    <row r="32" s="1" customFormat="1" ht="25.44" customHeight="1">
      <c r="B32" s="37"/>
      <c r="D32" s="131" t="s">
        <v>44</v>
      </c>
      <c r="I32" s="126"/>
      <c r="J32" s="90">
        <f>ROUND(J125, 2)</f>
        <v>0</v>
      </c>
      <c r="L32" s="37"/>
    </row>
    <row r="33" s="1" customFormat="1" ht="6.96" customHeight="1">
      <c r="B33" s="37"/>
      <c r="D33" s="69"/>
      <c r="E33" s="69"/>
      <c r="F33" s="69"/>
      <c r="G33" s="69"/>
      <c r="H33" s="69"/>
      <c r="I33" s="130"/>
      <c r="J33" s="69"/>
      <c r="K33" s="69"/>
      <c r="L33" s="37"/>
    </row>
    <row r="34" s="1" customFormat="1" ht="14.4" customHeight="1">
      <c r="B34" s="37"/>
      <c r="F34" s="41" t="s">
        <v>46</v>
      </c>
      <c r="I34" s="132" t="s">
        <v>45</v>
      </c>
      <c r="J34" s="41" t="s">
        <v>47</v>
      </c>
      <c r="L34" s="37"/>
    </row>
    <row r="35" s="1" customFormat="1" ht="14.4" customHeight="1">
      <c r="B35" s="37"/>
      <c r="D35" s="133" t="s">
        <v>48</v>
      </c>
      <c r="E35" s="31" t="s">
        <v>49</v>
      </c>
      <c r="F35" s="134">
        <f>ROUND((SUM(BE125:BE168)),  2)</f>
        <v>0</v>
      </c>
      <c r="I35" s="135">
        <v>0.20999999999999999</v>
      </c>
      <c r="J35" s="134">
        <f>ROUND(((SUM(BE125:BE168))*I35),  2)</f>
        <v>0</v>
      </c>
      <c r="L35" s="37"/>
    </row>
    <row r="36" s="1" customFormat="1" ht="14.4" customHeight="1">
      <c r="B36" s="37"/>
      <c r="E36" s="31" t="s">
        <v>50</v>
      </c>
      <c r="F36" s="134">
        <f>ROUND((SUM(BF125:BF168)),  2)</f>
        <v>0</v>
      </c>
      <c r="I36" s="135">
        <v>0.14999999999999999</v>
      </c>
      <c r="J36" s="134">
        <f>ROUND(((SUM(BF125:BF168))*I36),  2)</f>
        <v>0</v>
      </c>
      <c r="L36" s="37"/>
    </row>
    <row r="37" hidden="1" s="1" customFormat="1" ht="14.4" customHeight="1">
      <c r="B37" s="37"/>
      <c r="E37" s="31" t="s">
        <v>51</v>
      </c>
      <c r="F37" s="134">
        <f>ROUND((SUM(BG125:BG168)),  2)</f>
        <v>0</v>
      </c>
      <c r="I37" s="135">
        <v>0.20999999999999999</v>
      </c>
      <c r="J37" s="134">
        <f>0</f>
        <v>0</v>
      </c>
      <c r="L37" s="37"/>
    </row>
    <row r="38" hidden="1" s="1" customFormat="1" ht="14.4" customHeight="1">
      <c r="B38" s="37"/>
      <c r="E38" s="31" t="s">
        <v>52</v>
      </c>
      <c r="F38" s="134">
        <f>ROUND((SUM(BH125:BH168)),  2)</f>
        <v>0</v>
      </c>
      <c r="I38" s="135">
        <v>0.14999999999999999</v>
      </c>
      <c r="J38" s="134">
        <f>0</f>
        <v>0</v>
      </c>
      <c r="L38" s="37"/>
    </row>
    <row r="39" hidden="1" s="1" customFormat="1" ht="14.4" customHeight="1">
      <c r="B39" s="37"/>
      <c r="E39" s="31" t="s">
        <v>53</v>
      </c>
      <c r="F39" s="134">
        <f>ROUND((SUM(BI125:BI168)),  2)</f>
        <v>0</v>
      </c>
      <c r="I39" s="135">
        <v>0</v>
      </c>
      <c r="J39" s="134">
        <f>0</f>
        <v>0</v>
      </c>
      <c r="L39" s="37"/>
    </row>
    <row r="40" s="1" customFormat="1" ht="6.96" customHeight="1">
      <c r="B40" s="37"/>
      <c r="I40" s="126"/>
      <c r="L40" s="37"/>
    </row>
    <row r="41" s="1" customFormat="1" ht="25.44" customHeight="1">
      <c r="B41" s="37"/>
      <c r="C41" s="136"/>
      <c r="D41" s="137" t="s">
        <v>54</v>
      </c>
      <c r="E41" s="77"/>
      <c r="F41" s="77"/>
      <c r="G41" s="138" t="s">
        <v>55</v>
      </c>
      <c r="H41" s="139" t="s">
        <v>56</v>
      </c>
      <c r="I41" s="140"/>
      <c r="J41" s="141">
        <f>SUM(J32:J39)</f>
        <v>0</v>
      </c>
      <c r="K41" s="142"/>
      <c r="L41" s="37"/>
    </row>
    <row r="42" s="1" customFormat="1" ht="14.4" customHeight="1">
      <c r="B42" s="37"/>
      <c r="I42" s="126"/>
      <c r="L42" s="37"/>
    </row>
    <row r="43" ht="14.4" customHeight="1">
      <c r="B43" s="21"/>
      <c r="L43" s="21"/>
    </row>
    <row r="44" ht="14.4" customHeight="1">
      <c r="B44" s="21"/>
      <c r="L44" s="21"/>
    </row>
    <row r="45" ht="14.4" customHeight="1">
      <c r="B45" s="21"/>
      <c r="L45" s="21"/>
    </row>
    <row r="46" ht="14.4" customHeight="1">
      <c r="B46" s="21"/>
      <c r="L46" s="21"/>
    </row>
    <row r="47" ht="14.4" customHeight="1">
      <c r="B47" s="21"/>
      <c r="L47" s="21"/>
    </row>
    <row r="48" ht="14.4" customHeight="1">
      <c r="B48" s="21"/>
      <c r="L48" s="21"/>
    </row>
    <row r="49" ht="14.4" customHeight="1">
      <c r="B49" s="21"/>
      <c r="L49" s="21"/>
    </row>
    <row r="50" s="1" customFormat="1" ht="14.4" customHeight="1">
      <c r="B50" s="37"/>
      <c r="D50" s="53" t="s">
        <v>57</v>
      </c>
      <c r="E50" s="54"/>
      <c r="F50" s="54"/>
      <c r="G50" s="53" t="s">
        <v>58</v>
      </c>
      <c r="H50" s="54"/>
      <c r="I50" s="143"/>
      <c r="J50" s="54"/>
      <c r="K50" s="54"/>
      <c r="L50" s="3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1" customFormat="1">
      <c r="B61" s="37"/>
      <c r="D61" s="55" t="s">
        <v>59</v>
      </c>
      <c r="E61" s="39"/>
      <c r="F61" s="144" t="s">
        <v>60</v>
      </c>
      <c r="G61" s="55" t="s">
        <v>59</v>
      </c>
      <c r="H61" s="39"/>
      <c r="I61" s="145"/>
      <c r="J61" s="146" t="s">
        <v>60</v>
      </c>
      <c r="K61" s="39"/>
      <c r="L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1" customFormat="1">
      <c r="B65" s="37"/>
      <c r="D65" s="53" t="s">
        <v>61</v>
      </c>
      <c r="E65" s="54"/>
      <c r="F65" s="54"/>
      <c r="G65" s="53" t="s">
        <v>62</v>
      </c>
      <c r="H65" s="54"/>
      <c r="I65" s="143"/>
      <c r="J65" s="54"/>
      <c r="K65" s="54"/>
      <c r="L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1" customFormat="1">
      <c r="B76" s="37"/>
      <c r="D76" s="55" t="s">
        <v>59</v>
      </c>
      <c r="E76" s="39"/>
      <c r="F76" s="144" t="s">
        <v>60</v>
      </c>
      <c r="G76" s="55" t="s">
        <v>59</v>
      </c>
      <c r="H76" s="39"/>
      <c r="I76" s="145"/>
      <c r="J76" s="146" t="s">
        <v>60</v>
      </c>
      <c r="K76" s="39"/>
      <c r="L76" s="37"/>
    </row>
    <row r="77" s="1" customFormat="1" ht="14.4" customHeight="1">
      <c r="B77" s="56"/>
      <c r="C77" s="57"/>
      <c r="D77" s="57"/>
      <c r="E77" s="57"/>
      <c r="F77" s="57"/>
      <c r="G77" s="57"/>
      <c r="H77" s="57"/>
      <c r="I77" s="147"/>
      <c r="J77" s="57"/>
      <c r="K77" s="57"/>
      <c r="L77" s="37"/>
    </row>
    <row r="81" s="1" customFormat="1" ht="6.96" customHeight="1">
      <c r="B81" s="58"/>
      <c r="C81" s="59"/>
      <c r="D81" s="59"/>
      <c r="E81" s="59"/>
      <c r="F81" s="59"/>
      <c r="G81" s="59"/>
      <c r="H81" s="59"/>
      <c r="I81" s="148"/>
      <c r="J81" s="59"/>
      <c r="K81" s="59"/>
      <c r="L81" s="37"/>
    </row>
    <row r="82" s="1" customFormat="1" ht="24.96" customHeight="1">
      <c r="B82" s="37"/>
      <c r="C82" s="22" t="s">
        <v>142</v>
      </c>
      <c r="I82" s="126"/>
      <c r="L82" s="37"/>
    </row>
    <row r="83" s="1" customFormat="1" ht="6.96" customHeight="1">
      <c r="B83" s="37"/>
      <c r="I83" s="126"/>
      <c r="L83" s="37"/>
    </row>
    <row r="84" s="1" customFormat="1" ht="12" customHeight="1">
      <c r="B84" s="37"/>
      <c r="C84" s="31" t="s">
        <v>16</v>
      </c>
      <c r="I84" s="126"/>
      <c r="L84" s="37"/>
    </row>
    <row r="85" s="1" customFormat="1" ht="16.5" customHeight="1">
      <c r="B85" s="37"/>
      <c r="E85" s="125" t="str">
        <f>E7</f>
        <v>Novostavba garáží v areálu KSÚSV v Humpolci</v>
      </c>
      <c r="F85" s="31"/>
      <c r="G85" s="31"/>
      <c r="H85" s="31"/>
      <c r="I85" s="126"/>
      <c r="L85" s="37"/>
    </row>
    <row r="86" ht="12" customHeight="1">
      <c r="B86" s="21"/>
      <c r="C86" s="31" t="s">
        <v>138</v>
      </c>
      <c r="L86" s="21"/>
    </row>
    <row r="87" s="1" customFormat="1" ht="16.5" customHeight="1">
      <c r="B87" s="37"/>
      <c r="E87" s="125" t="s">
        <v>213</v>
      </c>
      <c r="F87" s="1"/>
      <c r="G87" s="1"/>
      <c r="H87" s="1"/>
      <c r="I87" s="126"/>
      <c r="L87" s="37"/>
    </row>
    <row r="88" s="1" customFormat="1" ht="12" customHeight="1">
      <c r="B88" s="37"/>
      <c r="C88" s="31" t="s">
        <v>140</v>
      </c>
      <c r="I88" s="126"/>
      <c r="L88" s="37"/>
    </row>
    <row r="89" s="1" customFormat="1" ht="16.5" customHeight="1">
      <c r="B89" s="37"/>
      <c r="E89" s="63" t="str">
        <f>E11</f>
        <v>01a - Zařízení zdravotně technických instalací, plynová zařízení</v>
      </c>
      <c r="F89" s="1"/>
      <c r="G89" s="1"/>
      <c r="H89" s="1"/>
      <c r="I89" s="126"/>
      <c r="L89" s="37"/>
    </row>
    <row r="90" s="1" customFormat="1" ht="6.96" customHeight="1">
      <c r="B90" s="37"/>
      <c r="I90" s="126"/>
      <c r="L90" s="37"/>
    </row>
    <row r="91" s="1" customFormat="1" ht="12" customHeight="1">
      <c r="B91" s="37"/>
      <c r="C91" s="31" t="s">
        <v>22</v>
      </c>
      <c r="F91" s="26" t="str">
        <f>F14</f>
        <v>město Humpolec, areál KSÚS ul. Spojovací</v>
      </c>
      <c r="I91" s="127" t="s">
        <v>24</v>
      </c>
      <c r="J91" s="65" t="str">
        <f>IF(J14="","",J14)</f>
        <v>27. 10. 2015</v>
      </c>
      <c r="L91" s="37"/>
    </row>
    <row r="92" s="1" customFormat="1" ht="6.96" customHeight="1">
      <c r="B92" s="37"/>
      <c r="I92" s="126"/>
      <c r="L92" s="37"/>
    </row>
    <row r="93" s="1" customFormat="1" ht="43.05" customHeight="1">
      <c r="B93" s="37"/>
      <c r="C93" s="31" t="s">
        <v>28</v>
      </c>
      <c r="F93" s="26" t="str">
        <f>E17</f>
        <v>Krajská správa a údržba silnic Vysočiny</v>
      </c>
      <c r="I93" s="127" t="s">
        <v>35</v>
      </c>
      <c r="J93" s="35" t="str">
        <f>E23</f>
        <v>PROJEKT CENTRUM NOVA s.r.o.</v>
      </c>
      <c r="L93" s="37"/>
    </row>
    <row r="94" s="1" customFormat="1" ht="15.15" customHeight="1">
      <c r="B94" s="37"/>
      <c r="C94" s="31" t="s">
        <v>33</v>
      </c>
      <c r="F94" s="26" t="str">
        <f>IF(E20="","",E20)</f>
        <v>Vyplň údaj</v>
      </c>
      <c r="I94" s="127" t="s">
        <v>40</v>
      </c>
      <c r="J94" s="35" t="str">
        <f>E26</f>
        <v xml:space="preserve"> </v>
      </c>
      <c r="L94" s="37"/>
    </row>
    <row r="95" s="1" customFormat="1" ht="10.32" customHeight="1">
      <c r="B95" s="37"/>
      <c r="I95" s="126"/>
      <c r="L95" s="37"/>
    </row>
    <row r="96" s="1" customFormat="1" ht="29.28" customHeight="1">
      <c r="B96" s="37"/>
      <c r="C96" s="149" t="s">
        <v>143</v>
      </c>
      <c r="D96" s="136"/>
      <c r="E96" s="136"/>
      <c r="F96" s="136"/>
      <c r="G96" s="136"/>
      <c r="H96" s="136"/>
      <c r="I96" s="150"/>
      <c r="J96" s="151" t="s">
        <v>144</v>
      </c>
      <c r="K96" s="136"/>
      <c r="L96" s="37"/>
    </row>
    <row r="97" s="1" customFormat="1" ht="10.32" customHeight="1">
      <c r="B97" s="37"/>
      <c r="I97" s="126"/>
      <c r="L97" s="37"/>
    </row>
    <row r="98" s="1" customFormat="1" ht="22.8" customHeight="1">
      <c r="B98" s="37"/>
      <c r="C98" s="152" t="s">
        <v>145</v>
      </c>
      <c r="I98" s="126"/>
      <c r="J98" s="90">
        <f>J125</f>
        <v>0</v>
      </c>
      <c r="L98" s="37"/>
      <c r="AU98" s="18" t="s">
        <v>146</v>
      </c>
    </row>
    <row r="99" s="8" customFormat="1" ht="24.96" customHeight="1">
      <c r="B99" s="153"/>
      <c r="D99" s="154" t="s">
        <v>230</v>
      </c>
      <c r="E99" s="155"/>
      <c r="F99" s="155"/>
      <c r="G99" s="155"/>
      <c r="H99" s="155"/>
      <c r="I99" s="156"/>
      <c r="J99" s="157">
        <f>J126</f>
        <v>0</v>
      </c>
      <c r="L99" s="153"/>
    </row>
    <row r="100" s="9" customFormat="1" ht="19.92" customHeight="1">
      <c r="B100" s="158"/>
      <c r="D100" s="159" t="s">
        <v>1459</v>
      </c>
      <c r="E100" s="160"/>
      <c r="F100" s="160"/>
      <c r="G100" s="160"/>
      <c r="H100" s="160"/>
      <c r="I100" s="161"/>
      <c r="J100" s="162">
        <f>J127</f>
        <v>0</v>
      </c>
      <c r="L100" s="158"/>
    </row>
    <row r="101" s="9" customFormat="1" ht="19.92" customHeight="1">
      <c r="B101" s="158"/>
      <c r="D101" s="159" t="s">
        <v>1460</v>
      </c>
      <c r="E101" s="160"/>
      <c r="F101" s="160"/>
      <c r="G101" s="160"/>
      <c r="H101" s="160"/>
      <c r="I101" s="161"/>
      <c r="J101" s="162">
        <f>J150</f>
        <v>0</v>
      </c>
      <c r="L101" s="158"/>
    </row>
    <row r="102" s="9" customFormat="1" ht="19.92" customHeight="1">
      <c r="B102" s="158"/>
      <c r="D102" s="159" t="s">
        <v>239</v>
      </c>
      <c r="E102" s="160"/>
      <c r="F102" s="160"/>
      <c r="G102" s="160"/>
      <c r="H102" s="160"/>
      <c r="I102" s="161"/>
      <c r="J102" s="162">
        <f>J157</f>
        <v>0</v>
      </c>
      <c r="L102" s="158"/>
    </row>
    <row r="103" s="8" customFormat="1" ht="24.96" customHeight="1">
      <c r="B103" s="153"/>
      <c r="D103" s="154" t="s">
        <v>147</v>
      </c>
      <c r="E103" s="155"/>
      <c r="F103" s="155"/>
      <c r="G103" s="155"/>
      <c r="H103" s="155"/>
      <c r="I103" s="156"/>
      <c r="J103" s="157">
        <f>J164</f>
        <v>0</v>
      </c>
      <c r="L103" s="153"/>
    </row>
    <row r="104" s="1" customFormat="1" ht="21.84" customHeight="1">
      <c r="B104" s="37"/>
      <c r="I104" s="126"/>
      <c r="L104" s="37"/>
    </row>
    <row r="105" s="1" customFormat="1" ht="6.96" customHeight="1">
      <c r="B105" s="56"/>
      <c r="C105" s="57"/>
      <c r="D105" s="57"/>
      <c r="E105" s="57"/>
      <c r="F105" s="57"/>
      <c r="G105" s="57"/>
      <c r="H105" s="57"/>
      <c r="I105" s="147"/>
      <c r="J105" s="57"/>
      <c r="K105" s="57"/>
      <c r="L105" s="37"/>
    </row>
    <row r="109" s="1" customFormat="1" ht="6.96" customHeight="1">
      <c r="B109" s="58"/>
      <c r="C109" s="59"/>
      <c r="D109" s="59"/>
      <c r="E109" s="59"/>
      <c r="F109" s="59"/>
      <c r="G109" s="59"/>
      <c r="H109" s="59"/>
      <c r="I109" s="148"/>
      <c r="J109" s="59"/>
      <c r="K109" s="59"/>
      <c r="L109" s="37"/>
    </row>
    <row r="110" s="1" customFormat="1" ht="24.96" customHeight="1">
      <c r="B110" s="37"/>
      <c r="C110" s="22" t="s">
        <v>149</v>
      </c>
      <c r="I110" s="126"/>
      <c r="L110" s="37"/>
    </row>
    <row r="111" s="1" customFormat="1" ht="6.96" customHeight="1">
      <c r="B111" s="37"/>
      <c r="I111" s="126"/>
      <c r="L111" s="37"/>
    </row>
    <row r="112" s="1" customFormat="1" ht="12" customHeight="1">
      <c r="B112" s="37"/>
      <c r="C112" s="31" t="s">
        <v>16</v>
      </c>
      <c r="I112" s="126"/>
      <c r="L112" s="37"/>
    </row>
    <row r="113" s="1" customFormat="1" ht="16.5" customHeight="1">
      <c r="B113" s="37"/>
      <c r="E113" s="125" t="str">
        <f>E7</f>
        <v>Novostavba garáží v areálu KSÚSV v Humpolci</v>
      </c>
      <c r="F113" s="31"/>
      <c r="G113" s="31"/>
      <c r="H113" s="31"/>
      <c r="I113" s="126"/>
      <c r="L113" s="37"/>
    </row>
    <row r="114" ht="12" customHeight="1">
      <c r="B114" s="21"/>
      <c r="C114" s="31" t="s">
        <v>138</v>
      </c>
      <c r="L114" s="21"/>
    </row>
    <row r="115" s="1" customFormat="1" ht="16.5" customHeight="1">
      <c r="B115" s="37"/>
      <c r="E115" s="125" t="s">
        <v>213</v>
      </c>
      <c r="F115" s="1"/>
      <c r="G115" s="1"/>
      <c r="H115" s="1"/>
      <c r="I115" s="126"/>
      <c r="L115" s="37"/>
    </row>
    <row r="116" s="1" customFormat="1" ht="12" customHeight="1">
      <c r="B116" s="37"/>
      <c r="C116" s="31" t="s">
        <v>140</v>
      </c>
      <c r="I116" s="126"/>
      <c r="L116" s="37"/>
    </row>
    <row r="117" s="1" customFormat="1" ht="16.5" customHeight="1">
      <c r="B117" s="37"/>
      <c r="E117" s="63" t="str">
        <f>E11</f>
        <v>01a - Zařízení zdravotně technických instalací, plynová zařízení</v>
      </c>
      <c r="F117" s="1"/>
      <c r="G117" s="1"/>
      <c r="H117" s="1"/>
      <c r="I117" s="126"/>
      <c r="L117" s="37"/>
    </row>
    <row r="118" s="1" customFormat="1" ht="6.96" customHeight="1">
      <c r="B118" s="37"/>
      <c r="I118" s="126"/>
      <c r="L118" s="37"/>
    </row>
    <row r="119" s="1" customFormat="1" ht="12" customHeight="1">
      <c r="B119" s="37"/>
      <c r="C119" s="31" t="s">
        <v>22</v>
      </c>
      <c r="F119" s="26" t="str">
        <f>F14</f>
        <v>město Humpolec, areál KSÚS ul. Spojovací</v>
      </c>
      <c r="I119" s="127" t="s">
        <v>24</v>
      </c>
      <c r="J119" s="65" t="str">
        <f>IF(J14="","",J14)</f>
        <v>27. 10. 2015</v>
      </c>
      <c r="L119" s="37"/>
    </row>
    <row r="120" s="1" customFormat="1" ht="6.96" customHeight="1">
      <c r="B120" s="37"/>
      <c r="I120" s="126"/>
      <c r="L120" s="37"/>
    </row>
    <row r="121" s="1" customFormat="1" ht="43.05" customHeight="1">
      <c r="B121" s="37"/>
      <c r="C121" s="31" t="s">
        <v>28</v>
      </c>
      <c r="F121" s="26" t="str">
        <f>E17</f>
        <v>Krajská správa a údržba silnic Vysočiny</v>
      </c>
      <c r="I121" s="127" t="s">
        <v>35</v>
      </c>
      <c r="J121" s="35" t="str">
        <f>E23</f>
        <v>PROJEKT CENTRUM NOVA s.r.o.</v>
      </c>
      <c r="L121" s="37"/>
    </row>
    <row r="122" s="1" customFormat="1" ht="15.15" customHeight="1">
      <c r="B122" s="37"/>
      <c r="C122" s="31" t="s">
        <v>33</v>
      </c>
      <c r="F122" s="26" t="str">
        <f>IF(E20="","",E20)</f>
        <v>Vyplň údaj</v>
      </c>
      <c r="I122" s="127" t="s">
        <v>40</v>
      </c>
      <c r="J122" s="35" t="str">
        <f>E26</f>
        <v xml:space="preserve"> </v>
      </c>
      <c r="L122" s="37"/>
    </row>
    <row r="123" s="1" customFormat="1" ht="10.32" customHeight="1">
      <c r="B123" s="37"/>
      <c r="I123" s="126"/>
      <c r="L123" s="37"/>
    </row>
    <row r="124" s="10" customFormat="1" ht="29.28" customHeight="1">
      <c r="B124" s="163"/>
      <c r="C124" s="164" t="s">
        <v>150</v>
      </c>
      <c r="D124" s="165" t="s">
        <v>69</v>
      </c>
      <c r="E124" s="165" t="s">
        <v>65</v>
      </c>
      <c r="F124" s="165" t="s">
        <v>66</v>
      </c>
      <c r="G124" s="165" t="s">
        <v>151</v>
      </c>
      <c r="H124" s="165" t="s">
        <v>152</v>
      </c>
      <c r="I124" s="166" t="s">
        <v>153</v>
      </c>
      <c r="J124" s="165" t="s">
        <v>144</v>
      </c>
      <c r="K124" s="167" t="s">
        <v>154</v>
      </c>
      <c r="L124" s="163"/>
      <c r="M124" s="82" t="s">
        <v>1</v>
      </c>
      <c r="N124" s="83" t="s">
        <v>48</v>
      </c>
      <c r="O124" s="83" t="s">
        <v>155</v>
      </c>
      <c r="P124" s="83" t="s">
        <v>156</v>
      </c>
      <c r="Q124" s="83" t="s">
        <v>157</v>
      </c>
      <c r="R124" s="83" t="s">
        <v>158</v>
      </c>
      <c r="S124" s="83" t="s">
        <v>159</v>
      </c>
      <c r="T124" s="84" t="s">
        <v>160</v>
      </c>
    </row>
    <row r="125" s="1" customFormat="1" ht="22.8" customHeight="1">
      <c r="B125" s="37"/>
      <c r="C125" s="87" t="s">
        <v>161</v>
      </c>
      <c r="I125" s="126"/>
      <c r="J125" s="168">
        <f>BK125</f>
        <v>0</v>
      </c>
      <c r="L125" s="37"/>
      <c r="M125" s="85"/>
      <c r="N125" s="69"/>
      <c r="O125" s="69"/>
      <c r="P125" s="169">
        <f>P126+P164</f>
        <v>0</v>
      </c>
      <c r="Q125" s="69"/>
      <c r="R125" s="169">
        <f>R126+R164</f>
        <v>0.43181000000000003</v>
      </c>
      <c r="S125" s="69"/>
      <c r="T125" s="170">
        <f>T126+T164</f>
        <v>0</v>
      </c>
      <c r="AT125" s="18" t="s">
        <v>83</v>
      </c>
      <c r="AU125" s="18" t="s">
        <v>146</v>
      </c>
      <c r="BK125" s="171">
        <f>BK126+BK164</f>
        <v>0</v>
      </c>
    </row>
    <row r="126" s="11" customFormat="1" ht="25.92" customHeight="1">
      <c r="B126" s="172"/>
      <c r="D126" s="173" t="s">
        <v>83</v>
      </c>
      <c r="E126" s="174" t="s">
        <v>1068</v>
      </c>
      <c r="F126" s="174" t="s">
        <v>1069</v>
      </c>
      <c r="I126" s="175"/>
      <c r="J126" s="176">
        <f>BK126</f>
        <v>0</v>
      </c>
      <c r="L126" s="172"/>
      <c r="M126" s="177"/>
      <c r="N126" s="178"/>
      <c r="O126" s="178"/>
      <c r="P126" s="179">
        <f>P127+P150+P157</f>
        <v>0</v>
      </c>
      <c r="Q126" s="178"/>
      <c r="R126" s="179">
        <f>R127+R150+R157</f>
        <v>0.43181000000000003</v>
      </c>
      <c r="S126" s="178"/>
      <c r="T126" s="180">
        <f>T127+T150+T157</f>
        <v>0</v>
      </c>
      <c r="AR126" s="173" t="s">
        <v>92</v>
      </c>
      <c r="AT126" s="181" t="s">
        <v>83</v>
      </c>
      <c r="AU126" s="181" t="s">
        <v>84</v>
      </c>
      <c r="AY126" s="173" t="s">
        <v>165</v>
      </c>
      <c r="BK126" s="182">
        <f>BK127+BK150+BK157</f>
        <v>0</v>
      </c>
    </row>
    <row r="127" s="11" customFormat="1" ht="22.8" customHeight="1">
      <c r="B127" s="172"/>
      <c r="D127" s="173" t="s">
        <v>83</v>
      </c>
      <c r="E127" s="183" t="s">
        <v>1461</v>
      </c>
      <c r="F127" s="183" t="s">
        <v>1462</v>
      </c>
      <c r="I127" s="175"/>
      <c r="J127" s="184">
        <f>BK127</f>
        <v>0</v>
      </c>
      <c r="L127" s="172"/>
      <c r="M127" s="177"/>
      <c r="N127" s="178"/>
      <c r="O127" s="178"/>
      <c r="P127" s="179">
        <f>SUM(P128:P149)</f>
        <v>0</v>
      </c>
      <c r="Q127" s="178"/>
      <c r="R127" s="179">
        <f>SUM(R128:R149)</f>
        <v>0.17002999999999999</v>
      </c>
      <c r="S127" s="178"/>
      <c r="T127" s="180">
        <f>SUM(T128:T149)</f>
        <v>0</v>
      </c>
      <c r="AR127" s="173" t="s">
        <v>92</v>
      </c>
      <c r="AT127" s="181" t="s">
        <v>83</v>
      </c>
      <c r="AU127" s="181" t="s">
        <v>21</v>
      </c>
      <c r="AY127" s="173" t="s">
        <v>165</v>
      </c>
      <c r="BK127" s="182">
        <f>SUM(BK128:BK149)</f>
        <v>0</v>
      </c>
    </row>
    <row r="128" s="1" customFormat="1" ht="16.5" customHeight="1">
      <c r="B128" s="185"/>
      <c r="C128" s="186" t="s">
        <v>21</v>
      </c>
      <c r="D128" s="186" t="s">
        <v>168</v>
      </c>
      <c r="E128" s="187" t="s">
        <v>1463</v>
      </c>
      <c r="F128" s="188" t="s">
        <v>1464</v>
      </c>
      <c r="G128" s="189" t="s">
        <v>334</v>
      </c>
      <c r="H128" s="190">
        <v>29</v>
      </c>
      <c r="I128" s="191"/>
      <c r="J128" s="192">
        <f>ROUND(I128*H128,2)</f>
        <v>0</v>
      </c>
      <c r="K128" s="188" t="s">
        <v>247</v>
      </c>
      <c r="L128" s="37"/>
      <c r="M128" s="193" t="s">
        <v>1</v>
      </c>
      <c r="N128" s="194" t="s">
        <v>49</v>
      </c>
      <c r="O128" s="73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AR128" s="197" t="s">
        <v>646</v>
      </c>
      <c r="AT128" s="197" t="s">
        <v>168</v>
      </c>
      <c r="AU128" s="197" t="s">
        <v>92</v>
      </c>
      <c r="AY128" s="18" t="s">
        <v>165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8" t="s">
        <v>21</v>
      </c>
      <c r="BK128" s="198">
        <f>ROUND(I128*H128,2)</f>
        <v>0</v>
      </c>
      <c r="BL128" s="18" t="s">
        <v>646</v>
      </c>
      <c r="BM128" s="197" t="s">
        <v>1465</v>
      </c>
    </row>
    <row r="129" s="1" customFormat="1">
      <c r="B129" s="37"/>
      <c r="D129" s="199" t="s">
        <v>173</v>
      </c>
      <c r="F129" s="200" t="s">
        <v>1464</v>
      </c>
      <c r="I129" s="126"/>
      <c r="L129" s="37"/>
      <c r="M129" s="201"/>
      <c r="N129" s="73"/>
      <c r="O129" s="73"/>
      <c r="P129" s="73"/>
      <c r="Q129" s="73"/>
      <c r="R129" s="73"/>
      <c r="S129" s="73"/>
      <c r="T129" s="74"/>
      <c r="AT129" s="18" t="s">
        <v>173</v>
      </c>
      <c r="AU129" s="18" t="s">
        <v>92</v>
      </c>
    </row>
    <row r="130" s="1" customFormat="1" ht="16.5" customHeight="1">
      <c r="B130" s="185"/>
      <c r="C130" s="186" t="s">
        <v>92</v>
      </c>
      <c r="D130" s="186" t="s">
        <v>168</v>
      </c>
      <c r="E130" s="187" t="s">
        <v>1466</v>
      </c>
      <c r="F130" s="188" t="s">
        <v>1467</v>
      </c>
      <c r="G130" s="189" t="s">
        <v>1468</v>
      </c>
      <c r="H130" s="190">
        <v>1</v>
      </c>
      <c r="I130" s="191"/>
      <c r="J130" s="192">
        <f>ROUND(I130*H130,2)</f>
        <v>0</v>
      </c>
      <c r="K130" s="188" t="s">
        <v>247</v>
      </c>
      <c r="L130" s="37"/>
      <c r="M130" s="193" t="s">
        <v>1</v>
      </c>
      <c r="N130" s="194" t="s">
        <v>49</v>
      </c>
      <c r="O130" s="73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AR130" s="197" t="s">
        <v>646</v>
      </c>
      <c r="AT130" s="197" t="s">
        <v>168</v>
      </c>
      <c r="AU130" s="197" t="s">
        <v>92</v>
      </c>
      <c r="AY130" s="18" t="s">
        <v>165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8" t="s">
        <v>21</v>
      </c>
      <c r="BK130" s="198">
        <f>ROUND(I130*H130,2)</f>
        <v>0</v>
      </c>
      <c r="BL130" s="18" t="s">
        <v>646</v>
      </c>
      <c r="BM130" s="197" t="s">
        <v>1469</v>
      </c>
    </row>
    <row r="131" s="1" customFormat="1">
      <c r="B131" s="37"/>
      <c r="D131" s="199" t="s">
        <v>173</v>
      </c>
      <c r="F131" s="200" t="s">
        <v>1470</v>
      </c>
      <c r="I131" s="126"/>
      <c r="L131" s="37"/>
      <c r="M131" s="201"/>
      <c r="N131" s="73"/>
      <c r="O131" s="73"/>
      <c r="P131" s="73"/>
      <c r="Q131" s="73"/>
      <c r="R131" s="73"/>
      <c r="S131" s="73"/>
      <c r="T131" s="74"/>
      <c r="AT131" s="18" t="s">
        <v>173</v>
      </c>
      <c r="AU131" s="18" t="s">
        <v>92</v>
      </c>
    </row>
    <row r="132" s="1" customFormat="1" ht="24" customHeight="1">
      <c r="B132" s="185"/>
      <c r="C132" s="186" t="s">
        <v>179</v>
      </c>
      <c r="D132" s="186" t="s">
        <v>168</v>
      </c>
      <c r="E132" s="187" t="s">
        <v>1471</v>
      </c>
      <c r="F132" s="188" t="s">
        <v>1472</v>
      </c>
      <c r="G132" s="189" t="s">
        <v>334</v>
      </c>
      <c r="H132" s="190">
        <v>3</v>
      </c>
      <c r="I132" s="191"/>
      <c r="J132" s="192">
        <f>ROUND(I132*H132,2)</f>
        <v>0</v>
      </c>
      <c r="K132" s="188" t="s">
        <v>247</v>
      </c>
      <c r="L132" s="37"/>
      <c r="M132" s="193" t="s">
        <v>1</v>
      </c>
      <c r="N132" s="194" t="s">
        <v>49</v>
      </c>
      <c r="O132" s="73"/>
      <c r="P132" s="195">
        <f>O132*H132</f>
        <v>0</v>
      </c>
      <c r="Q132" s="195">
        <v>0.0018500000000000001</v>
      </c>
      <c r="R132" s="195">
        <f>Q132*H132</f>
        <v>0.0055500000000000002</v>
      </c>
      <c r="S132" s="195">
        <v>0</v>
      </c>
      <c r="T132" s="196">
        <f>S132*H132</f>
        <v>0</v>
      </c>
      <c r="AR132" s="197" t="s">
        <v>331</v>
      </c>
      <c r="AT132" s="197" t="s">
        <v>168</v>
      </c>
      <c r="AU132" s="197" t="s">
        <v>92</v>
      </c>
      <c r="AY132" s="18" t="s">
        <v>165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8" t="s">
        <v>21</v>
      </c>
      <c r="BK132" s="198">
        <f>ROUND(I132*H132,2)</f>
        <v>0</v>
      </c>
      <c r="BL132" s="18" t="s">
        <v>331</v>
      </c>
      <c r="BM132" s="197" t="s">
        <v>1473</v>
      </c>
    </row>
    <row r="133" s="1" customFormat="1">
      <c r="B133" s="37"/>
      <c r="D133" s="199" t="s">
        <v>173</v>
      </c>
      <c r="F133" s="200" t="s">
        <v>1474</v>
      </c>
      <c r="I133" s="126"/>
      <c r="L133" s="37"/>
      <c r="M133" s="201"/>
      <c r="N133" s="73"/>
      <c r="O133" s="73"/>
      <c r="P133" s="73"/>
      <c r="Q133" s="73"/>
      <c r="R133" s="73"/>
      <c r="S133" s="73"/>
      <c r="T133" s="74"/>
      <c r="AT133" s="18" t="s">
        <v>173</v>
      </c>
      <c r="AU133" s="18" t="s">
        <v>92</v>
      </c>
    </row>
    <row r="134" s="1" customFormat="1" ht="24" customHeight="1">
      <c r="B134" s="185"/>
      <c r="C134" s="186" t="s">
        <v>164</v>
      </c>
      <c r="D134" s="186" t="s">
        <v>168</v>
      </c>
      <c r="E134" s="187" t="s">
        <v>1475</v>
      </c>
      <c r="F134" s="188" t="s">
        <v>1476</v>
      </c>
      <c r="G134" s="189" t="s">
        <v>334</v>
      </c>
      <c r="H134" s="190">
        <v>11</v>
      </c>
      <c r="I134" s="191"/>
      <c r="J134" s="192">
        <f>ROUND(I134*H134,2)</f>
        <v>0</v>
      </c>
      <c r="K134" s="188" t="s">
        <v>247</v>
      </c>
      <c r="L134" s="37"/>
      <c r="M134" s="193" t="s">
        <v>1</v>
      </c>
      <c r="N134" s="194" t="s">
        <v>49</v>
      </c>
      <c r="O134" s="73"/>
      <c r="P134" s="195">
        <f>O134*H134</f>
        <v>0</v>
      </c>
      <c r="Q134" s="195">
        <v>0.0027000000000000001</v>
      </c>
      <c r="R134" s="195">
        <f>Q134*H134</f>
        <v>0.029700000000000001</v>
      </c>
      <c r="S134" s="195">
        <v>0</v>
      </c>
      <c r="T134" s="196">
        <f>S134*H134</f>
        <v>0</v>
      </c>
      <c r="AR134" s="197" t="s">
        <v>331</v>
      </c>
      <c r="AT134" s="197" t="s">
        <v>168</v>
      </c>
      <c r="AU134" s="197" t="s">
        <v>92</v>
      </c>
      <c r="AY134" s="18" t="s">
        <v>165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8" t="s">
        <v>21</v>
      </c>
      <c r="BK134" s="198">
        <f>ROUND(I134*H134,2)</f>
        <v>0</v>
      </c>
      <c r="BL134" s="18" t="s">
        <v>331</v>
      </c>
      <c r="BM134" s="197" t="s">
        <v>1477</v>
      </c>
    </row>
    <row r="135" s="1" customFormat="1">
      <c r="B135" s="37"/>
      <c r="D135" s="199" t="s">
        <v>173</v>
      </c>
      <c r="F135" s="200" t="s">
        <v>1478</v>
      </c>
      <c r="I135" s="126"/>
      <c r="L135" s="37"/>
      <c r="M135" s="201"/>
      <c r="N135" s="73"/>
      <c r="O135" s="73"/>
      <c r="P135" s="73"/>
      <c r="Q135" s="73"/>
      <c r="R135" s="73"/>
      <c r="S135" s="73"/>
      <c r="T135" s="74"/>
      <c r="AT135" s="18" t="s">
        <v>173</v>
      </c>
      <c r="AU135" s="18" t="s">
        <v>92</v>
      </c>
    </row>
    <row r="136" s="1" customFormat="1" ht="24" customHeight="1">
      <c r="B136" s="185"/>
      <c r="C136" s="186" t="s">
        <v>188</v>
      </c>
      <c r="D136" s="186" t="s">
        <v>168</v>
      </c>
      <c r="E136" s="187" t="s">
        <v>1479</v>
      </c>
      <c r="F136" s="188" t="s">
        <v>1480</v>
      </c>
      <c r="G136" s="189" t="s">
        <v>334</v>
      </c>
      <c r="H136" s="190">
        <v>15</v>
      </c>
      <c r="I136" s="191"/>
      <c r="J136" s="192">
        <f>ROUND(I136*H136,2)</f>
        <v>0</v>
      </c>
      <c r="K136" s="188" t="s">
        <v>247</v>
      </c>
      <c r="L136" s="37"/>
      <c r="M136" s="193" t="s">
        <v>1</v>
      </c>
      <c r="N136" s="194" t="s">
        <v>49</v>
      </c>
      <c r="O136" s="73"/>
      <c r="P136" s="195">
        <f>O136*H136</f>
        <v>0</v>
      </c>
      <c r="Q136" s="195">
        <v>0.00348</v>
      </c>
      <c r="R136" s="195">
        <f>Q136*H136</f>
        <v>0.052200000000000003</v>
      </c>
      <c r="S136" s="195">
        <v>0</v>
      </c>
      <c r="T136" s="196">
        <f>S136*H136</f>
        <v>0</v>
      </c>
      <c r="AR136" s="197" t="s">
        <v>331</v>
      </c>
      <c r="AT136" s="197" t="s">
        <v>168</v>
      </c>
      <c r="AU136" s="197" t="s">
        <v>92</v>
      </c>
      <c r="AY136" s="18" t="s">
        <v>165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8" t="s">
        <v>21</v>
      </c>
      <c r="BK136" s="198">
        <f>ROUND(I136*H136,2)</f>
        <v>0</v>
      </c>
      <c r="BL136" s="18" t="s">
        <v>331</v>
      </c>
      <c r="BM136" s="197" t="s">
        <v>1481</v>
      </c>
    </row>
    <row r="137" s="1" customFormat="1">
      <c r="B137" s="37"/>
      <c r="D137" s="199" t="s">
        <v>173</v>
      </c>
      <c r="F137" s="200" t="s">
        <v>1482</v>
      </c>
      <c r="I137" s="126"/>
      <c r="L137" s="37"/>
      <c r="M137" s="201"/>
      <c r="N137" s="73"/>
      <c r="O137" s="73"/>
      <c r="P137" s="73"/>
      <c r="Q137" s="73"/>
      <c r="R137" s="73"/>
      <c r="S137" s="73"/>
      <c r="T137" s="74"/>
      <c r="AT137" s="18" t="s">
        <v>173</v>
      </c>
      <c r="AU137" s="18" t="s">
        <v>92</v>
      </c>
    </row>
    <row r="138" s="1" customFormat="1" ht="16.5" customHeight="1">
      <c r="B138" s="185"/>
      <c r="C138" s="186" t="s">
        <v>193</v>
      </c>
      <c r="D138" s="186" t="s">
        <v>168</v>
      </c>
      <c r="E138" s="187" t="s">
        <v>1483</v>
      </c>
      <c r="F138" s="188" t="s">
        <v>1484</v>
      </c>
      <c r="G138" s="189" t="s">
        <v>334</v>
      </c>
      <c r="H138" s="190">
        <v>0.5</v>
      </c>
      <c r="I138" s="191"/>
      <c r="J138" s="192">
        <f>ROUND(I138*H138,2)</f>
        <v>0</v>
      </c>
      <c r="K138" s="188" t="s">
        <v>247</v>
      </c>
      <c r="L138" s="37"/>
      <c r="M138" s="193" t="s">
        <v>1</v>
      </c>
      <c r="N138" s="194" t="s">
        <v>49</v>
      </c>
      <c r="O138" s="73"/>
      <c r="P138" s="195">
        <f>O138*H138</f>
        <v>0</v>
      </c>
      <c r="Q138" s="195">
        <v>0.0046800000000000001</v>
      </c>
      <c r="R138" s="195">
        <f>Q138*H138</f>
        <v>0.0023400000000000001</v>
      </c>
      <c r="S138" s="195">
        <v>0</v>
      </c>
      <c r="T138" s="196">
        <f>S138*H138</f>
        <v>0</v>
      </c>
      <c r="AR138" s="197" t="s">
        <v>331</v>
      </c>
      <c r="AT138" s="197" t="s">
        <v>168</v>
      </c>
      <c r="AU138" s="197" t="s">
        <v>92</v>
      </c>
      <c r="AY138" s="18" t="s">
        <v>165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8" t="s">
        <v>21</v>
      </c>
      <c r="BK138" s="198">
        <f>ROUND(I138*H138,2)</f>
        <v>0</v>
      </c>
      <c r="BL138" s="18" t="s">
        <v>331</v>
      </c>
      <c r="BM138" s="197" t="s">
        <v>1485</v>
      </c>
    </row>
    <row r="139" s="1" customFormat="1">
      <c r="B139" s="37"/>
      <c r="D139" s="199" t="s">
        <v>173</v>
      </c>
      <c r="F139" s="200" t="s">
        <v>1486</v>
      </c>
      <c r="I139" s="126"/>
      <c r="L139" s="37"/>
      <c r="M139" s="201"/>
      <c r="N139" s="73"/>
      <c r="O139" s="73"/>
      <c r="P139" s="73"/>
      <c r="Q139" s="73"/>
      <c r="R139" s="73"/>
      <c r="S139" s="73"/>
      <c r="T139" s="74"/>
      <c r="AT139" s="18" t="s">
        <v>173</v>
      </c>
      <c r="AU139" s="18" t="s">
        <v>92</v>
      </c>
    </row>
    <row r="140" s="1" customFormat="1" ht="24" customHeight="1">
      <c r="B140" s="185"/>
      <c r="C140" s="186" t="s">
        <v>198</v>
      </c>
      <c r="D140" s="186" t="s">
        <v>168</v>
      </c>
      <c r="E140" s="187" t="s">
        <v>1487</v>
      </c>
      <c r="F140" s="188" t="s">
        <v>1488</v>
      </c>
      <c r="G140" s="189" t="s">
        <v>1489</v>
      </c>
      <c r="H140" s="190">
        <v>2</v>
      </c>
      <c r="I140" s="191"/>
      <c r="J140" s="192">
        <f>ROUND(I140*H140,2)</f>
        <v>0</v>
      </c>
      <c r="K140" s="188" t="s">
        <v>1</v>
      </c>
      <c r="L140" s="37"/>
      <c r="M140" s="193" t="s">
        <v>1</v>
      </c>
      <c r="N140" s="194" t="s">
        <v>49</v>
      </c>
      <c r="O140" s="73"/>
      <c r="P140" s="195">
        <f>O140*H140</f>
        <v>0</v>
      </c>
      <c r="Q140" s="195">
        <v>0.00073999999999999999</v>
      </c>
      <c r="R140" s="195">
        <f>Q140*H140</f>
        <v>0.00148</v>
      </c>
      <c r="S140" s="195">
        <v>0</v>
      </c>
      <c r="T140" s="196">
        <f>S140*H140</f>
        <v>0</v>
      </c>
      <c r="AR140" s="197" t="s">
        <v>331</v>
      </c>
      <c r="AT140" s="197" t="s">
        <v>168</v>
      </c>
      <c r="AU140" s="197" t="s">
        <v>92</v>
      </c>
      <c r="AY140" s="18" t="s">
        <v>165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8" t="s">
        <v>21</v>
      </c>
      <c r="BK140" s="198">
        <f>ROUND(I140*H140,2)</f>
        <v>0</v>
      </c>
      <c r="BL140" s="18" t="s">
        <v>331</v>
      </c>
      <c r="BM140" s="197" t="s">
        <v>1490</v>
      </c>
    </row>
    <row r="141" s="1" customFormat="1">
      <c r="B141" s="37"/>
      <c r="D141" s="199" t="s">
        <v>173</v>
      </c>
      <c r="F141" s="200" t="s">
        <v>1491</v>
      </c>
      <c r="I141" s="126"/>
      <c r="L141" s="37"/>
      <c r="M141" s="201"/>
      <c r="N141" s="73"/>
      <c r="O141" s="73"/>
      <c r="P141" s="73"/>
      <c r="Q141" s="73"/>
      <c r="R141" s="73"/>
      <c r="S141" s="73"/>
      <c r="T141" s="74"/>
      <c r="AT141" s="18" t="s">
        <v>173</v>
      </c>
      <c r="AU141" s="18" t="s">
        <v>92</v>
      </c>
    </row>
    <row r="142" s="1" customFormat="1" ht="24" customHeight="1">
      <c r="B142" s="185"/>
      <c r="C142" s="186" t="s">
        <v>203</v>
      </c>
      <c r="D142" s="186" t="s">
        <v>168</v>
      </c>
      <c r="E142" s="187" t="s">
        <v>1492</v>
      </c>
      <c r="F142" s="188" t="s">
        <v>1493</v>
      </c>
      <c r="G142" s="189" t="s">
        <v>328</v>
      </c>
      <c r="H142" s="190">
        <v>2</v>
      </c>
      <c r="I142" s="191"/>
      <c r="J142" s="192">
        <f>ROUND(I142*H142,2)</f>
        <v>0</v>
      </c>
      <c r="K142" s="188" t="s">
        <v>247</v>
      </c>
      <c r="L142" s="37"/>
      <c r="M142" s="193" t="s">
        <v>1</v>
      </c>
      <c r="N142" s="194" t="s">
        <v>49</v>
      </c>
      <c r="O142" s="73"/>
      <c r="P142" s="195">
        <f>O142*H142</f>
        <v>0</v>
      </c>
      <c r="Q142" s="195">
        <v>0.00038000000000000002</v>
      </c>
      <c r="R142" s="195">
        <f>Q142*H142</f>
        <v>0.00076000000000000004</v>
      </c>
      <c r="S142" s="195">
        <v>0</v>
      </c>
      <c r="T142" s="196">
        <f>S142*H142</f>
        <v>0</v>
      </c>
      <c r="AR142" s="197" t="s">
        <v>331</v>
      </c>
      <c r="AT142" s="197" t="s">
        <v>168</v>
      </c>
      <c r="AU142" s="197" t="s">
        <v>92</v>
      </c>
      <c r="AY142" s="18" t="s">
        <v>165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8" t="s">
        <v>21</v>
      </c>
      <c r="BK142" s="198">
        <f>ROUND(I142*H142,2)</f>
        <v>0</v>
      </c>
      <c r="BL142" s="18" t="s">
        <v>331</v>
      </c>
      <c r="BM142" s="197" t="s">
        <v>1494</v>
      </c>
    </row>
    <row r="143" s="1" customFormat="1">
      <c r="B143" s="37"/>
      <c r="D143" s="199" t="s">
        <v>173</v>
      </c>
      <c r="F143" s="200" t="s">
        <v>1495</v>
      </c>
      <c r="I143" s="126"/>
      <c r="L143" s="37"/>
      <c r="M143" s="201"/>
      <c r="N143" s="73"/>
      <c r="O143" s="73"/>
      <c r="P143" s="73"/>
      <c r="Q143" s="73"/>
      <c r="R143" s="73"/>
      <c r="S143" s="73"/>
      <c r="T143" s="74"/>
      <c r="AT143" s="18" t="s">
        <v>173</v>
      </c>
      <c r="AU143" s="18" t="s">
        <v>92</v>
      </c>
    </row>
    <row r="144" s="1" customFormat="1" ht="24" customHeight="1">
      <c r="B144" s="185"/>
      <c r="C144" s="186" t="s">
        <v>208</v>
      </c>
      <c r="D144" s="186" t="s">
        <v>168</v>
      </c>
      <c r="E144" s="187" t="s">
        <v>1496</v>
      </c>
      <c r="F144" s="188" t="s">
        <v>1497</v>
      </c>
      <c r="G144" s="189" t="s">
        <v>1489</v>
      </c>
      <c r="H144" s="190">
        <v>1</v>
      </c>
      <c r="I144" s="191"/>
      <c r="J144" s="192">
        <f>ROUND(I144*H144,2)</f>
        <v>0</v>
      </c>
      <c r="K144" s="188" t="s">
        <v>1</v>
      </c>
      <c r="L144" s="37"/>
      <c r="M144" s="193" t="s">
        <v>1</v>
      </c>
      <c r="N144" s="194" t="s">
        <v>49</v>
      </c>
      <c r="O144" s="73"/>
      <c r="P144" s="195">
        <f>O144*H144</f>
        <v>0</v>
      </c>
      <c r="Q144" s="195">
        <v>0.078</v>
      </c>
      <c r="R144" s="195">
        <f>Q144*H144</f>
        <v>0.078</v>
      </c>
      <c r="S144" s="195">
        <v>0</v>
      </c>
      <c r="T144" s="196">
        <f>S144*H144</f>
        <v>0</v>
      </c>
      <c r="AR144" s="197" t="s">
        <v>331</v>
      </c>
      <c r="AT144" s="197" t="s">
        <v>168</v>
      </c>
      <c r="AU144" s="197" t="s">
        <v>92</v>
      </c>
      <c r="AY144" s="18" t="s">
        <v>165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8" t="s">
        <v>21</v>
      </c>
      <c r="BK144" s="198">
        <f>ROUND(I144*H144,2)</f>
        <v>0</v>
      </c>
      <c r="BL144" s="18" t="s">
        <v>331</v>
      </c>
      <c r="BM144" s="197" t="s">
        <v>1498</v>
      </c>
    </row>
    <row r="145" s="1" customFormat="1">
      <c r="B145" s="37"/>
      <c r="D145" s="199" t="s">
        <v>173</v>
      </c>
      <c r="F145" s="200" t="s">
        <v>1497</v>
      </c>
      <c r="I145" s="126"/>
      <c r="L145" s="37"/>
      <c r="M145" s="201"/>
      <c r="N145" s="73"/>
      <c r="O145" s="73"/>
      <c r="P145" s="73"/>
      <c r="Q145" s="73"/>
      <c r="R145" s="73"/>
      <c r="S145" s="73"/>
      <c r="T145" s="74"/>
      <c r="AT145" s="18" t="s">
        <v>173</v>
      </c>
      <c r="AU145" s="18" t="s">
        <v>92</v>
      </c>
    </row>
    <row r="146" s="1" customFormat="1" ht="16.5" customHeight="1">
      <c r="B146" s="185"/>
      <c r="C146" s="186" t="s">
        <v>26</v>
      </c>
      <c r="D146" s="186" t="s">
        <v>168</v>
      </c>
      <c r="E146" s="187" t="s">
        <v>1499</v>
      </c>
      <c r="F146" s="188" t="s">
        <v>1500</v>
      </c>
      <c r="G146" s="189" t="s">
        <v>1501</v>
      </c>
      <c r="H146" s="190">
        <v>5</v>
      </c>
      <c r="I146" s="191"/>
      <c r="J146" s="192">
        <f>ROUND(I146*H146,2)</f>
        <v>0</v>
      </c>
      <c r="K146" s="188" t="s">
        <v>1</v>
      </c>
      <c r="L146" s="37"/>
      <c r="M146" s="193" t="s">
        <v>1</v>
      </c>
      <c r="N146" s="194" t="s">
        <v>49</v>
      </c>
      <c r="O146" s="73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AR146" s="197" t="s">
        <v>331</v>
      </c>
      <c r="AT146" s="197" t="s">
        <v>168</v>
      </c>
      <c r="AU146" s="197" t="s">
        <v>92</v>
      </c>
      <c r="AY146" s="18" t="s">
        <v>165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8" t="s">
        <v>21</v>
      </c>
      <c r="BK146" s="198">
        <f>ROUND(I146*H146,2)</f>
        <v>0</v>
      </c>
      <c r="BL146" s="18" t="s">
        <v>331</v>
      </c>
      <c r="BM146" s="197" t="s">
        <v>1502</v>
      </c>
    </row>
    <row r="147" s="1" customFormat="1">
      <c r="B147" s="37"/>
      <c r="D147" s="199" t="s">
        <v>173</v>
      </c>
      <c r="F147" s="200" t="s">
        <v>1503</v>
      </c>
      <c r="I147" s="126"/>
      <c r="L147" s="37"/>
      <c r="M147" s="201"/>
      <c r="N147" s="73"/>
      <c r="O147" s="73"/>
      <c r="P147" s="73"/>
      <c r="Q147" s="73"/>
      <c r="R147" s="73"/>
      <c r="S147" s="73"/>
      <c r="T147" s="74"/>
      <c r="AT147" s="18" t="s">
        <v>173</v>
      </c>
      <c r="AU147" s="18" t="s">
        <v>92</v>
      </c>
    </row>
    <row r="148" s="1" customFormat="1" ht="24" customHeight="1">
      <c r="B148" s="185"/>
      <c r="C148" s="186" t="s">
        <v>298</v>
      </c>
      <c r="D148" s="186" t="s">
        <v>168</v>
      </c>
      <c r="E148" s="187" t="s">
        <v>1504</v>
      </c>
      <c r="F148" s="188" t="s">
        <v>1505</v>
      </c>
      <c r="G148" s="189" t="s">
        <v>305</v>
      </c>
      <c r="H148" s="190">
        <v>0.17000000000000001</v>
      </c>
      <c r="I148" s="191"/>
      <c r="J148" s="192">
        <f>ROUND(I148*H148,2)</f>
        <v>0</v>
      </c>
      <c r="K148" s="188" t="s">
        <v>247</v>
      </c>
      <c r="L148" s="37"/>
      <c r="M148" s="193" t="s">
        <v>1</v>
      </c>
      <c r="N148" s="194" t="s">
        <v>49</v>
      </c>
      <c r="O148" s="73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AR148" s="197" t="s">
        <v>331</v>
      </c>
      <c r="AT148" s="197" t="s">
        <v>168</v>
      </c>
      <c r="AU148" s="197" t="s">
        <v>92</v>
      </c>
      <c r="AY148" s="18" t="s">
        <v>165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8" t="s">
        <v>21</v>
      </c>
      <c r="BK148" s="198">
        <f>ROUND(I148*H148,2)</f>
        <v>0</v>
      </c>
      <c r="BL148" s="18" t="s">
        <v>331</v>
      </c>
      <c r="BM148" s="197" t="s">
        <v>1506</v>
      </c>
    </row>
    <row r="149" s="1" customFormat="1">
      <c r="B149" s="37"/>
      <c r="D149" s="199" t="s">
        <v>173</v>
      </c>
      <c r="F149" s="200" t="s">
        <v>1507</v>
      </c>
      <c r="I149" s="126"/>
      <c r="L149" s="37"/>
      <c r="M149" s="201"/>
      <c r="N149" s="73"/>
      <c r="O149" s="73"/>
      <c r="P149" s="73"/>
      <c r="Q149" s="73"/>
      <c r="R149" s="73"/>
      <c r="S149" s="73"/>
      <c r="T149" s="74"/>
      <c r="AT149" s="18" t="s">
        <v>173</v>
      </c>
      <c r="AU149" s="18" t="s">
        <v>92</v>
      </c>
    </row>
    <row r="150" s="11" customFormat="1" ht="22.8" customHeight="1">
      <c r="B150" s="172"/>
      <c r="D150" s="173" t="s">
        <v>83</v>
      </c>
      <c r="E150" s="183" t="s">
        <v>1508</v>
      </c>
      <c r="F150" s="183" t="s">
        <v>1509</v>
      </c>
      <c r="I150" s="175"/>
      <c r="J150" s="184">
        <f>BK150</f>
        <v>0</v>
      </c>
      <c r="L150" s="172"/>
      <c r="M150" s="177"/>
      <c r="N150" s="178"/>
      <c r="O150" s="178"/>
      <c r="P150" s="179">
        <f>SUM(P151:P156)</f>
        <v>0</v>
      </c>
      <c r="Q150" s="178"/>
      <c r="R150" s="179">
        <f>SUM(R151:R156)</f>
        <v>0.25714000000000004</v>
      </c>
      <c r="S150" s="178"/>
      <c r="T150" s="180">
        <f>SUM(T151:T156)</f>
        <v>0</v>
      </c>
      <c r="AR150" s="173" t="s">
        <v>92</v>
      </c>
      <c r="AT150" s="181" t="s">
        <v>83</v>
      </c>
      <c r="AU150" s="181" t="s">
        <v>21</v>
      </c>
      <c r="AY150" s="173" t="s">
        <v>165</v>
      </c>
      <c r="BK150" s="182">
        <f>SUM(BK151:BK156)</f>
        <v>0</v>
      </c>
    </row>
    <row r="151" s="1" customFormat="1" ht="24" customHeight="1">
      <c r="B151" s="185"/>
      <c r="C151" s="186" t="s">
        <v>302</v>
      </c>
      <c r="D151" s="186" t="s">
        <v>168</v>
      </c>
      <c r="E151" s="187" t="s">
        <v>1510</v>
      </c>
      <c r="F151" s="188" t="s">
        <v>1511</v>
      </c>
      <c r="G151" s="189" t="s">
        <v>1489</v>
      </c>
      <c r="H151" s="190">
        <v>2</v>
      </c>
      <c r="I151" s="191"/>
      <c r="J151" s="192">
        <f>ROUND(I151*H151,2)</f>
        <v>0</v>
      </c>
      <c r="K151" s="188" t="s">
        <v>247</v>
      </c>
      <c r="L151" s="37"/>
      <c r="M151" s="193" t="s">
        <v>1</v>
      </c>
      <c r="N151" s="194" t="s">
        <v>49</v>
      </c>
      <c r="O151" s="73"/>
      <c r="P151" s="195">
        <f>O151*H151</f>
        <v>0</v>
      </c>
      <c r="Q151" s="195">
        <v>0.013570000000000001</v>
      </c>
      <c r="R151" s="195">
        <f>Q151*H151</f>
        <v>0.027140000000000001</v>
      </c>
      <c r="S151" s="195">
        <v>0</v>
      </c>
      <c r="T151" s="196">
        <f>S151*H151</f>
        <v>0</v>
      </c>
      <c r="AR151" s="197" t="s">
        <v>331</v>
      </c>
      <c r="AT151" s="197" t="s">
        <v>168</v>
      </c>
      <c r="AU151" s="197" t="s">
        <v>92</v>
      </c>
      <c r="AY151" s="18" t="s">
        <v>165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8" t="s">
        <v>21</v>
      </c>
      <c r="BK151" s="198">
        <f>ROUND(I151*H151,2)</f>
        <v>0</v>
      </c>
      <c r="BL151" s="18" t="s">
        <v>331</v>
      </c>
      <c r="BM151" s="197" t="s">
        <v>1512</v>
      </c>
    </row>
    <row r="152" s="1" customFormat="1">
      <c r="B152" s="37"/>
      <c r="D152" s="199" t="s">
        <v>173</v>
      </c>
      <c r="F152" s="200" t="s">
        <v>1513</v>
      </c>
      <c r="I152" s="126"/>
      <c r="L152" s="37"/>
      <c r="M152" s="201"/>
      <c r="N152" s="73"/>
      <c r="O152" s="73"/>
      <c r="P152" s="73"/>
      <c r="Q152" s="73"/>
      <c r="R152" s="73"/>
      <c r="S152" s="73"/>
      <c r="T152" s="74"/>
      <c r="AT152" s="18" t="s">
        <v>173</v>
      </c>
      <c r="AU152" s="18" t="s">
        <v>92</v>
      </c>
    </row>
    <row r="153" s="1" customFormat="1" ht="24" customHeight="1">
      <c r="B153" s="185"/>
      <c r="C153" s="228" t="s">
        <v>309</v>
      </c>
      <c r="D153" s="228" t="s">
        <v>386</v>
      </c>
      <c r="E153" s="229" t="s">
        <v>1514</v>
      </c>
      <c r="F153" s="230" t="s">
        <v>1515</v>
      </c>
      <c r="G153" s="231" t="s">
        <v>328</v>
      </c>
      <c r="H153" s="232">
        <v>2</v>
      </c>
      <c r="I153" s="233"/>
      <c r="J153" s="234">
        <f>ROUND(I153*H153,2)</f>
        <v>0</v>
      </c>
      <c r="K153" s="230" t="s">
        <v>247</v>
      </c>
      <c r="L153" s="235"/>
      <c r="M153" s="236" t="s">
        <v>1</v>
      </c>
      <c r="N153" s="237" t="s">
        <v>49</v>
      </c>
      <c r="O153" s="73"/>
      <c r="P153" s="195">
        <f>O153*H153</f>
        <v>0</v>
      </c>
      <c r="Q153" s="195">
        <v>0.081000000000000003</v>
      </c>
      <c r="R153" s="195">
        <f>Q153*H153</f>
        <v>0.16200000000000001</v>
      </c>
      <c r="S153" s="195">
        <v>0</v>
      </c>
      <c r="T153" s="196">
        <f>S153*H153</f>
        <v>0</v>
      </c>
      <c r="AR153" s="197" t="s">
        <v>431</v>
      </c>
      <c r="AT153" s="197" t="s">
        <v>386</v>
      </c>
      <c r="AU153" s="197" t="s">
        <v>92</v>
      </c>
      <c r="AY153" s="18" t="s">
        <v>165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8" t="s">
        <v>21</v>
      </c>
      <c r="BK153" s="198">
        <f>ROUND(I153*H153,2)</f>
        <v>0</v>
      </c>
      <c r="BL153" s="18" t="s">
        <v>331</v>
      </c>
      <c r="BM153" s="197" t="s">
        <v>1516</v>
      </c>
    </row>
    <row r="154" s="1" customFormat="1">
      <c r="B154" s="37"/>
      <c r="D154" s="199" t="s">
        <v>173</v>
      </c>
      <c r="F154" s="200" t="s">
        <v>1517</v>
      </c>
      <c r="I154" s="126"/>
      <c r="L154" s="37"/>
      <c r="M154" s="201"/>
      <c r="N154" s="73"/>
      <c r="O154" s="73"/>
      <c r="P154" s="73"/>
      <c r="Q154" s="73"/>
      <c r="R154" s="73"/>
      <c r="S154" s="73"/>
      <c r="T154" s="74"/>
      <c r="AT154" s="18" t="s">
        <v>173</v>
      </c>
      <c r="AU154" s="18" t="s">
        <v>92</v>
      </c>
    </row>
    <row r="155" s="1" customFormat="1" ht="16.5" customHeight="1">
      <c r="B155" s="185"/>
      <c r="C155" s="228" t="s">
        <v>320</v>
      </c>
      <c r="D155" s="228" t="s">
        <v>386</v>
      </c>
      <c r="E155" s="229" t="s">
        <v>1518</v>
      </c>
      <c r="F155" s="230" t="s">
        <v>1519</v>
      </c>
      <c r="G155" s="231" t="s">
        <v>171</v>
      </c>
      <c r="H155" s="232">
        <v>2</v>
      </c>
      <c r="I155" s="233"/>
      <c r="J155" s="234">
        <f>ROUND(I155*H155,2)</f>
        <v>0</v>
      </c>
      <c r="K155" s="230" t="s">
        <v>1</v>
      </c>
      <c r="L155" s="235"/>
      <c r="M155" s="236" t="s">
        <v>1</v>
      </c>
      <c r="N155" s="237" t="s">
        <v>49</v>
      </c>
      <c r="O155" s="73"/>
      <c r="P155" s="195">
        <f>O155*H155</f>
        <v>0</v>
      </c>
      <c r="Q155" s="195">
        <v>0.034000000000000002</v>
      </c>
      <c r="R155" s="195">
        <f>Q155*H155</f>
        <v>0.068000000000000005</v>
      </c>
      <c r="S155" s="195">
        <v>0</v>
      </c>
      <c r="T155" s="196">
        <f>S155*H155</f>
        <v>0</v>
      </c>
      <c r="AR155" s="197" t="s">
        <v>431</v>
      </c>
      <c r="AT155" s="197" t="s">
        <v>386</v>
      </c>
      <c r="AU155" s="197" t="s">
        <v>92</v>
      </c>
      <c r="AY155" s="18" t="s">
        <v>165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8" t="s">
        <v>21</v>
      </c>
      <c r="BK155" s="198">
        <f>ROUND(I155*H155,2)</f>
        <v>0</v>
      </c>
      <c r="BL155" s="18" t="s">
        <v>331</v>
      </c>
      <c r="BM155" s="197" t="s">
        <v>1520</v>
      </c>
    </row>
    <row r="156" s="1" customFormat="1">
      <c r="B156" s="37"/>
      <c r="D156" s="199" t="s">
        <v>173</v>
      </c>
      <c r="F156" s="200" t="s">
        <v>1521</v>
      </c>
      <c r="I156" s="126"/>
      <c r="L156" s="37"/>
      <c r="M156" s="201"/>
      <c r="N156" s="73"/>
      <c r="O156" s="73"/>
      <c r="P156" s="73"/>
      <c r="Q156" s="73"/>
      <c r="R156" s="73"/>
      <c r="S156" s="73"/>
      <c r="T156" s="74"/>
      <c r="AT156" s="18" t="s">
        <v>173</v>
      </c>
      <c r="AU156" s="18" t="s">
        <v>92</v>
      </c>
    </row>
    <row r="157" s="11" customFormat="1" ht="22.8" customHeight="1">
      <c r="B157" s="172"/>
      <c r="D157" s="173" t="s">
        <v>83</v>
      </c>
      <c r="E157" s="183" t="s">
        <v>1410</v>
      </c>
      <c r="F157" s="183" t="s">
        <v>1411</v>
      </c>
      <c r="I157" s="175"/>
      <c r="J157" s="184">
        <f>BK157</f>
        <v>0</v>
      </c>
      <c r="L157" s="172"/>
      <c r="M157" s="177"/>
      <c r="N157" s="178"/>
      <c r="O157" s="178"/>
      <c r="P157" s="179">
        <f>SUM(P158:P163)</f>
        <v>0</v>
      </c>
      <c r="Q157" s="178"/>
      <c r="R157" s="179">
        <f>SUM(R158:R163)</f>
        <v>0.00464</v>
      </c>
      <c r="S157" s="178"/>
      <c r="T157" s="180">
        <f>SUM(T158:T163)</f>
        <v>0</v>
      </c>
      <c r="AR157" s="173" t="s">
        <v>92</v>
      </c>
      <c r="AT157" s="181" t="s">
        <v>83</v>
      </c>
      <c r="AU157" s="181" t="s">
        <v>21</v>
      </c>
      <c r="AY157" s="173" t="s">
        <v>165</v>
      </c>
      <c r="BK157" s="182">
        <f>SUM(BK158:BK163)</f>
        <v>0</v>
      </c>
    </row>
    <row r="158" s="1" customFormat="1" ht="24" customHeight="1">
      <c r="B158" s="185"/>
      <c r="C158" s="186" t="s">
        <v>8</v>
      </c>
      <c r="D158" s="186" t="s">
        <v>168</v>
      </c>
      <c r="E158" s="187" t="s">
        <v>1522</v>
      </c>
      <c r="F158" s="188" t="s">
        <v>1523</v>
      </c>
      <c r="G158" s="189" t="s">
        <v>334</v>
      </c>
      <c r="H158" s="190">
        <v>29</v>
      </c>
      <c r="I158" s="191"/>
      <c r="J158" s="192">
        <f>ROUND(I158*H158,2)</f>
        <v>0</v>
      </c>
      <c r="K158" s="188" t="s">
        <v>247</v>
      </c>
      <c r="L158" s="37"/>
      <c r="M158" s="193" t="s">
        <v>1</v>
      </c>
      <c r="N158" s="194" t="s">
        <v>49</v>
      </c>
      <c r="O158" s="73"/>
      <c r="P158" s="195">
        <f>O158*H158</f>
        <v>0</v>
      </c>
      <c r="Q158" s="195">
        <v>2.0000000000000002E-05</v>
      </c>
      <c r="R158" s="195">
        <f>Q158*H158</f>
        <v>0.00058</v>
      </c>
      <c r="S158" s="195">
        <v>0</v>
      </c>
      <c r="T158" s="196">
        <f>S158*H158</f>
        <v>0</v>
      </c>
      <c r="AR158" s="197" t="s">
        <v>331</v>
      </c>
      <c r="AT158" s="197" t="s">
        <v>168</v>
      </c>
      <c r="AU158" s="197" t="s">
        <v>92</v>
      </c>
      <c r="AY158" s="18" t="s">
        <v>165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8" t="s">
        <v>21</v>
      </c>
      <c r="BK158" s="198">
        <f>ROUND(I158*H158,2)</f>
        <v>0</v>
      </c>
      <c r="BL158" s="18" t="s">
        <v>331</v>
      </c>
      <c r="BM158" s="197" t="s">
        <v>1524</v>
      </c>
    </row>
    <row r="159" s="1" customFormat="1">
      <c r="B159" s="37"/>
      <c r="D159" s="199" t="s">
        <v>173</v>
      </c>
      <c r="F159" s="200" t="s">
        <v>1525</v>
      </c>
      <c r="I159" s="126"/>
      <c r="L159" s="37"/>
      <c r="M159" s="201"/>
      <c r="N159" s="73"/>
      <c r="O159" s="73"/>
      <c r="P159" s="73"/>
      <c r="Q159" s="73"/>
      <c r="R159" s="73"/>
      <c r="S159" s="73"/>
      <c r="T159" s="74"/>
      <c r="AT159" s="18" t="s">
        <v>173</v>
      </c>
      <c r="AU159" s="18" t="s">
        <v>92</v>
      </c>
    </row>
    <row r="160" s="1" customFormat="1" ht="24" customHeight="1">
      <c r="B160" s="185"/>
      <c r="C160" s="186" t="s">
        <v>331</v>
      </c>
      <c r="D160" s="186" t="s">
        <v>168</v>
      </c>
      <c r="E160" s="187" t="s">
        <v>1526</v>
      </c>
      <c r="F160" s="188" t="s">
        <v>1527</v>
      </c>
      <c r="G160" s="189" t="s">
        <v>334</v>
      </c>
      <c r="H160" s="190">
        <v>29</v>
      </c>
      <c r="I160" s="191"/>
      <c r="J160" s="192">
        <f>ROUND(I160*H160,2)</f>
        <v>0</v>
      </c>
      <c r="K160" s="188" t="s">
        <v>247</v>
      </c>
      <c r="L160" s="37"/>
      <c r="M160" s="193" t="s">
        <v>1</v>
      </c>
      <c r="N160" s="194" t="s">
        <v>49</v>
      </c>
      <c r="O160" s="73"/>
      <c r="P160" s="195">
        <f>O160*H160</f>
        <v>0</v>
      </c>
      <c r="Q160" s="195">
        <v>6.0000000000000002E-05</v>
      </c>
      <c r="R160" s="195">
        <f>Q160*H160</f>
        <v>0.00174</v>
      </c>
      <c r="S160" s="195">
        <v>0</v>
      </c>
      <c r="T160" s="196">
        <f>S160*H160</f>
        <v>0</v>
      </c>
      <c r="AR160" s="197" t="s">
        <v>331</v>
      </c>
      <c r="AT160" s="197" t="s">
        <v>168</v>
      </c>
      <c r="AU160" s="197" t="s">
        <v>92</v>
      </c>
      <c r="AY160" s="18" t="s">
        <v>165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8" t="s">
        <v>21</v>
      </c>
      <c r="BK160" s="198">
        <f>ROUND(I160*H160,2)</f>
        <v>0</v>
      </c>
      <c r="BL160" s="18" t="s">
        <v>331</v>
      </c>
      <c r="BM160" s="197" t="s">
        <v>1528</v>
      </c>
    </row>
    <row r="161" s="1" customFormat="1">
      <c r="B161" s="37"/>
      <c r="D161" s="199" t="s">
        <v>173</v>
      </c>
      <c r="F161" s="200" t="s">
        <v>1529</v>
      </c>
      <c r="I161" s="126"/>
      <c r="L161" s="37"/>
      <c r="M161" s="201"/>
      <c r="N161" s="73"/>
      <c r="O161" s="73"/>
      <c r="P161" s="73"/>
      <c r="Q161" s="73"/>
      <c r="R161" s="73"/>
      <c r="S161" s="73"/>
      <c r="T161" s="74"/>
      <c r="AT161" s="18" t="s">
        <v>173</v>
      </c>
      <c r="AU161" s="18" t="s">
        <v>92</v>
      </c>
    </row>
    <row r="162" s="1" customFormat="1" ht="24" customHeight="1">
      <c r="B162" s="185"/>
      <c r="C162" s="186" t="s">
        <v>338</v>
      </c>
      <c r="D162" s="186" t="s">
        <v>168</v>
      </c>
      <c r="E162" s="187" t="s">
        <v>1530</v>
      </c>
      <c r="F162" s="188" t="s">
        <v>1531</v>
      </c>
      <c r="G162" s="189" t="s">
        <v>334</v>
      </c>
      <c r="H162" s="190">
        <v>29</v>
      </c>
      <c r="I162" s="191"/>
      <c r="J162" s="192">
        <f>ROUND(I162*H162,2)</f>
        <v>0</v>
      </c>
      <c r="K162" s="188" t="s">
        <v>247</v>
      </c>
      <c r="L162" s="37"/>
      <c r="M162" s="193" t="s">
        <v>1</v>
      </c>
      <c r="N162" s="194" t="s">
        <v>49</v>
      </c>
      <c r="O162" s="73"/>
      <c r="P162" s="195">
        <f>O162*H162</f>
        <v>0</v>
      </c>
      <c r="Q162" s="195">
        <v>8.0000000000000007E-05</v>
      </c>
      <c r="R162" s="195">
        <f>Q162*H162</f>
        <v>0.00232</v>
      </c>
      <c r="S162" s="195">
        <v>0</v>
      </c>
      <c r="T162" s="196">
        <f>S162*H162</f>
        <v>0</v>
      </c>
      <c r="AR162" s="197" t="s">
        <v>331</v>
      </c>
      <c r="AT162" s="197" t="s">
        <v>168</v>
      </c>
      <c r="AU162" s="197" t="s">
        <v>92</v>
      </c>
      <c r="AY162" s="18" t="s">
        <v>165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8" t="s">
        <v>21</v>
      </c>
      <c r="BK162" s="198">
        <f>ROUND(I162*H162,2)</f>
        <v>0</v>
      </c>
      <c r="BL162" s="18" t="s">
        <v>331</v>
      </c>
      <c r="BM162" s="197" t="s">
        <v>1532</v>
      </c>
    </row>
    <row r="163" s="1" customFormat="1">
      <c r="B163" s="37"/>
      <c r="D163" s="199" t="s">
        <v>173</v>
      </c>
      <c r="F163" s="200" t="s">
        <v>1533</v>
      </c>
      <c r="I163" s="126"/>
      <c r="L163" s="37"/>
      <c r="M163" s="201"/>
      <c r="N163" s="73"/>
      <c r="O163" s="73"/>
      <c r="P163" s="73"/>
      <c r="Q163" s="73"/>
      <c r="R163" s="73"/>
      <c r="S163" s="73"/>
      <c r="T163" s="74"/>
      <c r="AT163" s="18" t="s">
        <v>173</v>
      </c>
      <c r="AU163" s="18" t="s">
        <v>92</v>
      </c>
    </row>
    <row r="164" s="11" customFormat="1" ht="25.92" customHeight="1">
      <c r="B164" s="172"/>
      <c r="D164" s="173" t="s">
        <v>83</v>
      </c>
      <c r="E164" s="174" t="s">
        <v>162</v>
      </c>
      <c r="F164" s="174" t="s">
        <v>163</v>
      </c>
      <c r="I164" s="175"/>
      <c r="J164" s="176">
        <f>BK164</f>
        <v>0</v>
      </c>
      <c r="L164" s="172"/>
      <c r="M164" s="177"/>
      <c r="N164" s="178"/>
      <c r="O164" s="178"/>
      <c r="P164" s="179">
        <f>SUM(P165:P168)</f>
        <v>0</v>
      </c>
      <c r="Q164" s="178"/>
      <c r="R164" s="179">
        <f>SUM(R165:R168)</f>
        <v>0</v>
      </c>
      <c r="S164" s="178"/>
      <c r="T164" s="180">
        <f>SUM(T165:T168)</f>
        <v>0</v>
      </c>
      <c r="AR164" s="173" t="s">
        <v>164</v>
      </c>
      <c r="AT164" s="181" t="s">
        <v>83</v>
      </c>
      <c r="AU164" s="181" t="s">
        <v>84</v>
      </c>
      <c r="AY164" s="173" t="s">
        <v>165</v>
      </c>
      <c r="BK164" s="182">
        <f>SUM(BK165:BK168)</f>
        <v>0</v>
      </c>
    </row>
    <row r="165" s="1" customFormat="1" ht="24" customHeight="1">
      <c r="B165" s="185"/>
      <c r="C165" s="186" t="s">
        <v>344</v>
      </c>
      <c r="D165" s="186" t="s">
        <v>168</v>
      </c>
      <c r="E165" s="187" t="s">
        <v>1534</v>
      </c>
      <c r="F165" s="188" t="s">
        <v>1535</v>
      </c>
      <c r="G165" s="189" t="s">
        <v>1501</v>
      </c>
      <c r="H165" s="190">
        <v>2</v>
      </c>
      <c r="I165" s="191"/>
      <c r="J165" s="192">
        <f>ROUND(I165*H165,2)</f>
        <v>0</v>
      </c>
      <c r="K165" s="188" t="s">
        <v>1</v>
      </c>
      <c r="L165" s="37"/>
      <c r="M165" s="193" t="s">
        <v>1</v>
      </c>
      <c r="N165" s="194" t="s">
        <v>49</v>
      </c>
      <c r="O165" s="73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AR165" s="197" t="s">
        <v>1536</v>
      </c>
      <c r="AT165" s="197" t="s">
        <v>168</v>
      </c>
      <c r="AU165" s="197" t="s">
        <v>21</v>
      </c>
      <c r="AY165" s="18" t="s">
        <v>165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8" t="s">
        <v>21</v>
      </c>
      <c r="BK165" s="198">
        <f>ROUND(I165*H165,2)</f>
        <v>0</v>
      </c>
      <c r="BL165" s="18" t="s">
        <v>1536</v>
      </c>
      <c r="BM165" s="197" t="s">
        <v>1537</v>
      </c>
    </row>
    <row r="166" s="1" customFormat="1">
      <c r="B166" s="37"/>
      <c r="D166" s="199" t="s">
        <v>173</v>
      </c>
      <c r="F166" s="200" t="s">
        <v>1535</v>
      </c>
      <c r="I166" s="126"/>
      <c r="L166" s="37"/>
      <c r="M166" s="201"/>
      <c r="N166" s="73"/>
      <c r="O166" s="73"/>
      <c r="P166" s="73"/>
      <c r="Q166" s="73"/>
      <c r="R166" s="73"/>
      <c r="S166" s="73"/>
      <c r="T166" s="74"/>
      <c r="AT166" s="18" t="s">
        <v>173</v>
      </c>
      <c r="AU166" s="18" t="s">
        <v>21</v>
      </c>
    </row>
    <row r="167" s="1" customFormat="1" ht="16.5" customHeight="1">
      <c r="B167" s="185"/>
      <c r="C167" s="186" t="s">
        <v>350</v>
      </c>
      <c r="D167" s="186" t="s">
        <v>168</v>
      </c>
      <c r="E167" s="187" t="s">
        <v>1538</v>
      </c>
      <c r="F167" s="188" t="s">
        <v>1539</v>
      </c>
      <c r="G167" s="189" t="s">
        <v>328</v>
      </c>
      <c r="H167" s="190">
        <v>2</v>
      </c>
      <c r="I167" s="191"/>
      <c r="J167" s="192">
        <f>ROUND(I167*H167,2)</f>
        <v>0</v>
      </c>
      <c r="K167" s="188" t="s">
        <v>1</v>
      </c>
      <c r="L167" s="37"/>
      <c r="M167" s="193" t="s">
        <v>1</v>
      </c>
      <c r="N167" s="194" t="s">
        <v>49</v>
      </c>
      <c r="O167" s="73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AR167" s="197" t="s">
        <v>1536</v>
      </c>
      <c r="AT167" s="197" t="s">
        <v>168</v>
      </c>
      <c r="AU167" s="197" t="s">
        <v>21</v>
      </c>
      <c r="AY167" s="18" t="s">
        <v>165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8" t="s">
        <v>21</v>
      </c>
      <c r="BK167" s="198">
        <f>ROUND(I167*H167,2)</f>
        <v>0</v>
      </c>
      <c r="BL167" s="18" t="s">
        <v>1536</v>
      </c>
      <c r="BM167" s="197" t="s">
        <v>1540</v>
      </c>
    </row>
    <row r="168" s="1" customFormat="1">
      <c r="B168" s="37"/>
      <c r="D168" s="199" t="s">
        <v>173</v>
      </c>
      <c r="F168" s="200" t="s">
        <v>1541</v>
      </c>
      <c r="I168" s="126"/>
      <c r="L168" s="37"/>
      <c r="M168" s="202"/>
      <c r="N168" s="203"/>
      <c r="O168" s="203"/>
      <c r="P168" s="203"/>
      <c r="Q168" s="203"/>
      <c r="R168" s="203"/>
      <c r="S168" s="203"/>
      <c r="T168" s="204"/>
      <c r="AT168" s="18" t="s">
        <v>173</v>
      </c>
      <c r="AU168" s="18" t="s">
        <v>21</v>
      </c>
    </row>
    <row r="169" s="1" customFormat="1" ht="6.96" customHeight="1">
      <c r="B169" s="56"/>
      <c r="C169" s="57"/>
      <c r="D169" s="57"/>
      <c r="E169" s="57"/>
      <c r="F169" s="57"/>
      <c r="G169" s="57"/>
      <c r="H169" s="57"/>
      <c r="I169" s="147"/>
      <c r="J169" s="57"/>
      <c r="K169" s="57"/>
      <c r="L169" s="37"/>
    </row>
  </sheetData>
  <autoFilter ref="C124:K16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2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7" t="s">
        <v>5</v>
      </c>
      <c r="AT2" s="18" t="s">
        <v>110</v>
      </c>
    </row>
    <row r="3" ht="6.96" customHeight="1">
      <c r="B3" s="19"/>
      <c r="C3" s="20"/>
      <c r="D3" s="20"/>
      <c r="E3" s="20"/>
      <c r="F3" s="20"/>
      <c r="G3" s="20"/>
      <c r="H3" s="20"/>
      <c r="I3" s="123"/>
      <c r="J3" s="20"/>
      <c r="K3" s="20"/>
      <c r="L3" s="21"/>
      <c r="AT3" s="18" t="s">
        <v>92</v>
      </c>
    </row>
    <row r="4" ht="24.96" customHeight="1">
      <c r="B4" s="21"/>
      <c r="D4" s="22" t="s">
        <v>137</v>
      </c>
      <c r="L4" s="21"/>
      <c r="M4" s="124" t="s">
        <v>10</v>
      </c>
      <c r="AT4" s="18" t="s">
        <v>3</v>
      </c>
    </row>
    <row r="5" ht="6.96" customHeight="1">
      <c r="B5" s="21"/>
      <c r="L5" s="21"/>
    </row>
    <row r="6" ht="12" customHeight="1">
      <c r="B6" s="21"/>
      <c r="D6" s="31" t="s">
        <v>16</v>
      </c>
      <c r="L6" s="21"/>
    </row>
    <row r="7" ht="16.5" customHeight="1">
      <c r="B7" s="21"/>
      <c r="E7" s="125" t="str">
        <f>'Rekapitulace stavby'!K6</f>
        <v>Novostavba garáží v areálu KSÚSV v Humpolci</v>
      </c>
      <c r="F7" s="31"/>
      <c r="G7" s="31"/>
      <c r="H7" s="31"/>
      <c r="L7" s="21"/>
    </row>
    <row r="8" ht="12" customHeight="1">
      <c r="B8" s="21"/>
      <c r="D8" s="31" t="s">
        <v>138</v>
      </c>
      <c r="L8" s="21"/>
    </row>
    <row r="9" s="1" customFormat="1" ht="16.5" customHeight="1">
      <c r="B9" s="37"/>
      <c r="E9" s="125" t="s">
        <v>213</v>
      </c>
      <c r="F9" s="1"/>
      <c r="G9" s="1"/>
      <c r="H9" s="1"/>
      <c r="I9" s="126"/>
      <c r="L9" s="37"/>
    </row>
    <row r="10" s="1" customFormat="1" ht="12" customHeight="1">
      <c r="B10" s="37"/>
      <c r="D10" s="31" t="s">
        <v>140</v>
      </c>
      <c r="I10" s="126"/>
      <c r="L10" s="37"/>
    </row>
    <row r="11" s="1" customFormat="1" ht="36.96" customHeight="1">
      <c r="B11" s="37"/>
      <c r="E11" s="63" t="s">
        <v>1542</v>
      </c>
      <c r="F11" s="1"/>
      <c r="G11" s="1"/>
      <c r="H11" s="1"/>
      <c r="I11" s="126"/>
      <c r="L11" s="37"/>
    </row>
    <row r="12" s="1" customFormat="1">
      <c r="B12" s="37"/>
      <c r="I12" s="126"/>
      <c r="L12" s="37"/>
    </row>
    <row r="13" s="1" customFormat="1" ht="12" customHeight="1">
      <c r="B13" s="37"/>
      <c r="D13" s="31" t="s">
        <v>19</v>
      </c>
      <c r="F13" s="26" t="s">
        <v>107</v>
      </c>
      <c r="I13" s="127" t="s">
        <v>20</v>
      </c>
      <c r="J13" s="26" t="s">
        <v>1</v>
      </c>
      <c r="L13" s="37"/>
    </row>
    <row r="14" s="1" customFormat="1" ht="12" customHeight="1">
      <c r="B14" s="37"/>
      <c r="D14" s="31" t="s">
        <v>22</v>
      </c>
      <c r="F14" s="26" t="s">
        <v>23</v>
      </c>
      <c r="I14" s="127" t="s">
        <v>24</v>
      </c>
      <c r="J14" s="65" t="str">
        <f>'Rekapitulace stavby'!AN8</f>
        <v>27. 10. 2015</v>
      </c>
      <c r="L14" s="37"/>
    </row>
    <row r="15" s="1" customFormat="1" ht="10.8" customHeight="1">
      <c r="B15" s="37"/>
      <c r="I15" s="126"/>
      <c r="L15" s="37"/>
    </row>
    <row r="16" s="1" customFormat="1" ht="12" customHeight="1">
      <c r="B16" s="37"/>
      <c r="D16" s="31" t="s">
        <v>28</v>
      </c>
      <c r="I16" s="127" t="s">
        <v>29</v>
      </c>
      <c r="J16" s="26" t="s">
        <v>30</v>
      </c>
      <c r="L16" s="37"/>
    </row>
    <row r="17" s="1" customFormat="1" ht="18" customHeight="1">
      <c r="B17" s="37"/>
      <c r="E17" s="26" t="s">
        <v>31</v>
      </c>
      <c r="I17" s="127" t="s">
        <v>32</v>
      </c>
      <c r="J17" s="26" t="s">
        <v>1</v>
      </c>
      <c r="L17" s="37"/>
    </row>
    <row r="18" s="1" customFormat="1" ht="6.96" customHeight="1">
      <c r="B18" s="37"/>
      <c r="I18" s="126"/>
      <c r="L18" s="37"/>
    </row>
    <row r="19" s="1" customFormat="1" ht="12" customHeight="1">
      <c r="B19" s="37"/>
      <c r="D19" s="31" t="s">
        <v>33</v>
      </c>
      <c r="I19" s="127" t="s">
        <v>29</v>
      </c>
      <c r="J19" s="32" t="str">
        <f>'Rekapitulace stavby'!AN13</f>
        <v>Vyplň údaj</v>
      </c>
      <c r="L19" s="37"/>
    </row>
    <row r="20" s="1" customFormat="1" ht="18" customHeight="1">
      <c r="B20" s="37"/>
      <c r="E20" s="32" t="str">
        <f>'Rekapitulace stavby'!E14</f>
        <v>Vyplň údaj</v>
      </c>
      <c r="F20" s="26"/>
      <c r="G20" s="26"/>
      <c r="H20" s="26"/>
      <c r="I20" s="127" t="s">
        <v>32</v>
      </c>
      <c r="J20" s="32" t="str">
        <f>'Rekapitulace stavby'!AN14</f>
        <v>Vyplň údaj</v>
      </c>
      <c r="L20" s="37"/>
    </row>
    <row r="21" s="1" customFormat="1" ht="6.96" customHeight="1">
      <c r="B21" s="37"/>
      <c r="I21" s="126"/>
      <c r="L21" s="37"/>
    </row>
    <row r="22" s="1" customFormat="1" ht="12" customHeight="1">
      <c r="B22" s="37"/>
      <c r="D22" s="31" t="s">
        <v>35</v>
      </c>
      <c r="I22" s="127" t="s">
        <v>29</v>
      </c>
      <c r="J22" s="26" t="s">
        <v>36</v>
      </c>
      <c r="L22" s="37"/>
    </row>
    <row r="23" s="1" customFormat="1" ht="18" customHeight="1">
      <c r="B23" s="37"/>
      <c r="E23" s="26" t="s">
        <v>37</v>
      </c>
      <c r="I23" s="127" t="s">
        <v>32</v>
      </c>
      <c r="J23" s="26" t="s">
        <v>38</v>
      </c>
      <c r="L23" s="37"/>
    </row>
    <row r="24" s="1" customFormat="1" ht="6.96" customHeight="1">
      <c r="B24" s="37"/>
      <c r="I24" s="126"/>
      <c r="L24" s="37"/>
    </row>
    <row r="25" s="1" customFormat="1" ht="12" customHeight="1">
      <c r="B25" s="37"/>
      <c r="D25" s="31" t="s">
        <v>40</v>
      </c>
      <c r="I25" s="127" t="s">
        <v>29</v>
      </c>
      <c r="J25" s="26" t="str">
        <f>IF('Rekapitulace stavby'!AN19="","",'Rekapitulace stavby'!AN19)</f>
        <v/>
      </c>
      <c r="L25" s="37"/>
    </row>
    <row r="26" s="1" customFormat="1" ht="18" customHeight="1">
      <c r="B26" s="37"/>
      <c r="E26" s="26" t="str">
        <f>IF('Rekapitulace stavby'!E20="","",'Rekapitulace stavby'!E20)</f>
        <v xml:space="preserve"> </v>
      </c>
      <c r="I26" s="127" t="s">
        <v>32</v>
      </c>
      <c r="J26" s="26" t="str">
        <f>IF('Rekapitulace stavby'!AN20="","",'Rekapitulace stavby'!AN20)</f>
        <v/>
      </c>
      <c r="L26" s="37"/>
    </row>
    <row r="27" s="1" customFormat="1" ht="6.96" customHeight="1">
      <c r="B27" s="37"/>
      <c r="I27" s="126"/>
      <c r="L27" s="37"/>
    </row>
    <row r="28" s="1" customFormat="1" ht="12" customHeight="1">
      <c r="B28" s="37"/>
      <c r="D28" s="31" t="s">
        <v>42</v>
      </c>
      <c r="I28" s="126"/>
      <c r="L28" s="37"/>
    </row>
    <row r="29" s="7" customFormat="1" ht="306" customHeight="1">
      <c r="B29" s="128"/>
      <c r="E29" s="35" t="s">
        <v>1543</v>
      </c>
      <c r="F29" s="35"/>
      <c r="G29" s="35"/>
      <c r="H29" s="35"/>
      <c r="I29" s="129"/>
      <c r="L29" s="128"/>
    </row>
    <row r="30" s="1" customFormat="1" ht="6.96" customHeight="1">
      <c r="B30" s="37"/>
      <c r="I30" s="126"/>
      <c r="L30" s="37"/>
    </row>
    <row r="31" s="1" customFormat="1" ht="6.96" customHeight="1">
      <c r="B31" s="37"/>
      <c r="D31" s="69"/>
      <c r="E31" s="69"/>
      <c r="F31" s="69"/>
      <c r="G31" s="69"/>
      <c r="H31" s="69"/>
      <c r="I31" s="130"/>
      <c r="J31" s="69"/>
      <c r="K31" s="69"/>
      <c r="L31" s="37"/>
    </row>
    <row r="32" s="1" customFormat="1" ht="25.44" customHeight="1">
      <c r="B32" s="37"/>
      <c r="D32" s="131" t="s">
        <v>44</v>
      </c>
      <c r="I32" s="126"/>
      <c r="J32" s="90">
        <f>ROUND(J130, 2)</f>
        <v>0</v>
      </c>
      <c r="L32" s="37"/>
    </row>
    <row r="33" s="1" customFormat="1" ht="6.96" customHeight="1">
      <c r="B33" s="37"/>
      <c r="D33" s="69"/>
      <c r="E33" s="69"/>
      <c r="F33" s="69"/>
      <c r="G33" s="69"/>
      <c r="H33" s="69"/>
      <c r="I33" s="130"/>
      <c r="J33" s="69"/>
      <c r="K33" s="69"/>
      <c r="L33" s="37"/>
    </row>
    <row r="34" s="1" customFormat="1" ht="14.4" customHeight="1">
      <c r="B34" s="37"/>
      <c r="F34" s="41" t="s">
        <v>46</v>
      </c>
      <c r="I34" s="132" t="s">
        <v>45</v>
      </c>
      <c r="J34" s="41" t="s">
        <v>47</v>
      </c>
      <c r="L34" s="37"/>
    </row>
    <row r="35" s="1" customFormat="1" ht="14.4" customHeight="1">
      <c r="B35" s="37"/>
      <c r="D35" s="133" t="s">
        <v>48</v>
      </c>
      <c r="E35" s="31" t="s">
        <v>49</v>
      </c>
      <c r="F35" s="134">
        <f>ROUND((SUM(BE130:BE328)),  2)</f>
        <v>0</v>
      </c>
      <c r="I35" s="135">
        <v>0.20999999999999999</v>
      </c>
      <c r="J35" s="134">
        <f>ROUND(((SUM(BE130:BE328))*I35),  2)</f>
        <v>0</v>
      </c>
      <c r="L35" s="37"/>
    </row>
    <row r="36" s="1" customFormat="1" ht="14.4" customHeight="1">
      <c r="B36" s="37"/>
      <c r="E36" s="31" t="s">
        <v>50</v>
      </c>
      <c r="F36" s="134">
        <f>ROUND((SUM(BF130:BF328)),  2)</f>
        <v>0</v>
      </c>
      <c r="I36" s="135">
        <v>0.14999999999999999</v>
      </c>
      <c r="J36" s="134">
        <f>ROUND(((SUM(BF130:BF328))*I36),  2)</f>
        <v>0</v>
      </c>
      <c r="L36" s="37"/>
    </row>
    <row r="37" hidden="1" s="1" customFormat="1" ht="14.4" customHeight="1">
      <c r="B37" s="37"/>
      <c r="E37" s="31" t="s">
        <v>51</v>
      </c>
      <c r="F37" s="134">
        <f>ROUND((SUM(BG130:BG328)),  2)</f>
        <v>0</v>
      </c>
      <c r="I37" s="135">
        <v>0.20999999999999999</v>
      </c>
      <c r="J37" s="134">
        <f>0</f>
        <v>0</v>
      </c>
      <c r="L37" s="37"/>
    </row>
    <row r="38" hidden="1" s="1" customFormat="1" ht="14.4" customHeight="1">
      <c r="B38" s="37"/>
      <c r="E38" s="31" t="s">
        <v>52</v>
      </c>
      <c r="F38" s="134">
        <f>ROUND((SUM(BH130:BH328)),  2)</f>
        <v>0</v>
      </c>
      <c r="I38" s="135">
        <v>0.14999999999999999</v>
      </c>
      <c r="J38" s="134">
        <f>0</f>
        <v>0</v>
      </c>
      <c r="L38" s="37"/>
    </row>
    <row r="39" hidden="1" s="1" customFormat="1" ht="14.4" customHeight="1">
      <c r="B39" s="37"/>
      <c r="E39" s="31" t="s">
        <v>53</v>
      </c>
      <c r="F39" s="134">
        <f>ROUND((SUM(BI130:BI328)),  2)</f>
        <v>0</v>
      </c>
      <c r="I39" s="135">
        <v>0</v>
      </c>
      <c r="J39" s="134">
        <f>0</f>
        <v>0</v>
      </c>
      <c r="L39" s="37"/>
    </row>
    <row r="40" s="1" customFormat="1" ht="6.96" customHeight="1">
      <c r="B40" s="37"/>
      <c r="I40" s="126"/>
      <c r="L40" s="37"/>
    </row>
    <row r="41" s="1" customFormat="1" ht="25.44" customHeight="1">
      <c r="B41" s="37"/>
      <c r="C41" s="136"/>
      <c r="D41" s="137" t="s">
        <v>54</v>
      </c>
      <c r="E41" s="77"/>
      <c r="F41" s="77"/>
      <c r="G41" s="138" t="s">
        <v>55</v>
      </c>
      <c r="H41" s="139" t="s">
        <v>56</v>
      </c>
      <c r="I41" s="140"/>
      <c r="J41" s="141">
        <f>SUM(J32:J39)</f>
        <v>0</v>
      </c>
      <c r="K41" s="142"/>
      <c r="L41" s="37"/>
    </row>
    <row r="42" s="1" customFormat="1" ht="14.4" customHeight="1">
      <c r="B42" s="37"/>
      <c r="I42" s="126"/>
      <c r="L42" s="37"/>
    </row>
    <row r="43" ht="14.4" customHeight="1">
      <c r="B43" s="21"/>
      <c r="L43" s="21"/>
    </row>
    <row r="44" ht="14.4" customHeight="1">
      <c r="B44" s="21"/>
      <c r="L44" s="21"/>
    </row>
    <row r="45" ht="14.4" customHeight="1">
      <c r="B45" s="21"/>
      <c r="L45" s="21"/>
    </row>
    <row r="46" ht="14.4" customHeight="1">
      <c r="B46" s="21"/>
      <c r="L46" s="21"/>
    </row>
    <row r="47" ht="14.4" customHeight="1">
      <c r="B47" s="21"/>
      <c r="L47" s="21"/>
    </row>
    <row r="48" ht="14.4" customHeight="1">
      <c r="B48" s="21"/>
      <c r="L48" s="21"/>
    </row>
    <row r="49" ht="14.4" customHeight="1">
      <c r="B49" s="21"/>
      <c r="L49" s="21"/>
    </row>
    <row r="50" s="1" customFormat="1" ht="14.4" customHeight="1">
      <c r="B50" s="37"/>
      <c r="D50" s="53" t="s">
        <v>57</v>
      </c>
      <c r="E50" s="54"/>
      <c r="F50" s="54"/>
      <c r="G50" s="53" t="s">
        <v>58</v>
      </c>
      <c r="H50" s="54"/>
      <c r="I50" s="143"/>
      <c r="J50" s="54"/>
      <c r="K50" s="54"/>
      <c r="L50" s="3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1" customFormat="1">
      <c r="B61" s="37"/>
      <c r="D61" s="55" t="s">
        <v>59</v>
      </c>
      <c r="E61" s="39"/>
      <c r="F61" s="144" t="s">
        <v>60</v>
      </c>
      <c r="G61" s="55" t="s">
        <v>59</v>
      </c>
      <c r="H61" s="39"/>
      <c r="I61" s="145"/>
      <c r="J61" s="146" t="s">
        <v>60</v>
      </c>
      <c r="K61" s="39"/>
      <c r="L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1" customFormat="1">
      <c r="B65" s="37"/>
      <c r="D65" s="53" t="s">
        <v>61</v>
      </c>
      <c r="E65" s="54"/>
      <c r="F65" s="54"/>
      <c r="G65" s="53" t="s">
        <v>62</v>
      </c>
      <c r="H65" s="54"/>
      <c r="I65" s="143"/>
      <c r="J65" s="54"/>
      <c r="K65" s="54"/>
      <c r="L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1" customFormat="1">
      <c r="B76" s="37"/>
      <c r="D76" s="55" t="s">
        <v>59</v>
      </c>
      <c r="E76" s="39"/>
      <c r="F76" s="144" t="s">
        <v>60</v>
      </c>
      <c r="G76" s="55" t="s">
        <v>59</v>
      </c>
      <c r="H76" s="39"/>
      <c r="I76" s="145"/>
      <c r="J76" s="146" t="s">
        <v>60</v>
      </c>
      <c r="K76" s="39"/>
      <c r="L76" s="37"/>
    </row>
    <row r="77" s="1" customFormat="1" ht="14.4" customHeight="1">
      <c r="B77" s="56"/>
      <c r="C77" s="57"/>
      <c r="D77" s="57"/>
      <c r="E77" s="57"/>
      <c r="F77" s="57"/>
      <c r="G77" s="57"/>
      <c r="H77" s="57"/>
      <c r="I77" s="147"/>
      <c r="J77" s="57"/>
      <c r="K77" s="57"/>
      <c r="L77" s="37"/>
    </row>
    <row r="81" s="1" customFormat="1" ht="6.96" customHeight="1">
      <c r="B81" s="58"/>
      <c r="C81" s="59"/>
      <c r="D81" s="59"/>
      <c r="E81" s="59"/>
      <c r="F81" s="59"/>
      <c r="G81" s="59"/>
      <c r="H81" s="59"/>
      <c r="I81" s="148"/>
      <c r="J81" s="59"/>
      <c r="K81" s="59"/>
      <c r="L81" s="37"/>
    </row>
    <row r="82" s="1" customFormat="1" ht="24.96" customHeight="1">
      <c r="B82" s="37"/>
      <c r="C82" s="22" t="s">
        <v>142</v>
      </c>
      <c r="I82" s="126"/>
      <c r="L82" s="37"/>
    </row>
    <row r="83" s="1" customFormat="1" ht="6.96" customHeight="1">
      <c r="B83" s="37"/>
      <c r="I83" s="126"/>
      <c r="L83" s="37"/>
    </row>
    <row r="84" s="1" customFormat="1" ht="12" customHeight="1">
      <c r="B84" s="37"/>
      <c r="C84" s="31" t="s">
        <v>16</v>
      </c>
      <c r="I84" s="126"/>
      <c r="L84" s="37"/>
    </row>
    <row r="85" s="1" customFormat="1" ht="16.5" customHeight="1">
      <c r="B85" s="37"/>
      <c r="E85" s="125" t="str">
        <f>E7</f>
        <v>Novostavba garáží v areálu KSÚSV v Humpolci</v>
      </c>
      <c r="F85" s="31"/>
      <c r="G85" s="31"/>
      <c r="H85" s="31"/>
      <c r="I85" s="126"/>
      <c r="L85" s="37"/>
    </row>
    <row r="86" ht="12" customHeight="1">
      <c r="B86" s="21"/>
      <c r="C86" s="31" t="s">
        <v>138</v>
      </c>
      <c r="L86" s="21"/>
    </row>
    <row r="87" s="1" customFormat="1" ht="16.5" customHeight="1">
      <c r="B87" s="37"/>
      <c r="E87" s="125" t="s">
        <v>213</v>
      </c>
      <c r="F87" s="1"/>
      <c r="G87" s="1"/>
      <c r="H87" s="1"/>
      <c r="I87" s="126"/>
      <c r="L87" s="37"/>
    </row>
    <row r="88" s="1" customFormat="1" ht="12" customHeight="1">
      <c r="B88" s="37"/>
      <c r="C88" s="31" t="s">
        <v>140</v>
      </c>
      <c r="I88" s="126"/>
      <c r="L88" s="37"/>
    </row>
    <row r="89" s="1" customFormat="1" ht="16.5" customHeight="1">
      <c r="B89" s="37"/>
      <c r="E89" s="63" t="str">
        <f>E11</f>
        <v>01b - Zařízení silnoproudé elektrotechniky, včetně bleskosvodů</v>
      </c>
      <c r="F89" s="1"/>
      <c r="G89" s="1"/>
      <c r="H89" s="1"/>
      <c r="I89" s="126"/>
      <c r="L89" s="37"/>
    </row>
    <row r="90" s="1" customFormat="1" ht="6.96" customHeight="1">
      <c r="B90" s="37"/>
      <c r="I90" s="126"/>
      <c r="L90" s="37"/>
    </row>
    <row r="91" s="1" customFormat="1" ht="12" customHeight="1">
      <c r="B91" s="37"/>
      <c r="C91" s="31" t="s">
        <v>22</v>
      </c>
      <c r="F91" s="26" t="str">
        <f>F14</f>
        <v>město Humpolec, areál KSÚS ul. Spojovací</v>
      </c>
      <c r="I91" s="127" t="s">
        <v>24</v>
      </c>
      <c r="J91" s="65" t="str">
        <f>IF(J14="","",J14)</f>
        <v>27. 10. 2015</v>
      </c>
      <c r="L91" s="37"/>
    </row>
    <row r="92" s="1" customFormat="1" ht="6.96" customHeight="1">
      <c r="B92" s="37"/>
      <c r="I92" s="126"/>
      <c r="L92" s="37"/>
    </row>
    <row r="93" s="1" customFormat="1" ht="43.05" customHeight="1">
      <c r="B93" s="37"/>
      <c r="C93" s="31" t="s">
        <v>28</v>
      </c>
      <c r="F93" s="26" t="str">
        <f>E17</f>
        <v>Krajská správa a údržba silnic Vysočiny</v>
      </c>
      <c r="I93" s="127" t="s">
        <v>35</v>
      </c>
      <c r="J93" s="35" t="str">
        <f>E23</f>
        <v>PROJEKT CENTRUM NOVA s.r.o.</v>
      </c>
      <c r="L93" s="37"/>
    </row>
    <row r="94" s="1" customFormat="1" ht="15.15" customHeight="1">
      <c r="B94" s="37"/>
      <c r="C94" s="31" t="s">
        <v>33</v>
      </c>
      <c r="F94" s="26" t="str">
        <f>IF(E20="","",E20)</f>
        <v>Vyplň údaj</v>
      </c>
      <c r="I94" s="127" t="s">
        <v>40</v>
      </c>
      <c r="J94" s="35" t="str">
        <f>E26</f>
        <v xml:space="preserve"> </v>
      </c>
      <c r="L94" s="37"/>
    </row>
    <row r="95" s="1" customFormat="1" ht="10.32" customHeight="1">
      <c r="B95" s="37"/>
      <c r="I95" s="126"/>
      <c r="L95" s="37"/>
    </row>
    <row r="96" s="1" customFormat="1" ht="29.28" customHeight="1">
      <c r="B96" s="37"/>
      <c r="C96" s="149" t="s">
        <v>143</v>
      </c>
      <c r="D96" s="136"/>
      <c r="E96" s="136"/>
      <c r="F96" s="136"/>
      <c r="G96" s="136"/>
      <c r="H96" s="136"/>
      <c r="I96" s="150"/>
      <c r="J96" s="151" t="s">
        <v>144</v>
      </c>
      <c r="K96" s="136"/>
      <c r="L96" s="37"/>
    </row>
    <row r="97" s="1" customFormat="1" ht="10.32" customHeight="1">
      <c r="B97" s="37"/>
      <c r="I97" s="126"/>
      <c r="L97" s="37"/>
    </row>
    <row r="98" s="1" customFormat="1" ht="22.8" customHeight="1">
      <c r="B98" s="37"/>
      <c r="C98" s="152" t="s">
        <v>145</v>
      </c>
      <c r="I98" s="126"/>
      <c r="J98" s="90">
        <f>J130</f>
        <v>0</v>
      </c>
      <c r="L98" s="37"/>
      <c r="AU98" s="18" t="s">
        <v>146</v>
      </c>
    </row>
    <row r="99" s="8" customFormat="1" ht="24.96" customHeight="1">
      <c r="B99" s="153"/>
      <c r="D99" s="154" t="s">
        <v>230</v>
      </c>
      <c r="E99" s="155"/>
      <c r="F99" s="155"/>
      <c r="G99" s="155"/>
      <c r="H99" s="155"/>
      <c r="I99" s="156"/>
      <c r="J99" s="157">
        <f>J131</f>
        <v>0</v>
      </c>
      <c r="L99" s="153"/>
    </row>
    <row r="100" s="9" customFormat="1" ht="19.92" customHeight="1">
      <c r="B100" s="158"/>
      <c r="D100" s="159" t="s">
        <v>1544</v>
      </c>
      <c r="E100" s="160"/>
      <c r="F100" s="160"/>
      <c r="G100" s="160"/>
      <c r="H100" s="160"/>
      <c r="I100" s="161"/>
      <c r="J100" s="162">
        <f>J132</f>
        <v>0</v>
      </c>
      <c r="L100" s="158"/>
    </row>
    <row r="101" s="9" customFormat="1" ht="19.92" customHeight="1">
      <c r="B101" s="158"/>
      <c r="D101" s="159" t="s">
        <v>1545</v>
      </c>
      <c r="E101" s="160"/>
      <c r="F101" s="160"/>
      <c r="G101" s="160"/>
      <c r="H101" s="160"/>
      <c r="I101" s="161"/>
      <c r="J101" s="162">
        <f>J135</f>
        <v>0</v>
      </c>
      <c r="L101" s="158"/>
    </row>
    <row r="102" s="9" customFormat="1" ht="19.92" customHeight="1">
      <c r="B102" s="158"/>
      <c r="D102" s="159" t="s">
        <v>1546</v>
      </c>
      <c r="E102" s="160"/>
      <c r="F102" s="160"/>
      <c r="G102" s="160"/>
      <c r="H102" s="160"/>
      <c r="I102" s="161"/>
      <c r="J102" s="162">
        <f>J148</f>
        <v>0</v>
      </c>
      <c r="L102" s="158"/>
    </row>
    <row r="103" s="9" customFormat="1" ht="19.92" customHeight="1">
      <c r="B103" s="158"/>
      <c r="D103" s="159" t="s">
        <v>1547</v>
      </c>
      <c r="E103" s="160"/>
      <c r="F103" s="160"/>
      <c r="G103" s="160"/>
      <c r="H103" s="160"/>
      <c r="I103" s="161"/>
      <c r="J103" s="162">
        <f>J180</f>
        <v>0</v>
      </c>
      <c r="L103" s="158"/>
    </row>
    <row r="104" s="9" customFormat="1" ht="19.92" customHeight="1">
      <c r="B104" s="158"/>
      <c r="D104" s="159" t="s">
        <v>1548</v>
      </c>
      <c r="E104" s="160"/>
      <c r="F104" s="160"/>
      <c r="G104" s="160"/>
      <c r="H104" s="160"/>
      <c r="I104" s="161"/>
      <c r="J104" s="162">
        <f>J222</f>
        <v>0</v>
      </c>
      <c r="L104" s="158"/>
    </row>
    <row r="105" s="9" customFormat="1" ht="19.92" customHeight="1">
      <c r="B105" s="158"/>
      <c r="D105" s="159" t="s">
        <v>1549</v>
      </c>
      <c r="E105" s="160"/>
      <c r="F105" s="160"/>
      <c r="G105" s="160"/>
      <c r="H105" s="160"/>
      <c r="I105" s="161"/>
      <c r="J105" s="162">
        <f>J237</f>
        <v>0</v>
      </c>
      <c r="L105" s="158"/>
    </row>
    <row r="106" s="9" customFormat="1" ht="19.92" customHeight="1">
      <c r="B106" s="158"/>
      <c r="D106" s="159" t="s">
        <v>1550</v>
      </c>
      <c r="E106" s="160"/>
      <c r="F106" s="160"/>
      <c r="G106" s="160"/>
      <c r="H106" s="160"/>
      <c r="I106" s="161"/>
      <c r="J106" s="162">
        <f>J309</f>
        <v>0</v>
      </c>
      <c r="L106" s="158"/>
    </row>
    <row r="107" s="8" customFormat="1" ht="24.96" customHeight="1">
      <c r="B107" s="153"/>
      <c r="D107" s="154" t="s">
        <v>1551</v>
      </c>
      <c r="E107" s="155"/>
      <c r="F107" s="155"/>
      <c r="G107" s="155"/>
      <c r="H107" s="155"/>
      <c r="I107" s="156"/>
      <c r="J107" s="157">
        <f>J321</f>
        <v>0</v>
      </c>
      <c r="L107" s="153"/>
    </row>
    <row r="108" s="9" customFormat="1" ht="19.92" customHeight="1">
      <c r="B108" s="158"/>
      <c r="D108" s="159" t="s">
        <v>1552</v>
      </c>
      <c r="E108" s="160"/>
      <c r="F108" s="160"/>
      <c r="G108" s="160"/>
      <c r="H108" s="160"/>
      <c r="I108" s="161"/>
      <c r="J108" s="162">
        <f>J322</f>
        <v>0</v>
      </c>
      <c r="L108" s="158"/>
    </row>
    <row r="109" s="1" customFormat="1" ht="21.84" customHeight="1">
      <c r="B109" s="37"/>
      <c r="I109" s="126"/>
      <c r="L109" s="37"/>
    </row>
    <row r="110" s="1" customFormat="1" ht="6.96" customHeight="1">
      <c r="B110" s="56"/>
      <c r="C110" s="57"/>
      <c r="D110" s="57"/>
      <c r="E110" s="57"/>
      <c r="F110" s="57"/>
      <c r="G110" s="57"/>
      <c r="H110" s="57"/>
      <c r="I110" s="147"/>
      <c r="J110" s="57"/>
      <c r="K110" s="57"/>
      <c r="L110" s="37"/>
    </row>
    <row r="114" s="1" customFormat="1" ht="6.96" customHeight="1">
      <c r="B114" s="58"/>
      <c r="C114" s="59"/>
      <c r="D114" s="59"/>
      <c r="E114" s="59"/>
      <c r="F114" s="59"/>
      <c r="G114" s="59"/>
      <c r="H114" s="59"/>
      <c r="I114" s="148"/>
      <c r="J114" s="59"/>
      <c r="K114" s="59"/>
      <c r="L114" s="37"/>
    </row>
    <row r="115" s="1" customFormat="1" ht="24.96" customHeight="1">
      <c r="B115" s="37"/>
      <c r="C115" s="22" t="s">
        <v>149</v>
      </c>
      <c r="I115" s="126"/>
      <c r="L115" s="37"/>
    </row>
    <row r="116" s="1" customFormat="1" ht="6.96" customHeight="1">
      <c r="B116" s="37"/>
      <c r="I116" s="126"/>
      <c r="L116" s="37"/>
    </row>
    <row r="117" s="1" customFormat="1" ht="12" customHeight="1">
      <c r="B117" s="37"/>
      <c r="C117" s="31" t="s">
        <v>16</v>
      </c>
      <c r="I117" s="126"/>
      <c r="L117" s="37"/>
    </row>
    <row r="118" s="1" customFormat="1" ht="16.5" customHeight="1">
      <c r="B118" s="37"/>
      <c r="E118" s="125" t="str">
        <f>E7</f>
        <v>Novostavba garáží v areálu KSÚSV v Humpolci</v>
      </c>
      <c r="F118" s="31"/>
      <c r="G118" s="31"/>
      <c r="H118" s="31"/>
      <c r="I118" s="126"/>
      <c r="L118" s="37"/>
    </row>
    <row r="119" ht="12" customHeight="1">
      <c r="B119" s="21"/>
      <c r="C119" s="31" t="s">
        <v>138</v>
      </c>
      <c r="L119" s="21"/>
    </row>
    <row r="120" s="1" customFormat="1" ht="16.5" customHeight="1">
      <c r="B120" s="37"/>
      <c r="E120" s="125" t="s">
        <v>213</v>
      </c>
      <c r="F120" s="1"/>
      <c r="G120" s="1"/>
      <c r="H120" s="1"/>
      <c r="I120" s="126"/>
      <c r="L120" s="37"/>
    </row>
    <row r="121" s="1" customFormat="1" ht="12" customHeight="1">
      <c r="B121" s="37"/>
      <c r="C121" s="31" t="s">
        <v>140</v>
      </c>
      <c r="I121" s="126"/>
      <c r="L121" s="37"/>
    </row>
    <row r="122" s="1" customFormat="1" ht="16.5" customHeight="1">
      <c r="B122" s="37"/>
      <c r="E122" s="63" t="str">
        <f>E11</f>
        <v>01b - Zařízení silnoproudé elektrotechniky, včetně bleskosvodů</v>
      </c>
      <c r="F122" s="1"/>
      <c r="G122" s="1"/>
      <c r="H122" s="1"/>
      <c r="I122" s="126"/>
      <c r="L122" s="37"/>
    </row>
    <row r="123" s="1" customFormat="1" ht="6.96" customHeight="1">
      <c r="B123" s="37"/>
      <c r="I123" s="126"/>
      <c r="L123" s="37"/>
    </row>
    <row r="124" s="1" customFormat="1" ht="12" customHeight="1">
      <c r="B124" s="37"/>
      <c r="C124" s="31" t="s">
        <v>22</v>
      </c>
      <c r="F124" s="26" t="str">
        <f>F14</f>
        <v>město Humpolec, areál KSÚS ul. Spojovací</v>
      </c>
      <c r="I124" s="127" t="s">
        <v>24</v>
      </c>
      <c r="J124" s="65" t="str">
        <f>IF(J14="","",J14)</f>
        <v>27. 10. 2015</v>
      </c>
      <c r="L124" s="37"/>
    </row>
    <row r="125" s="1" customFormat="1" ht="6.96" customHeight="1">
      <c r="B125" s="37"/>
      <c r="I125" s="126"/>
      <c r="L125" s="37"/>
    </row>
    <row r="126" s="1" customFormat="1" ht="43.05" customHeight="1">
      <c r="B126" s="37"/>
      <c r="C126" s="31" t="s">
        <v>28</v>
      </c>
      <c r="F126" s="26" t="str">
        <f>E17</f>
        <v>Krajská správa a údržba silnic Vysočiny</v>
      </c>
      <c r="I126" s="127" t="s">
        <v>35</v>
      </c>
      <c r="J126" s="35" t="str">
        <f>E23</f>
        <v>PROJEKT CENTRUM NOVA s.r.o.</v>
      </c>
      <c r="L126" s="37"/>
    </row>
    <row r="127" s="1" customFormat="1" ht="15.15" customHeight="1">
      <c r="B127" s="37"/>
      <c r="C127" s="31" t="s">
        <v>33</v>
      </c>
      <c r="F127" s="26" t="str">
        <f>IF(E20="","",E20)</f>
        <v>Vyplň údaj</v>
      </c>
      <c r="I127" s="127" t="s">
        <v>40</v>
      </c>
      <c r="J127" s="35" t="str">
        <f>E26</f>
        <v xml:space="preserve"> </v>
      </c>
      <c r="L127" s="37"/>
    </row>
    <row r="128" s="1" customFormat="1" ht="10.32" customHeight="1">
      <c r="B128" s="37"/>
      <c r="I128" s="126"/>
      <c r="L128" s="37"/>
    </row>
    <row r="129" s="10" customFormat="1" ht="29.28" customHeight="1">
      <c r="B129" s="163"/>
      <c r="C129" s="164" t="s">
        <v>150</v>
      </c>
      <c r="D129" s="165" t="s">
        <v>69</v>
      </c>
      <c r="E129" s="165" t="s">
        <v>65</v>
      </c>
      <c r="F129" s="165" t="s">
        <v>66</v>
      </c>
      <c r="G129" s="165" t="s">
        <v>151</v>
      </c>
      <c r="H129" s="165" t="s">
        <v>152</v>
      </c>
      <c r="I129" s="166" t="s">
        <v>153</v>
      </c>
      <c r="J129" s="165" t="s">
        <v>144</v>
      </c>
      <c r="K129" s="167" t="s">
        <v>154</v>
      </c>
      <c r="L129" s="163"/>
      <c r="M129" s="82" t="s">
        <v>1</v>
      </c>
      <c r="N129" s="83" t="s">
        <v>48</v>
      </c>
      <c r="O129" s="83" t="s">
        <v>155</v>
      </c>
      <c r="P129" s="83" t="s">
        <v>156</v>
      </c>
      <c r="Q129" s="83" t="s">
        <v>157</v>
      </c>
      <c r="R129" s="83" t="s">
        <v>158</v>
      </c>
      <c r="S129" s="83" t="s">
        <v>159</v>
      </c>
      <c r="T129" s="84" t="s">
        <v>160</v>
      </c>
    </row>
    <row r="130" s="1" customFormat="1" ht="22.8" customHeight="1">
      <c r="B130" s="37"/>
      <c r="C130" s="87" t="s">
        <v>161</v>
      </c>
      <c r="I130" s="126"/>
      <c r="J130" s="168">
        <f>BK130</f>
        <v>0</v>
      </c>
      <c r="L130" s="37"/>
      <c r="M130" s="85"/>
      <c r="N130" s="69"/>
      <c r="O130" s="69"/>
      <c r="P130" s="169">
        <f>P131+P321</f>
        <v>0</v>
      </c>
      <c r="Q130" s="69"/>
      <c r="R130" s="169">
        <f>R131+R321</f>
        <v>0.52020999999999995</v>
      </c>
      <c r="S130" s="69"/>
      <c r="T130" s="170">
        <f>T131+T321</f>
        <v>0</v>
      </c>
      <c r="AT130" s="18" t="s">
        <v>83</v>
      </c>
      <c r="AU130" s="18" t="s">
        <v>146</v>
      </c>
      <c r="BK130" s="171">
        <f>BK131+BK321</f>
        <v>0</v>
      </c>
    </row>
    <row r="131" s="11" customFormat="1" ht="25.92" customHeight="1">
      <c r="B131" s="172"/>
      <c r="D131" s="173" t="s">
        <v>83</v>
      </c>
      <c r="E131" s="174" t="s">
        <v>1068</v>
      </c>
      <c r="F131" s="174" t="s">
        <v>1069</v>
      </c>
      <c r="I131" s="175"/>
      <c r="J131" s="176">
        <f>BK131</f>
        <v>0</v>
      </c>
      <c r="L131" s="172"/>
      <c r="M131" s="177"/>
      <c r="N131" s="178"/>
      <c r="O131" s="178"/>
      <c r="P131" s="179">
        <f>P132+P135+P148+P180+P222+P237+P309</f>
        <v>0</v>
      </c>
      <c r="Q131" s="178"/>
      <c r="R131" s="179">
        <f>R132+R135+R148+R180+R222+R237+R309</f>
        <v>0.52020999999999995</v>
      </c>
      <c r="S131" s="178"/>
      <c r="T131" s="180">
        <f>T132+T135+T148+T180+T222+T237+T309</f>
        <v>0</v>
      </c>
      <c r="AR131" s="173" t="s">
        <v>92</v>
      </c>
      <c r="AT131" s="181" t="s">
        <v>83</v>
      </c>
      <c r="AU131" s="181" t="s">
        <v>84</v>
      </c>
      <c r="AY131" s="173" t="s">
        <v>165</v>
      </c>
      <c r="BK131" s="182">
        <f>BK132+BK135+BK148+BK180+BK222+BK237+BK309</f>
        <v>0</v>
      </c>
    </row>
    <row r="132" s="11" customFormat="1" ht="22.8" customHeight="1">
      <c r="B132" s="172"/>
      <c r="D132" s="173" t="s">
        <v>83</v>
      </c>
      <c r="E132" s="183" t="s">
        <v>1553</v>
      </c>
      <c r="F132" s="183" t="s">
        <v>1554</v>
      </c>
      <c r="I132" s="175"/>
      <c r="J132" s="184">
        <f>BK132</f>
        <v>0</v>
      </c>
      <c r="L132" s="172"/>
      <c r="M132" s="177"/>
      <c r="N132" s="178"/>
      <c r="O132" s="178"/>
      <c r="P132" s="179">
        <f>SUM(P133:P134)</f>
        <v>0</v>
      </c>
      <c r="Q132" s="178"/>
      <c r="R132" s="179">
        <f>SUM(R133:R134)</f>
        <v>0</v>
      </c>
      <c r="S132" s="178"/>
      <c r="T132" s="180">
        <f>SUM(T133:T134)</f>
        <v>0</v>
      </c>
      <c r="AR132" s="173" t="s">
        <v>92</v>
      </c>
      <c r="AT132" s="181" t="s">
        <v>83</v>
      </c>
      <c r="AU132" s="181" t="s">
        <v>21</v>
      </c>
      <c r="AY132" s="173" t="s">
        <v>165</v>
      </c>
      <c r="BK132" s="182">
        <f>SUM(BK133:BK134)</f>
        <v>0</v>
      </c>
    </row>
    <row r="133" s="1" customFormat="1" ht="24" customHeight="1">
      <c r="B133" s="185"/>
      <c r="C133" s="186" t="s">
        <v>21</v>
      </c>
      <c r="D133" s="186" t="s">
        <v>168</v>
      </c>
      <c r="E133" s="187" t="s">
        <v>1555</v>
      </c>
      <c r="F133" s="188" t="s">
        <v>1556</v>
      </c>
      <c r="G133" s="189" t="s">
        <v>328</v>
      </c>
      <c r="H133" s="190">
        <v>1</v>
      </c>
      <c r="I133" s="191"/>
      <c r="J133" s="192">
        <f>ROUND(I133*H133,2)</f>
        <v>0</v>
      </c>
      <c r="K133" s="188" t="s">
        <v>247</v>
      </c>
      <c r="L133" s="37"/>
      <c r="M133" s="193" t="s">
        <v>1</v>
      </c>
      <c r="N133" s="194" t="s">
        <v>49</v>
      </c>
      <c r="O133" s="73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AR133" s="197" t="s">
        <v>331</v>
      </c>
      <c r="AT133" s="197" t="s">
        <v>168</v>
      </c>
      <c r="AU133" s="197" t="s">
        <v>92</v>
      </c>
      <c r="AY133" s="18" t="s">
        <v>165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8" t="s">
        <v>21</v>
      </c>
      <c r="BK133" s="198">
        <f>ROUND(I133*H133,2)</f>
        <v>0</v>
      </c>
      <c r="BL133" s="18" t="s">
        <v>331</v>
      </c>
      <c r="BM133" s="197" t="s">
        <v>1557</v>
      </c>
    </row>
    <row r="134" s="1" customFormat="1">
      <c r="B134" s="37"/>
      <c r="D134" s="199" t="s">
        <v>173</v>
      </c>
      <c r="F134" s="200" t="s">
        <v>1558</v>
      </c>
      <c r="I134" s="126"/>
      <c r="L134" s="37"/>
      <c r="M134" s="201"/>
      <c r="N134" s="73"/>
      <c r="O134" s="73"/>
      <c r="P134" s="73"/>
      <c r="Q134" s="73"/>
      <c r="R134" s="73"/>
      <c r="S134" s="73"/>
      <c r="T134" s="74"/>
      <c r="AT134" s="18" t="s">
        <v>173</v>
      </c>
      <c r="AU134" s="18" t="s">
        <v>92</v>
      </c>
    </row>
    <row r="135" s="11" customFormat="1" ht="22.8" customHeight="1">
      <c r="B135" s="172"/>
      <c r="D135" s="173" t="s">
        <v>83</v>
      </c>
      <c r="E135" s="183" t="s">
        <v>1559</v>
      </c>
      <c r="F135" s="183" t="s">
        <v>1560</v>
      </c>
      <c r="I135" s="175"/>
      <c r="J135" s="184">
        <f>BK135</f>
        <v>0</v>
      </c>
      <c r="L135" s="172"/>
      <c r="M135" s="177"/>
      <c r="N135" s="178"/>
      <c r="O135" s="178"/>
      <c r="P135" s="179">
        <f>SUM(P136:P147)</f>
        <v>0</v>
      </c>
      <c r="Q135" s="178"/>
      <c r="R135" s="179">
        <f>SUM(R136:R147)</f>
        <v>0.0050000000000000001</v>
      </c>
      <c r="S135" s="178"/>
      <c r="T135" s="180">
        <f>SUM(T136:T147)</f>
        <v>0</v>
      </c>
      <c r="AR135" s="173" t="s">
        <v>92</v>
      </c>
      <c r="AT135" s="181" t="s">
        <v>83</v>
      </c>
      <c r="AU135" s="181" t="s">
        <v>21</v>
      </c>
      <c r="AY135" s="173" t="s">
        <v>165</v>
      </c>
      <c r="BK135" s="182">
        <f>SUM(BK136:BK147)</f>
        <v>0</v>
      </c>
    </row>
    <row r="136" s="1" customFormat="1" ht="24" customHeight="1">
      <c r="B136" s="185"/>
      <c r="C136" s="186" t="s">
        <v>92</v>
      </c>
      <c r="D136" s="186" t="s">
        <v>168</v>
      </c>
      <c r="E136" s="187" t="s">
        <v>1561</v>
      </c>
      <c r="F136" s="188" t="s">
        <v>1562</v>
      </c>
      <c r="G136" s="189" t="s">
        <v>328</v>
      </c>
      <c r="H136" s="190">
        <v>1</v>
      </c>
      <c r="I136" s="191"/>
      <c r="J136" s="192">
        <f>ROUND(I136*H136,2)</f>
        <v>0</v>
      </c>
      <c r="K136" s="188" t="s">
        <v>247</v>
      </c>
      <c r="L136" s="37"/>
      <c r="M136" s="193" t="s">
        <v>1</v>
      </c>
      <c r="N136" s="194" t="s">
        <v>49</v>
      </c>
      <c r="O136" s="73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AR136" s="197" t="s">
        <v>331</v>
      </c>
      <c r="AT136" s="197" t="s">
        <v>168</v>
      </c>
      <c r="AU136" s="197" t="s">
        <v>92</v>
      </c>
      <c r="AY136" s="18" t="s">
        <v>165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8" t="s">
        <v>21</v>
      </c>
      <c r="BK136" s="198">
        <f>ROUND(I136*H136,2)</f>
        <v>0</v>
      </c>
      <c r="BL136" s="18" t="s">
        <v>331</v>
      </c>
      <c r="BM136" s="197" t="s">
        <v>1563</v>
      </c>
    </row>
    <row r="137" s="1" customFormat="1">
      <c r="B137" s="37"/>
      <c r="D137" s="199" t="s">
        <v>173</v>
      </c>
      <c r="F137" s="200" t="s">
        <v>1562</v>
      </c>
      <c r="I137" s="126"/>
      <c r="L137" s="37"/>
      <c r="M137" s="201"/>
      <c r="N137" s="73"/>
      <c r="O137" s="73"/>
      <c r="P137" s="73"/>
      <c r="Q137" s="73"/>
      <c r="R137" s="73"/>
      <c r="S137" s="73"/>
      <c r="T137" s="74"/>
      <c r="AT137" s="18" t="s">
        <v>173</v>
      </c>
      <c r="AU137" s="18" t="s">
        <v>92</v>
      </c>
    </row>
    <row r="138" s="1" customFormat="1" ht="16.5" customHeight="1">
      <c r="B138" s="185"/>
      <c r="C138" s="228" t="s">
        <v>179</v>
      </c>
      <c r="D138" s="228" t="s">
        <v>386</v>
      </c>
      <c r="E138" s="229" t="s">
        <v>1564</v>
      </c>
      <c r="F138" s="230" t="s">
        <v>1565</v>
      </c>
      <c r="G138" s="231" t="s">
        <v>328</v>
      </c>
      <c r="H138" s="232">
        <v>1</v>
      </c>
      <c r="I138" s="233"/>
      <c r="J138" s="234">
        <f>ROUND(I138*H138,2)</f>
        <v>0</v>
      </c>
      <c r="K138" s="230" t="s">
        <v>1</v>
      </c>
      <c r="L138" s="235"/>
      <c r="M138" s="236" t="s">
        <v>1</v>
      </c>
      <c r="N138" s="237" t="s">
        <v>49</v>
      </c>
      <c r="O138" s="73"/>
      <c r="P138" s="195">
        <f>O138*H138</f>
        <v>0</v>
      </c>
      <c r="Q138" s="195">
        <v>0.0050000000000000001</v>
      </c>
      <c r="R138" s="195">
        <f>Q138*H138</f>
        <v>0.0050000000000000001</v>
      </c>
      <c r="S138" s="195">
        <v>0</v>
      </c>
      <c r="T138" s="196">
        <f>S138*H138</f>
        <v>0</v>
      </c>
      <c r="AR138" s="197" t="s">
        <v>431</v>
      </c>
      <c r="AT138" s="197" t="s">
        <v>386</v>
      </c>
      <c r="AU138" s="197" t="s">
        <v>92</v>
      </c>
      <c r="AY138" s="18" t="s">
        <v>165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8" t="s">
        <v>21</v>
      </c>
      <c r="BK138" s="198">
        <f>ROUND(I138*H138,2)</f>
        <v>0</v>
      </c>
      <c r="BL138" s="18" t="s">
        <v>331</v>
      </c>
      <c r="BM138" s="197" t="s">
        <v>1566</v>
      </c>
    </row>
    <row r="139" s="1" customFormat="1">
      <c r="B139" s="37"/>
      <c r="D139" s="199" t="s">
        <v>173</v>
      </c>
      <c r="F139" s="200" t="s">
        <v>1565</v>
      </c>
      <c r="I139" s="126"/>
      <c r="L139" s="37"/>
      <c r="M139" s="201"/>
      <c r="N139" s="73"/>
      <c r="O139" s="73"/>
      <c r="P139" s="73"/>
      <c r="Q139" s="73"/>
      <c r="R139" s="73"/>
      <c r="S139" s="73"/>
      <c r="T139" s="74"/>
      <c r="AT139" s="18" t="s">
        <v>173</v>
      </c>
      <c r="AU139" s="18" t="s">
        <v>92</v>
      </c>
    </row>
    <row r="140" s="1" customFormat="1" ht="24" customHeight="1">
      <c r="B140" s="185"/>
      <c r="C140" s="186" t="s">
        <v>164</v>
      </c>
      <c r="D140" s="186" t="s">
        <v>168</v>
      </c>
      <c r="E140" s="187" t="s">
        <v>1567</v>
      </c>
      <c r="F140" s="188" t="s">
        <v>1568</v>
      </c>
      <c r="G140" s="189" t="s">
        <v>328</v>
      </c>
      <c r="H140" s="190">
        <v>1</v>
      </c>
      <c r="I140" s="191"/>
      <c r="J140" s="192">
        <f>ROUND(I140*H140,2)</f>
        <v>0</v>
      </c>
      <c r="K140" s="188" t="s">
        <v>247</v>
      </c>
      <c r="L140" s="37"/>
      <c r="M140" s="193" t="s">
        <v>1</v>
      </c>
      <c r="N140" s="194" t="s">
        <v>49</v>
      </c>
      <c r="O140" s="73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AR140" s="197" t="s">
        <v>331</v>
      </c>
      <c r="AT140" s="197" t="s">
        <v>168</v>
      </c>
      <c r="AU140" s="197" t="s">
        <v>92</v>
      </c>
      <c r="AY140" s="18" t="s">
        <v>165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8" t="s">
        <v>21</v>
      </c>
      <c r="BK140" s="198">
        <f>ROUND(I140*H140,2)</f>
        <v>0</v>
      </c>
      <c r="BL140" s="18" t="s">
        <v>331</v>
      </c>
      <c r="BM140" s="197" t="s">
        <v>1569</v>
      </c>
    </row>
    <row r="141" s="1" customFormat="1">
      <c r="B141" s="37"/>
      <c r="D141" s="199" t="s">
        <v>173</v>
      </c>
      <c r="F141" s="200" t="s">
        <v>1570</v>
      </c>
      <c r="I141" s="126"/>
      <c r="L141" s="37"/>
      <c r="M141" s="201"/>
      <c r="N141" s="73"/>
      <c r="O141" s="73"/>
      <c r="P141" s="73"/>
      <c r="Q141" s="73"/>
      <c r="R141" s="73"/>
      <c r="S141" s="73"/>
      <c r="T141" s="74"/>
      <c r="AT141" s="18" t="s">
        <v>173</v>
      </c>
      <c r="AU141" s="18" t="s">
        <v>92</v>
      </c>
    </row>
    <row r="142" s="1" customFormat="1" ht="16.5" customHeight="1">
      <c r="B142" s="185"/>
      <c r="C142" s="228" t="s">
        <v>188</v>
      </c>
      <c r="D142" s="228" t="s">
        <v>386</v>
      </c>
      <c r="E142" s="229" t="s">
        <v>1571</v>
      </c>
      <c r="F142" s="230" t="s">
        <v>1572</v>
      </c>
      <c r="G142" s="231" t="s">
        <v>328</v>
      </c>
      <c r="H142" s="232">
        <v>1</v>
      </c>
      <c r="I142" s="233"/>
      <c r="J142" s="234">
        <f>ROUND(I142*H142,2)</f>
        <v>0</v>
      </c>
      <c r="K142" s="230" t="s">
        <v>1</v>
      </c>
      <c r="L142" s="235"/>
      <c r="M142" s="236" t="s">
        <v>1</v>
      </c>
      <c r="N142" s="237" t="s">
        <v>49</v>
      </c>
      <c r="O142" s="73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AR142" s="197" t="s">
        <v>431</v>
      </c>
      <c r="AT142" s="197" t="s">
        <v>386</v>
      </c>
      <c r="AU142" s="197" t="s">
        <v>92</v>
      </c>
      <c r="AY142" s="18" t="s">
        <v>165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8" t="s">
        <v>21</v>
      </c>
      <c r="BK142" s="198">
        <f>ROUND(I142*H142,2)</f>
        <v>0</v>
      </c>
      <c r="BL142" s="18" t="s">
        <v>331</v>
      </c>
      <c r="BM142" s="197" t="s">
        <v>1573</v>
      </c>
    </row>
    <row r="143" s="1" customFormat="1">
      <c r="B143" s="37"/>
      <c r="D143" s="199" t="s">
        <v>173</v>
      </c>
      <c r="F143" s="200" t="s">
        <v>1572</v>
      </c>
      <c r="I143" s="126"/>
      <c r="L143" s="37"/>
      <c r="M143" s="201"/>
      <c r="N143" s="73"/>
      <c r="O143" s="73"/>
      <c r="P143" s="73"/>
      <c r="Q143" s="73"/>
      <c r="R143" s="73"/>
      <c r="S143" s="73"/>
      <c r="T143" s="74"/>
      <c r="AT143" s="18" t="s">
        <v>173</v>
      </c>
      <c r="AU143" s="18" t="s">
        <v>92</v>
      </c>
    </row>
    <row r="144" s="1" customFormat="1" ht="16.5" customHeight="1">
      <c r="B144" s="185"/>
      <c r="C144" s="186" t="s">
        <v>193</v>
      </c>
      <c r="D144" s="186" t="s">
        <v>168</v>
      </c>
      <c r="E144" s="187" t="s">
        <v>1574</v>
      </c>
      <c r="F144" s="188" t="s">
        <v>1575</v>
      </c>
      <c r="G144" s="189" t="s">
        <v>171</v>
      </c>
      <c r="H144" s="190">
        <v>1</v>
      </c>
      <c r="I144" s="191"/>
      <c r="J144" s="192">
        <f>ROUND(I144*H144,2)</f>
        <v>0</v>
      </c>
      <c r="K144" s="188" t="s">
        <v>1</v>
      </c>
      <c r="L144" s="37"/>
      <c r="M144" s="193" t="s">
        <v>1</v>
      </c>
      <c r="N144" s="194" t="s">
        <v>49</v>
      </c>
      <c r="O144" s="73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AR144" s="197" t="s">
        <v>331</v>
      </c>
      <c r="AT144" s="197" t="s">
        <v>168</v>
      </c>
      <c r="AU144" s="197" t="s">
        <v>92</v>
      </c>
      <c r="AY144" s="18" t="s">
        <v>165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8" t="s">
        <v>21</v>
      </c>
      <c r="BK144" s="198">
        <f>ROUND(I144*H144,2)</f>
        <v>0</v>
      </c>
      <c r="BL144" s="18" t="s">
        <v>331</v>
      </c>
      <c r="BM144" s="197" t="s">
        <v>1576</v>
      </c>
    </row>
    <row r="145" s="1" customFormat="1">
      <c r="B145" s="37"/>
      <c r="D145" s="199" t="s">
        <v>173</v>
      </c>
      <c r="F145" s="200" t="s">
        <v>1577</v>
      </c>
      <c r="I145" s="126"/>
      <c r="L145" s="37"/>
      <c r="M145" s="201"/>
      <c r="N145" s="73"/>
      <c r="O145" s="73"/>
      <c r="P145" s="73"/>
      <c r="Q145" s="73"/>
      <c r="R145" s="73"/>
      <c r="S145" s="73"/>
      <c r="T145" s="74"/>
      <c r="AT145" s="18" t="s">
        <v>173</v>
      </c>
      <c r="AU145" s="18" t="s">
        <v>92</v>
      </c>
    </row>
    <row r="146" s="1" customFormat="1" ht="16.5" customHeight="1">
      <c r="B146" s="185"/>
      <c r="C146" s="186" t="s">
        <v>198</v>
      </c>
      <c r="D146" s="186" t="s">
        <v>168</v>
      </c>
      <c r="E146" s="187" t="s">
        <v>1578</v>
      </c>
      <c r="F146" s="188" t="s">
        <v>1579</v>
      </c>
      <c r="G146" s="189" t="s">
        <v>171</v>
      </c>
      <c r="H146" s="190">
        <v>1</v>
      </c>
      <c r="I146" s="191"/>
      <c r="J146" s="192">
        <f>ROUND(I146*H146,2)</f>
        <v>0</v>
      </c>
      <c r="K146" s="188" t="s">
        <v>1</v>
      </c>
      <c r="L146" s="37"/>
      <c r="M146" s="193" t="s">
        <v>1</v>
      </c>
      <c r="N146" s="194" t="s">
        <v>49</v>
      </c>
      <c r="O146" s="73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AR146" s="197" t="s">
        <v>331</v>
      </c>
      <c r="AT146" s="197" t="s">
        <v>168</v>
      </c>
      <c r="AU146" s="197" t="s">
        <v>92</v>
      </c>
      <c r="AY146" s="18" t="s">
        <v>165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8" t="s">
        <v>21</v>
      </c>
      <c r="BK146" s="198">
        <f>ROUND(I146*H146,2)</f>
        <v>0</v>
      </c>
      <c r="BL146" s="18" t="s">
        <v>331</v>
      </c>
      <c r="BM146" s="197" t="s">
        <v>1580</v>
      </c>
    </row>
    <row r="147" s="1" customFormat="1">
      <c r="B147" s="37"/>
      <c r="D147" s="199" t="s">
        <v>173</v>
      </c>
      <c r="F147" s="200" t="s">
        <v>1579</v>
      </c>
      <c r="I147" s="126"/>
      <c r="L147" s="37"/>
      <c r="M147" s="201"/>
      <c r="N147" s="73"/>
      <c r="O147" s="73"/>
      <c r="P147" s="73"/>
      <c r="Q147" s="73"/>
      <c r="R147" s="73"/>
      <c r="S147" s="73"/>
      <c r="T147" s="74"/>
      <c r="AT147" s="18" t="s">
        <v>173</v>
      </c>
      <c r="AU147" s="18" t="s">
        <v>92</v>
      </c>
    </row>
    <row r="148" s="11" customFormat="1" ht="22.8" customHeight="1">
      <c r="B148" s="172"/>
      <c r="D148" s="173" t="s">
        <v>83</v>
      </c>
      <c r="E148" s="183" t="s">
        <v>1581</v>
      </c>
      <c r="F148" s="183" t="s">
        <v>1582</v>
      </c>
      <c r="I148" s="175"/>
      <c r="J148" s="184">
        <f>BK148</f>
        <v>0</v>
      </c>
      <c r="L148" s="172"/>
      <c r="M148" s="177"/>
      <c r="N148" s="178"/>
      <c r="O148" s="178"/>
      <c r="P148" s="179">
        <f>SUM(P149:P179)</f>
        <v>0</v>
      </c>
      <c r="Q148" s="178"/>
      <c r="R148" s="179">
        <f>SUM(R149:R179)</f>
        <v>0.24179999999999999</v>
      </c>
      <c r="S148" s="178"/>
      <c r="T148" s="180">
        <f>SUM(T149:T179)</f>
        <v>0</v>
      </c>
      <c r="AR148" s="173" t="s">
        <v>92</v>
      </c>
      <c r="AT148" s="181" t="s">
        <v>83</v>
      </c>
      <c r="AU148" s="181" t="s">
        <v>21</v>
      </c>
      <c r="AY148" s="173" t="s">
        <v>165</v>
      </c>
      <c r="BK148" s="182">
        <f>SUM(BK149:BK179)</f>
        <v>0</v>
      </c>
    </row>
    <row r="149" s="1" customFormat="1" ht="16.5" customHeight="1">
      <c r="B149" s="185"/>
      <c r="C149" s="186" t="s">
        <v>203</v>
      </c>
      <c r="D149" s="186" t="s">
        <v>168</v>
      </c>
      <c r="E149" s="187" t="s">
        <v>1583</v>
      </c>
      <c r="F149" s="188" t="s">
        <v>1584</v>
      </c>
      <c r="G149" s="189" t="s">
        <v>334</v>
      </c>
      <c r="H149" s="190">
        <v>80</v>
      </c>
      <c r="I149" s="191"/>
      <c r="J149" s="192">
        <f>ROUND(I149*H149,2)</f>
        <v>0</v>
      </c>
      <c r="K149" s="188" t="s">
        <v>247</v>
      </c>
      <c r="L149" s="37"/>
      <c r="M149" s="193" t="s">
        <v>1</v>
      </c>
      <c r="N149" s="194" t="s">
        <v>49</v>
      </c>
      <c r="O149" s="73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AR149" s="197" t="s">
        <v>331</v>
      </c>
      <c r="AT149" s="197" t="s">
        <v>168</v>
      </c>
      <c r="AU149" s="197" t="s">
        <v>92</v>
      </c>
      <c r="AY149" s="18" t="s">
        <v>165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8" t="s">
        <v>21</v>
      </c>
      <c r="BK149" s="198">
        <f>ROUND(I149*H149,2)</f>
        <v>0</v>
      </c>
      <c r="BL149" s="18" t="s">
        <v>331</v>
      </c>
      <c r="BM149" s="197" t="s">
        <v>1585</v>
      </c>
    </row>
    <row r="150" s="1" customFormat="1">
      <c r="B150" s="37"/>
      <c r="D150" s="199" t="s">
        <v>173</v>
      </c>
      <c r="F150" s="200" t="s">
        <v>1584</v>
      </c>
      <c r="I150" s="126"/>
      <c r="L150" s="37"/>
      <c r="M150" s="201"/>
      <c r="N150" s="73"/>
      <c r="O150" s="73"/>
      <c r="P150" s="73"/>
      <c r="Q150" s="73"/>
      <c r="R150" s="73"/>
      <c r="S150" s="73"/>
      <c r="T150" s="74"/>
      <c r="AT150" s="18" t="s">
        <v>173</v>
      </c>
      <c r="AU150" s="18" t="s">
        <v>92</v>
      </c>
    </row>
    <row r="151" s="1" customFormat="1" ht="16.5" customHeight="1">
      <c r="B151" s="185"/>
      <c r="C151" s="228" t="s">
        <v>208</v>
      </c>
      <c r="D151" s="228" t="s">
        <v>386</v>
      </c>
      <c r="E151" s="229" t="s">
        <v>1586</v>
      </c>
      <c r="F151" s="230" t="s">
        <v>1587</v>
      </c>
      <c r="G151" s="231" t="s">
        <v>334</v>
      </c>
      <c r="H151" s="232">
        <v>80</v>
      </c>
      <c r="I151" s="233"/>
      <c r="J151" s="234">
        <f>ROUND(I151*H151,2)</f>
        <v>0</v>
      </c>
      <c r="K151" s="230" t="s">
        <v>247</v>
      </c>
      <c r="L151" s="235"/>
      <c r="M151" s="236" t="s">
        <v>1</v>
      </c>
      <c r="N151" s="237" t="s">
        <v>49</v>
      </c>
      <c r="O151" s="73"/>
      <c r="P151" s="195">
        <f>O151*H151</f>
        <v>0</v>
      </c>
      <c r="Q151" s="195">
        <v>0.00016000000000000001</v>
      </c>
      <c r="R151" s="195">
        <f>Q151*H151</f>
        <v>0.012800000000000001</v>
      </c>
      <c r="S151" s="195">
        <v>0</v>
      </c>
      <c r="T151" s="196">
        <f>S151*H151</f>
        <v>0</v>
      </c>
      <c r="AR151" s="197" t="s">
        <v>431</v>
      </c>
      <c r="AT151" s="197" t="s">
        <v>386</v>
      </c>
      <c r="AU151" s="197" t="s">
        <v>92</v>
      </c>
      <c r="AY151" s="18" t="s">
        <v>165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8" t="s">
        <v>21</v>
      </c>
      <c r="BK151" s="198">
        <f>ROUND(I151*H151,2)</f>
        <v>0</v>
      </c>
      <c r="BL151" s="18" t="s">
        <v>331</v>
      </c>
      <c r="BM151" s="197" t="s">
        <v>1588</v>
      </c>
    </row>
    <row r="152" s="1" customFormat="1">
      <c r="B152" s="37"/>
      <c r="D152" s="199" t="s">
        <v>173</v>
      </c>
      <c r="F152" s="200" t="s">
        <v>1589</v>
      </c>
      <c r="I152" s="126"/>
      <c r="L152" s="37"/>
      <c r="M152" s="201"/>
      <c r="N152" s="73"/>
      <c r="O152" s="73"/>
      <c r="P152" s="73"/>
      <c r="Q152" s="73"/>
      <c r="R152" s="73"/>
      <c r="S152" s="73"/>
      <c r="T152" s="74"/>
      <c r="AT152" s="18" t="s">
        <v>173</v>
      </c>
      <c r="AU152" s="18" t="s">
        <v>92</v>
      </c>
    </row>
    <row r="153" s="13" customFormat="1">
      <c r="B153" s="212"/>
      <c r="D153" s="199" t="s">
        <v>249</v>
      </c>
      <c r="E153" s="213" t="s">
        <v>1</v>
      </c>
      <c r="F153" s="214" t="s">
        <v>1590</v>
      </c>
      <c r="H153" s="215">
        <v>80</v>
      </c>
      <c r="I153" s="216"/>
      <c r="L153" s="212"/>
      <c r="M153" s="217"/>
      <c r="N153" s="218"/>
      <c r="O153" s="218"/>
      <c r="P153" s="218"/>
      <c r="Q153" s="218"/>
      <c r="R153" s="218"/>
      <c r="S153" s="218"/>
      <c r="T153" s="219"/>
      <c r="AT153" s="213" t="s">
        <v>249</v>
      </c>
      <c r="AU153" s="213" t="s">
        <v>92</v>
      </c>
      <c r="AV153" s="13" t="s">
        <v>92</v>
      </c>
      <c r="AW153" s="13" t="s">
        <v>39</v>
      </c>
      <c r="AX153" s="13" t="s">
        <v>84</v>
      </c>
      <c r="AY153" s="213" t="s">
        <v>165</v>
      </c>
    </row>
    <row r="154" s="1" customFormat="1" ht="16.5" customHeight="1">
      <c r="B154" s="185"/>
      <c r="C154" s="186" t="s">
        <v>26</v>
      </c>
      <c r="D154" s="186" t="s">
        <v>168</v>
      </c>
      <c r="E154" s="187" t="s">
        <v>1591</v>
      </c>
      <c r="F154" s="188" t="s">
        <v>1592</v>
      </c>
      <c r="G154" s="189" t="s">
        <v>334</v>
      </c>
      <c r="H154" s="190">
        <v>110</v>
      </c>
      <c r="I154" s="191"/>
      <c r="J154" s="192">
        <f>ROUND(I154*H154,2)</f>
        <v>0</v>
      </c>
      <c r="K154" s="188" t="s">
        <v>247</v>
      </c>
      <c r="L154" s="37"/>
      <c r="M154" s="193" t="s">
        <v>1</v>
      </c>
      <c r="N154" s="194" t="s">
        <v>49</v>
      </c>
      <c r="O154" s="73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AR154" s="197" t="s">
        <v>331</v>
      </c>
      <c r="AT154" s="197" t="s">
        <v>168</v>
      </c>
      <c r="AU154" s="197" t="s">
        <v>92</v>
      </c>
      <c r="AY154" s="18" t="s">
        <v>165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8" t="s">
        <v>21</v>
      </c>
      <c r="BK154" s="198">
        <f>ROUND(I154*H154,2)</f>
        <v>0</v>
      </c>
      <c r="BL154" s="18" t="s">
        <v>331</v>
      </c>
      <c r="BM154" s="197" t="s">
        <v>1593</v>
      </c>
    </row>
    <row r="155" s="1" customFormat="1">
      <c r="B155" s="37"/>
      <c r="D155" s="199" t="s">
        <v>173</v>
      </c>
      <c r="F155" s="200" t="s">
        <v>1594</v>
      </c>
      <c r="I155" s="126"/>
      <c r="L155" s="37"/>
      <c r="M155" s="201"/>
      <c r="N155" s="73"/>
      <c r="O155" s="73"/>
      <c r="P155" s="73"/>
      <c r="Q155" s="73"/>
      <c r="R155" s="73"/>
      <c r="S155" s="73"/>
      <c r="T155" s="74"/>
      <c r="AT155" s="18" t="s">
        <v>173</v>
      </c>
      <c r="AU155" s="18" t="s">
        <v>92</v>
      </c>
    </row>
    <row r="156" s="1" customFormat="1" ht="16.5" customHeight="1">
      <c r="B156" s="185"/>
      <c r="C156" s="228" t="s">
        <v>298</v>
      </c>
      <c r="D156" s="228" t="s">
        <v>386</v>
      </c>
      <c r="E156" s="229" t="s">
        <v>1595</v>
      </c>
      <c r="F156" s="230" t="s">
        <v>1596</v>
      </c>
      <c r="G156" s="231" t="s">
        <v>334</v>
      </c>
      <c r="H156" s="232">
        <v>110</v>
      </c>
      <c r="I156" s="233"/>
      <c r="J156" s="234">
        <f>ROUND(I156*H156,2)</f>
        <v>0</v>
      </c>
      <c r="K156" s="230" t="s">
        <v>247</v>
      </c>
      <c r="L156" s="235"/>
      <c r="M156" s="236" t="s">
        <v>1</v>
      </c>
      <c r="N156" s="237" t="s">
        <v>49</v>
      </c>
      <c r="O156" s="73"/>
      <c r="P156" s="195">
        <f>O156*H156</f>
        <v>0</v>
      </c>
      <c r="Q156" s="195">
        <v>0.00018000000000000001</v>
      </c>
      <c r="R156" s="195">
        <f>Q156*H156</f>
        <v>0.019800000000000002</v>
      </c>
      <c r="S156" s="195">
        <v>0</v>
      </c>
      <c r="T156" s="196">
        <f>S156*H156</f>
        <v>0</v>
      </c>
      <c r="AR156" s="197" t="s">
        <v>431</v>
      </c>
      <c r="AT156" s="197" t="s">
        <v>386</v>
      </c>
      <c r="AU156" s="197" t="s">
        <v>92</v>
      </c>
      <c r="AY156" s="18" t="s">
        <v>165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8" t="s">
        <v>21</v>
      </c>
      <c r="BK156" s="198">
        <f>ROUND(I156*H156,2)</f>
        <v>0</v>
      </c>
      <c r="BL156" s="18" t="s">
        <v>331</v>
      </c>
      <c r="BM156" s="197" t="s">
        <v>1597</v>
      </c>
    </row>
    <row r="157" s="1" customFormat="1">
      <c r="B157" s="37"/>
      <c r="D157" s="199" t="s">
        <v>173</v>
      </c>
      <c r="F157" s="200" t="s">
        <v>1598</v>
      </c>
      <c r="I157" s="126"/>
      <c r="L157" s="37"/>
      <c r="M157" s="201"/>
      <c r="N157" s="73"/>
      <c r="O157" s="73"/>
      <c r="P157" s="73"/>
      <c r="Q157" s="73"/>
      <c r="R157" s="73"/>
      <c r="S157" s="73"/>
      <c r="T157" s="74"/>
      <c r="AT157" s="18" t="s">
        <v>173</v>
      </c>
      <c r="AU157" s="18" t="s">
        <v>92</v>
      </c>
    </row>
    <row r="158" s="13" customFormat="1">
      <c r="B158" s="212"/>
      <c r="D158" s="199" t="s">
        <v>249</v>
      </c>
      <c r="E158" s="213" t="s">
        <v>1</v>
      </c>
      <c r="F158" s="214" t="s">
        <v>1599</v>
      </c>
      <c r="H158" s="215">
        <v>110</v>
      </c>
      <c r="I158" s="216"/>
      <c r="L158" s="212"/>
      <c r="M158" s="217"/>
      <c r="N158" s="218"/>
      <c r="O158" s="218"/>
      <c r="P158" s="218"/>
      <c r="Q158" s="218"/>
      <c r="R158" s="218"/>
      <c r="S158" s="218"/>
      <c r="T158" s="219"/>
      <c r="AT158" s="213" t="s">
        <v>249</v>
      </c>
      <c r="AU158" s="213" t="s">
        <v>92</v>
      </c>
      <c r="AV158" s="13" t="s">
        <v>92</v>
      </c>
      <c r="AW158" s="13" t="s">
        <v>39</v>
      </c>
      <c r="AX158" s="13" t="s">
        <v>84</v>
      </c>
      <c r="AY158" s="213" t="s">
        <v>165</v>
      </c>
    </row>
    <row r="159" s="1" customFormat="1" ht="24" customHeight="1">
      <c r="B159" s="185"/>
      <c r="C159" s="186" t="s">
        <v>302</v>
      </c>
      <c r="D159" s="186" t="s">
        <v>168</v>
      </c>
      <c r="E159" s="187" t="s">
        <v>1600</v>
      </c>
      <c r="F159" s="188" t="s">
        <v>1601</v>
      </c>
      <c r="G159" s="189" t="s">
        <v>328</v>
      </c>
      <c r="H159" s="190">
        <v>40</v>
      </c>
      <c r="I159" s="191"/>
      <c r="J159" s="192">
        <f>ROUND(I159*H159,2)</f>
        <v>0</v>
      </c>
      <c r="K159" s="188" t="s">
        <v>247</v>
      </c>
      <c r="L159" s="37"/>
      <c r="M159" s="193" t="s">
        <v>1</v>
      </c>
      <c r="N159" s="194" t="s">
        <v>49</v>
      </c>
      <c r="O159" s="73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AR159" s="197" t="s">
        <v>331</v>
      </c>
      <c r="AT159" s="197" t="s">
        <v>168</v>
      </c>
      <c r="AU159" s="197" t="s">
        <v>92</v>
      </c>
      <c r="AY159" s="18" t="s">
        <v>165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8" t="s">
        <v>21</v>
      </c>
      <c r="BK159" s="198">
        <f>ROUND(I159*H159,2)</f>
        <v>0</v>
      </c>
      <c r="BL159" s="18" t="s">
        <v>331</v>
      </c>
      <c r="BM159" s="197" t="s">
        <v>1602</v>
      </c>
    </row>
    <row r="160" s="1" customFormat="1">
      <c r="B160" s="37"/>
      <c r="D160" s="199" t="s">
        <v>173</v>
      </c>
      <c r="F160" s="200" t="s">
        <v>1603</v>
      </c>
      <c r="I160" s="126"/>
      <c r="L160" s="37"/>
      <c r="M160" s="201"/>
      <c r="N160" s="73"/>
      <c r="O160" s="73"/>
      <c r="P160" s="73"/>
      <c r="Q160" s="73"/>
      <c r="R160" s="73"/>
      <c r="S160" s="73"/>
      <c r="T160" s="74"/>
      <c r="AT160" s="18" t="s">
        <v>173</v>
      </c>
      <c r="AU160" s="18" t="s">
        <v>92</v>
      </c>
    </row>
    <row r="161" s="1" customFormat="1" ht="16.5" customHeight="1">
      <c r="B161" s="185"/>
      <c r="C161" s="228" t="s">
        <v>309</v>
      </c>
      <c r="D161" s="228" t="s">
        <v>386</v>
      </c>
      <c r="E161" s="229" t="s">
        <v>1604</v>
      </c>
      <c r="F161" s="230" t="s">
        <v>1605</v>
      </c>
      <c r="G161" s="231" t="s">
        <v>328</v>
      </c>
      <c r="H161" s="232">
        <v>40</v>
      </c>
      <c r="I161" s="233"/>
      <c r="J161" s="234">
        <f>ROUND(I161*H161,2)</f>
        <v>0</v>
      </c>
      <c r="K161" s="230" t="s">
        <v>247</v>
      </c>
      <c r="L161" s="235"/>
      <c r="M161" s="236" t="s">
        <v>1</v>
      </c>
      <c r="N161" s="237" t="s">
        <v>49</v>
      </c>
      <c r="O161" s="73"/>
      <c r="P161" s="195">
        <f>O161*H161</f>
        <v>0</v>
      </c>
      <c r="Q161" s="195">
        <v>5.0000000000000002E-05</v>
      </c>
      <c r="R161" s="195">
        <f>Q161*H161</f>
        <v>0.002</v>
      </c>
      <c r="S161" s="195">
        <v>0</v>
      </c>
      <c r="T161" s="196">
        <f>S161*H161</f>
        <v>0</v>
      </c>
      <c r="AR161" s="197" t="s">
        <v>431</v>
      </c>
      <c r="AT161" s="197" t="s">
        <v>386</v>
      </c>
      <c r="AU161" s="197" t="s">
        <v>92</v>
      </c>
      <c r="AY161" s="18" t="s">
        <v>165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8" t="s">
        <v>21</v>
      </c>
      <c r="BK161" s="198">
        <f>ROUND(I161*H161,2)</f>
        <v>0</v>
      </c>
      <c r="BL161" s="18" t="s">
        <v>331</v>
      </c>
      <c r="BM161" s="197" t="s">
        <v>1606</v>
      </c>
    </row>
    <row r="162" s="1" customFormat="1">
      <c r="B162" s="37"/>
      <c r="D162" s="199" t="s">
        <v>173</v>
      </c>
      <c r="F162" s="200" t="s">
        <v>1607</v>
      </c>
      <c r="I162" s="126"/>
      <c r="L162" s="37"/>
      <c r="M162" s="201"/>
      <c r="N162" s="73"/>
      <c r="O162" s="73"/>
      <c r="P162" s="73"/>
      <c r="Q162" s="73"/>
      <c r="R162" s="73"/>
      <c r="S162" s="73"/>
      <c r="T162" s="74"/>
      <c r="AT162" s="18" t="s">
        <v>173</v>
      </c>
      <c r="AU162" s="18" t="s">
        <v>92</v>
      </c>
    </row>
    <row r="163" s="13" customFormat="1">
      <c r="B163" s="212"/>
      <c r="D163" s="199" t="s">
        <v>249</v>
      </c>
      <c r="E163" s="213" t="s">
        <v>1</v>
      </c>
      <c r="F163" s="214" t="s">
        <v>1608</v>
      </c>
      <c r="H163" s="215">
        <v>40</v>
      </c>
      <c r="I163" s="216"/>
      <c r="L163" s="212"/>
      <c r="M163" s="217"/>
      <c r="N163" s="218"/>
      <c r="O163" s="218"/>
      <c r="P163" s="218"/>
      <c r="Q163" s="218"/>
      <c r="R163" s="218"/>
      <c r="S163" s="218"/>
      <c r="T163" s="219"/>
      <c r="AT163" s="213" t="s">
        <v>249</v>
      </c>
      <c r="AU163" s="213" t="s">
        <v>92</v>
      </c>
      <c r="AV163" s="13" t="s">
        <v>92</v>
      </c>
      <c r="AW163" s="13" t="s">
        <v>39</v>
      </c>
      <c r="AX163" s="13" t="s">
        <v>84</v>
      </c>
      <c r="AY163" s="213" t="s">
        <v>165</v>
      </c>
    </row>
    <row r="164" s="1" customFormat="1" ht="16.5" customHeight="1">
      <c r="B164" s="185"/>
      <c r="C164" s="186" t="s">
        <v>320</v>
      </c>
      <c r="D164" s="186" t="s">
        <v>168</v>
      </c>
      <c r="E164" s="187" t="s">
        <v>1609</v>
      </c>
      <c r="F164" s="188" t="s">
        <v>1610</v>
      </c>
      <c r="G164" s="189" t="s">
        <v>328</v>
      </c>
      <c r="H164" s="190">
        <v>60</v>
      </c>
      <c r="I164" s="191"/>
      <c r="J164" s="192">
        <f>ROUND(I164*H164,2)</f>
        <v>0</v>
      </c>
      <c r="K164" s="188" t="s">
        <v>247</v>
      </c>
      <c r="L164" s="37"/>
      <c r="M164" s="193" t="s">
        <v>1</v>
      </c>
      <c r="N164" s="194" t="s">
        <v>49</v>
      </c>
      <c r="O164" s="73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AR164" s="197" t="s">
        <v>331</v>
      </c>
      <c r="AT164" s="197" t="s">
        <v>168</v>
      </c>
      <c r="AU164" s="197" t="s">
        <v>92</v>
      </c>
      <c r="AY164" s="18" t="s">
        <v>165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8" t="s">
        <v>21</v>
      </c>
      <c r="BK164" s="198">
        <f>ROUND(I164*H164,2)</f>
        <v>0</v>
      </c>
      <c r="BL164" s="18" t="s">
        <v>331</v>
      </c>
      <c r="BM164" s="197" t="s">
        <v>1611</v>
      </c>
    </row>
    <row r="165" s="1" customFormat="1">
      <c r="B165" s="37"/>
      <c r="D165" s="199" t="s">
        <v>173</v>
      </c>
      <c r="F165" s="200" t="s">
        <v>1612</v>
      </c>
      <c r="I165" s="126"/>
      <c r="L165" s="37"/>
      <c r="M165" s="201"/>
      <c r="N165" s="73"/>
      <c r="O165" s="73"/>
      <c r="P165" s="73"/>
      <c r="Q165" s="73"/>
      <c r="R165" s="73"/>
      <c r="S165" s="73"/>
      <c r="T165" s="74"/>
      <c r="AT165" s="18" t="s">
        <v>173</v>
      </c>
      <c r="AU165" s="18" t="s">
        <v>92</v>
      </c>
    </row>
    <row r="166" s="1" customFormat="1" ht="16.5" customHeight="1">
      <c r="B166" s="185"/>
      <c r="C166" s="228" t="s">
        <v>8</v>
      </c>
      <c r="D166" s="228" t="s">
        <v>386</v>
      </c>
      <c r="E166" s="229" t="s">
        <v>1613</v>
      </c>
      <c r="F166" s="230" t="s">
        <v>1614</v>
      </c>
      <c r="G166" s="231" t="s">
        <v>328</v>
      </c>
      <c r="H166" s="232">
        <v>60</v>
      </c>
      <c r="I166" s="233"/>
      <c r="J166" s="234">
        <f>ROUND(I166*H166,2)</f>
        <v>0</v>
      </c>
      <c r="K166" s="230" t="s">
        <v>247</v>
      </c>
      <c r="L166" s="235"/>
      <c r="M166" s="236" t="s">
        <v>1</v>
      </c>
      <c r="N166" s="237" t="s">
        <v>49</v>
      </c>
      <c r="O166" s="73"/>
      <c r="P166" s="195">
        <f>O166*H166</f>
        <v>0</v>
      </c>
      <c r="Q166" s="195">
        <v>0.00019000000000000001</v>
      </c>
      <c r="R166" s="195">
        <f>Q166*H166</f>
        <v>0.0114</v>
      </c>
      <c r="S166" s="195">
        <v>0</v>
      </c>
      <c r="T166" s="196">
        <f>S166*H166</f>
        <v>0</v>
      </c>
      <c r="AR166" s="197" t="s">
        <v>431</v>
      </c>
      <c r="AT166" s="197" t="s">
        <v>386</v>
      </c>
      <c r="AU166" s="197" t="s">
        <v>92</v>
      </c>
      <c r="AY166" s="18" t="s">
        <v>165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8" t="s">
        <v>21</v>
      </c>
      <c r="BK166" s="198">
        <f>ROUND(I166*H166,2)</f>
        <v>0</v>
      </c>
      <c r="BL166" s="18" t="s">
        <v>331</v>
      </c>
      <c r="BM166" s="197" t="s">
        <v>1615</v>
      </c>
    </row>
    <row r="167" s="1" customFormat="1">
      <c r="B167" s="37"/>
      <c r="D167" s="199" t="s">
        <v>173</v>
      </c>
      <c r="F167" s="200" t="s">
        <v>1614</v>
      </c>
      <c r="I167" s="126"/>
      <c r="L167" s="37"/>
      <c r="M167" s="201"/>
      <c r="N167" s="73"/>
      <c r="O167" s="73"/>
      <c r="P167" s="73"/>
      <c r="Q167" s="73"/>
      <c r="R167" s="73"/>
      <c r="S167" s="73"/>
      <c r="T167" s="74"/>
      <c r="AT167" s="18" t="s">
        <v>173</v>
      </c>
      <c r="AU167" s="18" t="s">
        <v>92</v>
      </c>
    </row>
    <row r="168" s="13" customFormat="1">
      <c r="B168" s="212"/>
      <c r="D168" s="199" t="s">
        <v>249</v>
      </c>
      <c r="E168" s="213" t="s">
        <v>1</v>
      </c>
      <c r="F168" s="214" t="s">
        <v>1616</v>
      </c>
      <c r="H168" s="215">
        <v>60</v>
      </c>
      <c r="I168" s="216"/>
      <c r="L168" s="212"/>
      <c r="M168" s="217"/>
      <c r="N168" s="218"/>
      <c r="O168" s="218"/>
      <c r="P168" s="218"/>
      <c r="Q168" s="218"/>
      <c r="R168" s="218"/>
      <c r="S168" s="218"/>
      <c r="T168" s="219"/>
      <c r="AT168" s="213" t="s">
        <v>249</v>
      </c>
      <c r="AU168" s="213" t="s">
        <v>92</v>
      </c>
      <c r="AV168" s="13" t="s">
        <v>92</v>
      </c>
      <c r="AW168" s="13" t="s">
        <v>39</v>
      </c>
      <c r="AX168" s="13" t="s">
        <v>84</v>
      </c>
      <c r="AY168" s="213" t="s">
        <v>165</v>
      </c>
    </row>
    <row r="169" s="1" customFormat="1" ht="24" customHeight="1">
      <c r="B169" s="185"/>
      <c r="C169" s="186" t="s">
        <v>331</v>
      </c>
      <c r="D169" s="186" t="s">
        <v>168</v>
      </c>
      <c r="E169" s="187" t="s">
        <v>1617</v>
      </c>
      <c r="F169" s="188" t="s">
        <v>1618</v>
      </c>
      <c r="G169" s="189" t="s">
        <v>334</v>
      </c>
      <c r="H169" s="190">
        <v>85</v>
      </c>
      <c r="I169" s="191"/>
      <c r="J169" s="192">
        <f>ROUND(I169*H169,2)</f>
        <v>0</v>
      </c>
      <c r="K169" s="188" t="s">
        <v>1</v>
      </c>
      <c r="L169" s="37"/>
      <c r="M169" s="193" t="s">
        <v>1</v>
      </c>
      <c r="N169" s="194" t="s">
        <v>49</v>
      </c>
      <c r="O169" s="73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AR169" s="197" t="s">
        <v>331</v>
      </c>
      <c r="AT169" s="197" t="s">
        <v>168</v>
      </c>
      <c r="AU169" s="197" t="s">
        <v>92</v>
      </c>
      <c r="AY169" s="18" t="s">
        <v>165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8" t="s">
        <v>21</v>
      </c>
      <c r="BK169" s="198">
        <f>ROUND(I169*H169,2)</f>
        <v>0</v>
      </c>
      <c r="BL169" s="18" t="s">
        <v>331</v>
      </c>
      <c r="BM169" s="197" t="s">
        <v>1619</v>
      </c>
    </row>
    <row r="170" s="1" customFormat="1">
      <c r="B170" s="37"/>
      <c r="D170" s="199" t="s">
        <v>173</v>
      </c>
      <c r="F170" s="200" t="s">
        <v>1620</v>
      </c>
      <c r="I170" s="126"/>
      <c r="L170" s="37"/>
      <c r="M170" s="201"/>
      <c r="N170" s="73"/>
      <c r="O170" s="73"/>
      <c r="P170" s="73"/>
      <c r="Q170" s="73"/>
      <c r="R170" s="73"/>
      <c r="S170" s="73"/>
      <c r="T170" s="74"/>
      <c r="AT170" s="18" t="s">
        <v>173</v>
      </c>
      <c r="AU170" s="18" t="s">
        <v>92</v>
      </c>
    </row>
    <row r="171" s="13" customFormat="1">
      <c r="B171" s="212"/>
      <c r="D171" s="199" t="s">
        <v>249</v>
      </c>
      <c r="E171" s="213" t="s">
        <v>1</v>
      </c>
      <c r="F171" s="214" t="s">
        <v>1621</v>
      </c>
      <c r="H171" s="215">
        <v>85</v>
      </c>
      <c r="I171" s="216"/>
      <c r="L171" s="212"/>
      <c r="M171" s="217"/>
      <c r="N171" s="218"/>
      <c r="O171" s="218"/>
      <c r="P171" s="218"/>
      <c r="Q171" s="218"/>
      <c r="R171" s="218"/>
      <c r="S171" s="218"/>
      <c r="T171" s="219"/>
      <c r="AT171" s="213" t="s">
        <v>249</v>
      </c>
      <c r="AU171" s="213" t="s">
        <v>92</v>
      </c>
      <c r="AV171" s="13" t="s">
        <v>92</v>
      </c>
      <c r="AW171" s="13" t="s">
        <v>39</v>
      </c>
      <c r="AX171" s="13" t="s">
        <v>84</v>
      </c>
      <c r="AY171" s="213" t="s">
        <v>165</v>
      </c>
    </row>
    <row r="172" s="1" customFormat="1" ht="24" customHeight="1">
      <c r="B172" s="185"/>
      <c r="C172" s="228" t="s">
        <v>338</v>
      </c>
      <c r="D172" s="228" t="s">
        <v>386</v>
      </c>
      <c r="E172" s="229" t="s">
        <v>1622</v>
      </c>
      <c r="F172" s="230" t="s">
        <v>1623</v>
      </c>
      <c r="G172" s="231" t="s">
        <v>328</v>
      </c>
      <c r="H172" s="232">
        <v>30</v>
      </c>
      <c r="I172" s="233"/>
      <c r="J172" s="234">
        <f>ROUND(I172*H172,2)</f>
        <v>0</v>
      </c>
      <c r="K172" s="230" t="s">
        <v>1</v>
      </c>
      <c r="L172" s="235"/>
      <c r="M172" s="236" t="s">
        <v>1</v>
      </c>
      <c r="N172" s="237" t="s">
        <v>49</v>
      </c>
      <c r="O172" s="73"/>
      <c r="P172" s="195">
        <f>O172*H172</f>
        <v>0</v>
      </c>
      <c r="Q172" s="195">
        <v>0.0064999999999999997</v>
      </c>
      <c r="R172" s="195">
        <f>Q172*H172</f>
        <v>0.19499999999999998</v>
      </c>
      <c r="S172" s="195">
        <v>0</v>
      </c>
      <c r="T172" s="196">
        <f>S172*H172</f>
        <v>0</v>
      </c>
      <c r="AR172" s="197" t="s">
        <v>431</v>
      </c>
      <c r="AT172" s="197" t="s">
        <v>386</v>
      </c>
      <c r="AU172" s="197" t="s">
        <v>92</v>
      </c>
      <c r="AY172" s="18" t="s">
        <v>165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8" t="s">
        <v>21</v>
      </c>
      <c r="BK172" s="198">
        <f>ROUND(I172*H172,2)</f>
        <v>0</v>
      </c>
      <c r="BL172" s="18" t="s">
        <v>331</v>
      </c>
      <c r="BM172" s="197" t="s">
        <v>1624</v>
      </c>
    </row>
    <row r="173" s="1" customFormat="1">
      <c r="B173" s="37"/>
      <c r="D173" s="199" t="s">
        <v>173</v>
      </c>
      <c r="F173" s="200" t="s">
        <v>1623</v>
      </c>
      <c r="I173" s="126"/>
      <c r="L173" s="37"/>
      <c r="M173" s="201"/>
      <c r="N173" s="73"/>
      <c r="O173" s="73"/>
      <c r="P173" s="73"/>
      <c r="Q173" s="73"/>
      <c r="R173" s="73"/>
      <c r="S173" s="73"/>
      <c r="T173" s="74"/>
      <c r="AT173" s="18" t="s">
        <v>173</v>
      </c>
      <c r="AU173" s="18" t="s">
        <v>92</v>
      </c>
    </row>
    <row r="174" s="13" customFormat="1">
      <c r="B174" s="212"/>
      <c r="D174" s="199" t="s">
        <v>249</v>
      </c>
      <c r="E174" s="213" t="s">
        <v>1</v>
      </c>
      <c r="F174" s="214" t="s">
        <v>1625</v>
      </c>
      <c r="H174" s="215">
        <v>30</v>
      </c>
      <c r="I174" s="216"/>
      <c r="L174" s="212"/>
      <c r="M174" s="217"/>
      <c r="N174" s="218"/>
      <c r="O174" s="218"/>
      <c r="P174" s="218"/>
      <c r="Q174" s="218"/>
      <c r="R174" s="218"/>
      <c r="S174" s="218"/>
      <c r="T174" s="219"/>
      <c r="AT174" s="213" t="s">
        <v>249</v>
      </c>
      <c r="AU174" s="213" t="s">
        <v>92</v>
      </c>
      <c r="AV174" s="13" t="s">
        <v>92</v>
      </c>
      <c r="AW174" s="13" t="s">
        <v>39</v>
      </c>
      <c r="AX174" s="13" t="s">
        <v>84</v>
      </c>
      <c r="AY174" s="213" t="s">
        <v>165</v>
      </c>
    </row>
    <row r="175" s="1" customFormat="1" ht="16.5" customHeight="1">
      <c r="B175" s="185"/>
      <c r="C175" s="186" t="s">
        <v>344</v>
      </c>
      <c r="D175" s="186" t="s">
        <v>168</v>
      </c>
      <c r="E175" s="187" t="s">
        <v>1626</v>
      </c>
      <c r="F175" s="188" t="s">
        <v>1627</v>
      </c>
      <c r="G175" s="189" t="s">
        <v>328</v>
      </c>
      <c r="H175" s="190">
        <v>10</v>
      </c>
      <c r="I175" s="191"/>
      <c r="J175" s="192">
        <f>ROUND(I175*H175,2)</f>
        <v>0</v>
      </c>
      <c r="K175" s="188" t="s">
        <v>247</v>
      </c>
      <c r="L175" s="37"/>
      <c r="M175" s="193" t="s">
        <v>1</v>
      </c>
      <c r="N175" s="194" t="s">
        <v>49</v>
      </c>
      <c r="O175" s="73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AR175" s="197" t="s">
        <v>331</v>
      </c>
      <c r="AT175" s="197" t="s">
        <v>168</v>
      </c>
      <c r="AU175" s="197" t="s">
        <v>92</v>
      </c>
      <c r="AY175" s="18" t="s">
        <v>165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8" t="s">
        <v>21</v>
      </c>
      <c r="BK175" s="198">
        <f>ROUND(I175*H175,2)</f>
        <v>0</v>
      </c>
      <c r="BL175" s="18" t="s">
        <v>331</v>
      </c>
      <c r="BM175" s="197" t="s">
        <v>1628</v>
      </c>
    </row>
    <row r="176" s="1" customFormat="1">
      <c r="B176" s="37"/>
      <c r="D176" s="199" t="s">
        <v>173</v>
      </c>
      <c r="F176" s="200" t="s">
        <v>1627</v>
      </c>
      <c r="I176" s="126"/>
      <c r="L176" s="37"/>
      <c r="M176" s="201"/>
      <c r="N176" s="73"/>
      <c r="O176" s="73"/>
      <c r="P176" s="73"/>
      <c r="Q176" s="73"/>
      <c r="R176" s="73"/>
      <c r="S176" s="73"/>
      <c r="T176" s="74"/>
      <c r="AT176" s="18" t="s">
        <v>173</v>
      </c>
      <c r="AU176" s="18" t="s">
        <v>92</v>
      </c>
    </row>
    <row r="177" s="1" customFormat="1" ht="16.5" customHeight="1">
      <c r="B177" s="185"/>
      <c r="C177" s="228" t="s">
        <v>350</v>
      </c>
      <c r="D177" s="228" t="s">
        <v>386</v>
      </c>
      <c r="E177" s="229" t="s">
        <v>1629</v>
      </c>
      <c r="F177" s="230" t="s">
        <v>1630</v>
      </c>
      <c r="G177" s="231" t="s">
        <v>328</v>
      </c>
      <c r="H177" s="232">
        <v>10</v>
      </c>
      <c r="I177" s="233"/>
      <c r="J177" s="234">
        <f>ROUND(I177*H177,2)</f>
        <v>0</v>
      </c>
      <c r="K177" s="230" t="s">
        <v>247</v>
      </c>
      <c r="L177" s="235"/>
      <c r="M177" s="236" t="s">
        <v>1</v>
      </c>
      <c r="N177" s="237" t="s">
        <v>49</v>
      </c>
      <c r="O177" s="73"/>
      <c r="P177" s="195">
        <f>O177*H177</f>
        <v>0</v>
      </c>
      <c r="Q177" s="195">
        <v>8.0000000000000007E-05</v>
      </c>
      <c r="R177" s="195">
        <f>Q177*H177</f>
        <v>0.00080000000000000004</v>
      </c>
      <c r="S177" s="195">
        <v>0</v>
      </c>
      <c r="T177" s="196">
        <f>S177*H177</f>
        <v>0</v>
      </c>
      <c r="AR177" s="197" t="s">
        <v>431</v>
      </c>
      <c r="AT177" s="197" t="s">
        <v>386</v>
      </c>
      <c r="AU177" s="197" t="s">
        <v>92</v>
      </c>
      <c r="AY177" s="18" t="s">
        <v>165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8" t="s">
        <v>21</v>
      </c>
      <c r="BK177" s="198">
        <f>ROUND(I177*H177,2)</f>
        <v>0</v>
      </c>
      <c r="BL177" s="18" t="s">
        <v>331</v>
      </c>
      <c r="BM177" s="197" t="s">
        <v>1631</v>
      </c>
    </row>
    <row r="178" s="1" customFormat="1">
      <c r="B178" s="37"/>
      <c r="D178" s="199" t="s">
        <v>173</v>
      </c>
      <c r="F178" s="200" t="s">
        <v>1630</v>
      </c>
      <c r="I178" s="126"/>
      <c r="L178" s="37"/>
      <c r="M178" s="201"/>
      <c r="N178" s="73"/>
      <c r="O178" s="73"/>
      <c r="P178" s="73"/>
      <c r="Q178" s="73"/>
      <c r="R178" s="73"/>
      <c r="S178" s="73"/>
      <c r="T178" s="74"/>
      <c r="AT178" s="18" t="s">
        <v>173</v>
      </c>
      <c r="AU178" s="18" t="s">
        <v>92</v>
      </c>
    </row>
    <row r="179" s="13" customFormat="1">
      <c r="B179" s="212"/>
      <c r="D179" s="199" t="s">
        <v>249</v>
      </c>
      <c r="E179" s="213" t="s">
        <v>1</v>
      </c>
      <c r="F179" s="214" t="s">
        <v>1632</v>
      </c>
      <c r="H179" s="215">
        <v>10</v>
      </c>
      <c r="I179" s="216"/>
      <c r="L179" s="212"/>
      <c r="M179" s="217"/>
      <c r="N179" s="218"/>
      <c r="O179" s="218"/>
      <c r="P179" s="218"/>
      <c r="Q179" s="218"/>
      <c r="R179" s="218"/>
      <c r="S179" s="218"/>
      <c r="T179" s="219"/>
      <c r="AT179" s="213" t="s">
        <v>249</v>
      </c>
      <c r="AU179" s="213" t="s">
        <v>92</v>
      </c>
      <c r="AV179" s="13" t="s">
        <v>92</v>
      </c>
      <c r="AW179" s="13" t="s">
        <v>39</v>
      </c>
      <c r="AX179" s="13" t="s">
        <v>84</v>
      </c>
      <c r="AY179" s="213" t="s">
        <v>165</v>
      </c>
    </row>
    <row r="180" s="11" customFormat="1" ht="22.8" customHeight="1">
      <c r="B180" s="172"/>
      <c r="D180" s="173" t="s">
        <v>83</v>
      </c>
      <c r="E180" s="183" t="s">
        <v>1633</v>
      </c>
      <c r="F180" s="183" t="s">
        <v>1634</v>
      </c>
      <c r="I180" s="175"/>
      <c r="J180" s="184">
        <f>BK180</f>
        <v>0</v>
      </c>
      <c r="L180" s="172"/>
      <c r="M180" s="177"/>
      <c r="N180" s="178"/>
      <c r="O180" s="178"/>
      <c r="P180" s="179">
        <f>SUM(P181:P221)</f>
        <v>0</v>
      </c>
      <c r="Q180" s="178"/>
      <c r="R180" s="179">
        <f>SUM(R181:R221)</f>
        <v>0.25840000000000002</v>
      </c>
      <c r="S180" s="178"/>
      <c r="T180" s="180">
        <f>SUM(T181:T221)</f>
        <v>0</v>
      </c>
      <c r="AR180" s="173" t="s">
        <v>92</v>
      </c>
      <c r="AT180" s="181" t="s">
        <v>83</v>
      </c>
      <c r="AU180" s="181" t="s">
        <v>21</v>
      </c>
      <c r="AY180" s="173" t="s">
        <v>165</v>
      </c>
      <c r="BK180" s="182">
        <f>SUM(BK181:BK221)</f>
        <v>0</v>
      </c>
    </row>
    <row r="181" s="1" customFormat="1" ht="24" customHeight="1">
      <c r="B181" s="185"/>
      <c r="C181" s="186" t="s">
        <v>356</v>
      </c>
      <c r="D181" s="186" t="s">
        <v>168</v>
      </c>
      <c r="E181" s="187" t="s">
        <v>1635</v>
      </c>
      <c r="F181" s="188" t="s">
        <v>1636</v>
      </c>
      <c r="G181" s="189" t="s">
        <v>334</v>
      </c>
      <c r="H181" s="190">
        <v>170</v>
      </c>
      <c r="I181" s="191"/>
      <c r="J181" s="192">
        <f>ROUND(I181*H181,2)</f>
        <v>0</v>
      </c>
      <c r="K181" s="188" t="s">
        <v>247</v>
      </c>
      <c r="L181" s="37"/>
      <c r="M181" s="193" t="s">
        <v>1</v>
      </c>
      <c r="N181" s="194" t="s">
        <v>49</v>
      </c>
      <c r="O181" s="73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AR181" s="197" t="s">
        <v>331</v>
      </c>
      <c r="AT181" s="197" t="s">
        <v>168</v>
      </c>
      <c r="AU181" s="197" t="s">
        <v>92</v>
      </c>
      <c r="AY181" s="18" t="s">
        <v>165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8" t="s">
        <v>21</v>
      </c>
      <c r="BK181" s="198">
        <f>ROUND(I181*H181,2)</f>
        <v>0</v>
      </c>
      <c r="BL181" s="18" t="s">
        <v>331</v>
      </c>
      <c r="BM181" s="197" t="s">
        <v>1637</v>
      </c>
    </row>
    <row r="182" s="1" customFormat="1">
      <c r="B182" s="37"/>
      <c r="D182" s="199" t="s">
        <v>173</v>
      </c>
      <c r="F182" s="200" t="s">
        <v>1636</v>
      </c>
      <c r="I182" s="126"/>
      <c r="L182" s="37"/>
      <c r="M182" s="201"/>
      <c r="N182" s="73"/>
      <c r="O182" s="73"/>
      <c r="P182" s="73"/>
      <c r="Q182" s="73"/>
      <c r="R182" s="73"/>
      <c r="S182" s="73"/>
      <c r="T182" s="74"/>
      <c r="AT182" s="18" t="s">
        <v>173</v>
      </c>
      <c r="AU182" s="18" t="s">
        <v>92</v>
      </c>
    </row>
    <row r="183" s="13" customFormat="1">
      <c r="B183" s="212"/>
      <c r="D183" s="199" t="s">
        <v>249</v>
      </c>
      <c r="E183" s="213" t="s">
        <v>1</v>
      </c>
      <c r="F183" s="214" t="s">
        <v>1638</v>
      </c>
      <c r="H183" s="215">
        <v>170</v>
      </c>
      <c r="I183" s="216"/>
      <c r="L183" s="212"/>
      <c r="M183" s="217"/>
      <c r="N183" s="218"/>
      <c r="O183" s="218"/>
      <c r="P183" s="218"/>
      <c r="Q183" s="218"/>
      <c r="R183" s="218"/>
      <c r="S183" s="218"/>
      <c r="T183" s="219"/>
      <c r="AT183" s="213" t="s">
        <v>249</v>
      </c>
      <c r="AU183" s="213" t="s">
        <v>92</v>
      </c>
      <c r="AV183" s="13" t="s">
        <v>92</v>
      </c>
      <c r="AW183" s="13" t="s">
        <v>39</v>
      </c>
      <c r="AX183" s="13" t="s">
        <v>84</v>
      </c>
      <c r="AY183" s="213" t="s">
        <v>165</v>
      </c>
    </row>
    <row r="184" s="1" customFormat="1" ht="16.5" customHeight="1">
      <c r="B184" s="185"/>
      <c r="C184" s="228" t="s">
        <v>7</v>
      </c>
      <c r="D184" s="228" t="s">
        <v>386</v>
      </c>
      <c r="E184" s="229" t="s">
        <v>1639</v>
      </c>
      <c r="F184" s="230" t="s">
        <v>1640</v>
      </c>
      <c r="G184" s="231" t="s">
        <v>334</v>
      </c>
      <c r="H184" s="232">
        <v>120</v>
      </c>
      <c r="I184" s="233"/>
      <c r="J184" s="234">
        <f>ROUND(I184*H184,2)</f>
        <v>0</v>
      </c>
      <c r="K184" s="230" t="s">
        <v>247</v>
      </c>
      <c r="L184" s="235"/>
      <c r="M184" s="236" t="s">
        <v>1</v>
      </c>
      <c r="N184" s="237" t="s">
        <v>49</v>
      </c>
      <c r="O184" s="73"/>
      <c r="P184" s="195">
        <f>O184*H184</f>
        <v>0</v>
      </c>
      <c r="Q184" s="195">
        <v>4.0000000000000003E-05</v>
      </c>
      <c r="R184" s="195">
        <f>Q184*H184</f>
        <v>0.0048000000000000004</v>
      </c>
      <c r="S184" s="195">
        <v>0</v>
      </c>
      <c r="T184" s="196">
        <f>S184*H184</f>
        <v>0</v>
      </c>
      <c r="AR184" s="197" t="s">
        <v>431</v>
      </c>
      <c r="AT184" s="197" t="s">
        <v>386</v>
      </c>
      <c r="AU184" s="197" t="s">
        <v>92</v>
      </c>
      <c r="AY184" s="18" t="s">
        <v>165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8" t="s">
        <v>21</v>
      </c>
      <c r="BK184" s="198">
        <f>ROUND(I184*H184,2)</f>
        <v>0</v>
      </c>
      <c r="BL184" s="18" t="s">
        <v>331</v>
      </c>
      <c r="BM184" s="197" t="s">
        <v>1641</v>
      </c>
    </row>
    <row r="185" s="1" customFormat="1">
      <c r="B185" s="37"/>
      <c r="D185" s="199" t="s">
        <v>173</v>
      </c>
      <c r="F185" s="200" t="s">
        <v>1642</v>
      </c>
      <c r="I185" s="126"/>
      <c r="L185" s="37"/>
      <c r="M185" s="201"/>
      <c r="N185" s="73"/>
      <c r="O185" s="73"/>
      <c r="P185" s="73"/>
      <c r="Q185" s="73"/>
      <c r="R185" s="73"/>
      <c r="S185" s="73"/>
      <c r="T185" s="74"/>
      <c r="AT185" s="18" t="s">
        <v>173</v>
      </c>
      <c r="AU185" s="18" t="s">
        <v>92</v>
      </c>
    </row>
    <row r="186" s="13" customFormat="1">
      <c r="B186" s="212"/>
      <c r="D186" s="199" t="s">
        <v>249</v>
      </c>
      <c r="E186" s="213" t="s">
        <v>1</v>
      </c>
      <c r="F186" s="214" t="s">
        <v>1643</v>
      </c>
      <c r="H186" s="215">
        <v>120</v>
      </c>
      <c r="I186" s="216"/>
      <c r="L186" s="212"/>
      <c r="M186" s="217"/>
      <c r="N186" s="218"/>
      <c r="O186" s="218"/>
      <c r="P186" s="218"/>
      <c r="Q186" s="218"/>
      <c r="R186" s="218"/>
      <c r="S186" s="218"/>
      <c r="T186" s="219"/>
      <c r="AT186" s="213" t="s">
        <v>249</v>
      </c>
      <c r="AU186" s="213" t="s">
        <v>92</v>
      </c>
      <c r="AV186" s="13" t="s">
        <v>92</v>
      </c>
      <c r="AW186" s="13" t="s">
        <v>39</v>
      </c>
      <c r="AX186" s="13" t="s">
        <v>84</v>
      </c>
      <c r="AY186" s="213" t="s">
        <v>165</v>
      </c>
    </row>
    <row r="187" s="1" customFormat="1" ht="16.5" customHeight="1">
      <c r="B187" s="185"/>
      <c r="C187" s="228" t="s">
        <v>367</v>
      </c>
      <c r="D187" s="228" t="s">
        <v>386</v>
      </c>
      <c r="E187" s="229" t="s">
        <v>1644</v>
      </c>
      <c r="F187" s="230" t="s">
        <v>1645</v>
      </c>
      <c r="G187" s="231" t="s">
        <v>334</v>
      </c>
      <c r="H187" s="232">
        <v>50</v>
      </c>
      <c r="I187" s="233"/>
      <c r="J187" s="234">
        <f>ROUND(I187*H187,2)</f>
        <v>0</v>
      </c>
      <c r="K187" s="230" t="s">
        <v>247</v>
      </c>
      <c r="L187" s="235"/>
      <c r="M187" s="236" t="s">
        <v>1</v>
      </c>
      <c r="N187" s="237" t="s">
        <v>49</v>
      </c>
      <c r="O187" s="73"/>
      <c r="P187" s="195">
        <f>O187*H187</f>
        <v>0</v>
      </c>
      <c r="Q187" s="195">
        <v>5.0000000000000002E-05</v>
      </c>
      <c r="R187" s="195">
        <f>Q187*H187</f>
        <v>0.0025000000000000001</v>
      </c>
      <c r="S187" s="195">
        <v>0</v>
      </c>
      <c r="T187" s="196">
        <f>S187*H187</f>
        <v>0</v>
      </c>
      <c r="AR187" s="197" t="s">
        <v>431</v>
      </c>
      <c r="AT187" s="197" t="s">
        <v>386</v>
      </c>
      <c r="AU187" s="197" t="s">
        <v>92</v>
      </c>
      <c r="AY187" s="18" t="s">
        <v>165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8" t="s">
        <v>21</v>
      </c>
      <c r="BK187" s="198">
        <f>ROUND(I187*H187,2)</f>
        <v>0</v>
      </c>
      <c r="BL187" s="18" t="s">
        <v>331</v>
      </c>
      <c r="BM187" s="197" t="s">
        <v>1646</v>
      </c>
    </row>
    <row r="188" s="1" customFormat="1">
      <c r="B188" s="37"/>
      <c r="D188" s="199" t="s">
        <v>173</v>
      </c>
      <c r="F188" s="200" t="s">
        <v>1647</v>
      </c>
      <c r="I188" s="126"/>
      <c r="L188" s="37"/>
      <c r="M188" s="201"/>
      <c r="N188" s="73"/>
      <c r="O188" s="73"/>
      <c r="P188" s="73"/>
      <c r="Q188" s="73"/>
      <c r="R188" s="73"/>
      <c r="S188" s="73"/>
      <c r="T188" s="74"/>
      <c r="AT188" s="18" t="s">
        <v>173</v>
      </c>
      <c r="AU188" s="18" t="s">
        <v>92</v>
      </c>
    </row>
    <row r="189" s="13" customFormat="1">
      <c r="B189" s="212"/>
      <c r="D189" s="199" t="s">
        <v>249</v>
      </c>
      <c r="E189" s="213" t="s">
        <v>1</v>
      </c>
      <c r="F189" s="214" t="s">
        <v>1648</v>
      </c>
      <c r="H189" s="215">
        <v>50</v>
      </c>
      <c r="I189" s="216"/>
      <c r="L189" s="212"/>
      <c r="M189" s="217"/>
      <c r="N189" s="218"/>
      <c r="O189" s="218"/>
      <c r="P189" s="218"/>
      <c r="Q189" s="218"/>
      <c r="R189" s="218"/>
      <c r="S189" s="218"/>
      <c r="T189" s="219"/>
      <c r="AT189" s="213" t="s">
        <v>249</v>
      </c>
      <c r="AU189" s="213" t="s">
        <v>92</v>
      </c>
      <c r="AV189" s="13" t="s">
        <v>92</v>
      </c>
      <c r="AW189" s="13" t="s">
        <v>39</v>
      </c>
      <c r="AX189" s="13" t="s">
        <v>84</v>
      </c>
      <c r="AY189" s="213" t="s">
        <v>165</v>
      </c>
    </row>
    <row r="190" s="1" customFormat="1" ht="24" customHeight="1">
      <c r="B190" s="185"/>
      <c r="C190" s="186" t="s">
        <v>373</v>
      </c>
      <c r="D190" s="186" t="s">
        <v>168</v>
      </c>
      <c r="E190" s="187" t="s">
        <v>1649</v>
      </c>
      <c r="F190" s="188" t="s">
        <v>1650</v>
      </c>
      <c r="G190" s="189" t="s">
        <v>334</v>
      </c>
      <c r="H190" s="190">
        <v>70</v>
      </c>
      <c r="I190" s="191"/>
      <c r="J190" s="192">
        <f>ROUND(I190*H190,2)</f>
        <v>0</v>
      </c>
      <c r="K190" s="188" t="s">
        <v>247</v>
      </c>
      <c r="L190" s="37"/>
      <c r="M190" s="193" t="s">
        <v>1</v>
      </c>
      <c r="N190" s="194" t="s">
        <v>49</v>
      </c>
      <c r="O190" s="73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AR190" s="197" t="s">
        <v>331</v>
      </c>
      <c r="AT190" s="197" t="s">
        <v>168</v>
      </c>
      <c r="AU190" s="197" t="s">
        <v>92</v>
      </c>
      <c r="AY190" s="18" t="s">
        <v>165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8" t="s">
        <v>21</v>
      </c>
      <c r="BK190" s="198">
        <f>ROUND(I190*H190,2)</f>
        <v>0</v>
      </c>
      <c r="BL190" s="18" t="s">
        <v>331</v>
      </c>
      <c r="BM190" s="197" t="s">
        <v>1651</v>
      </c>
    </row>
    <row r="191" s="1" customFormat="1">
      <c r="B191" s="37"/>
      <c r="D191" s="199" t="s">
        <v>173</v>
      </c>
      <c r="F191" s="200" t="s">
        <v>1650</v>
      </c>
      <c r="I191" s="126"/>
      <c r="L191" s="37"/>
      <c r="M191" s="201"/>
      <c r="N191" s="73"/>
      <c r="O191" s="73"/>
      <c r="P191" s="73"/>
      <c r="Q191" s="73"/>
      <c r="R191" s="73"/>
      <c r="S191" s="73"/>
      <c r="T191" s="74"/>
      <c r="AT191" s="18" t="s">
        <v>173</v>
      </c>
      <c r="AU191" s="18" t="s">
        <v>92</v>
      </c>
    </row>
    <row r="192" s="1" customFormat="1" ht="16.5" customHeight="1">
      <c r="B192" s="185"/>
      <c r="C192" s="228" t="s">
        <v>379</v>
      </c>
      <c r="D192" s="228" t="s">
        <v>386</v>
      </c>
      <c r="E192" s="229" t="s">
        <v>1652</v>
      </c>
      <c r="F192" s="230" t="s">
        <v>1653</v>
      </c>
      <c r="G192" s="231" t="s">
        <v>334</v>
      </c>
      <c r="H192" s="232">
        <v>70</v>
      </c>
      <c r="I192" s="233"/>
      <c r="J192" s="234">
        <f>ROUND(I192*H192,2)</f>
        <v>0</v>
      </c>
      <c r="K192" s="230" t="s">
        <v>247</v>
      </c>
      <c r="L192" s="235"/>
      <c r="M192" s="236" t="s">
        <v>1</v>
      </c>
      <c r="N192" s="237" t="s">
        <v>49</v>
      </c>
      <c r="O192" s="73"/>
      <c r="P192" s="195">
        <f>O192*H192</f>
        <v>0</v>
      </c>
      <c r="Q192" s="195">
        <v>2.0000000000000002E-05</v>
      </c>
      <c r="R192" s="195">
        <f>Q192*H192</f>
        <v>0.0014000000000000002</v>
      </c>
      <c r="S192" s="195">
        <v>0</v>
      </c>
      <c r="T192" s="196">
        <f>S192*H192</f>
        <v>0</v>
      </c>
      <c r="AR192" s="197" t="s">
        <v>431</v>
      </c>
      <c r="AT192" s="197" t="s">
        <v>386</v>
      </c>
      <c r="AU192" s="197" t="s">
        <v>92</v>
      </c>
      <c r="AY192" s="18" t="s">
        <v>165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8" t="s">
        <v>21</v>
      </c>
      <c r="BK192" s="198">
        <f>ROUND(I192*H192,2)</f>
        <v>0</v>
      </c>
      <c r="BL192" s="18" t="s">
        <v>331</v>
      </c>
      <c r="BM192" s="197" t="s">
        <v>1654</v>
      </c>
    </row>
    <row r="193" s="1" customFormat="1">
      <c r="B193" s="37"/>
      <c r="D193" s="199" t="s">
        <v>173</v>
      </c>
      <c r="F193" s="200" t="s">
        <v>1653</v>
      </c>
      <c r="I193" s="126"/>
      <c r="L193" s="37"/>
      <c r="M193" s="201"/>
      <c r="N193" s="73"/>
      <c r="O193" s="73"/>
      <c r="P193" s="73"/>
      <c r="Q193" s="73"/>
      <c r="R193" s="73"/>
      <c r="S193" s="73"/>
      <c r="T193" s="74"/>
      <c r="AT193" s="18" t="s">
        <v>173</v>
      </c>
      <c r="AU193" s="18" t="s">
        <v>92</v>
      </c>
    </row>
    <row r="194" s="13" customFormat="1">
      <c r="B194" s="212"/>
      <c r="D194" s="199" t="s">
        <v>249</v>
      </c>
      <c r="E194" s="213" t="s">
        <v>1</v>
      </c>
      <c r="F194" s="214" t="s">
        <v>1655</v>
      </c>
      <c r="H194" s="215">
        <v>70</v>
      </c>
      <c r="I194" s="216"/>
      <c r="L194" s="212"/>
      <c r="M194" s="217"/>
      <c r="N194" s="218"/>
      <c r="O194" s="218"/>
      <c r="P194" s="218"/>
      <c r="Q194" s="218"/>
      <c r="R194" s="218"/>
      <c r="S194" s="218"/>
      <c r="T194" s="219"/>
      <c r="AT194" s="213" t="s">
        <v>249</v>
      </c>
      <c r="AU194" s="213" t="s">
        <v>92</v>
      </c>
      <c r="AV194" s="13" t="s">
        <v>92</v>
      </c>
      <c r="AW194" s="13" t="s">
        <v>39</v>
      </c>
      <c r="AX194" s="13" t="s">
        <v>84</v>
      </c>
      <c r="AY194" s="213" t="s">
        <v>165</v>
      </c>
    </row>
    <row r="195" s="1" customFormat="1" ht="24" customHeight="1">
      <c r="B195" s="185"/>
      <c r="C195" s="186" t="s">
        <v>385</v>
      </c>
      <c r="D195" s="186" t="s">
        <v>168</v>
      </c>
      <c r="E195" s="187" t="s">
        <v>1656</v>
      </c>
      <c r="F195" s="188" t="s">
        <v>1657</v>
      </c>
      <c r="G195" s="189" t="s">
        <v>334</v>
      </c>
      <c r="H195" s="190">
        <v>440</v>
      </c>
      <c r="I195" s="191"/>
      <c r="J195" s="192">
        <f>ROUND(I195*H195,2)</f>
        <v>0</v>
      </c>
      <c r="K195" s="188" t="s">
        <v>247</v>
      </c>
      <c r="L195" s="37"/>
      <c r="M195" s="193" t="s">
        <v>1</v>
      </c>
      <c r="N195" s="194" t="s">
        <v>49</v>
      </c>
      <c r="O195" s="73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AR195" s="197" t="s">
        <v>331</v>
      </c>
      <c r="AT195" s="197" t="s">
        <v>168</v>
      </c>
      <c r="AU195" s="197" t="s">
        <v>92</v>
      </c>
      <c r="AY195" s="18" t="s">
        <v>165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8" t="s">
        <v>21</v>
      </c>
      <c r="BK195" s="198">
        <f>ROUND(I195*H195,2)</f>
        <v>0</v>
      </c>
      <c r="BL195" s="18" t="s">
        <v>331</v>
      </c>
      <c r="BM195" s="197" t="s">
        <v>1658</v>
      </c>
    </row>
    <row r="196" s="1" customFormat="1">
      <c r="B196" s="37"/>
      <c r="D196" s="199" t="s">
        <v>173</v>
      </c>
      <c r="F196" s="200" t="s">
        <v>1657</v>
      </c>
      <c r="I196" s="126"/>
      <c r="L196" s="37"/>
      <c r="M196" s="201"/>
      <c r="N196" s="73"/>
      <c r="O196" s="73"/>
      <c r="P196" s="73"/>
      <c r="Q196" s="73"/>
      <c r="R196" s="73"/>
      <c r="S196" s="73"/>
      <c r="T196" s="74"/>
      <c r="AT196" s="18" t="s">
        <v>173</v>
      </c>
      <c r="AU196" s="18" t="s">
        <v>92</v>
      </c>
    </row>
    <row r="197" s="13" customFormat="1">
      <c r="B197" s="212"/>
      <c r="D197" s="199" t="s">
        <v>249</v>
      </c>
      <c r="E197" s="213" t="s">
        <v>1</v>
      </c>
      <c r="F197" s="214" t="s">
        <v>1659</v>
      </c>
      <c r="H197" s="215">
        <v>440</v>
      </c>
      <c r="I197" s="216"/>
      <c r="L197" s="212"/>
      <c r="M197" s="217"/>
      <c r="N197" s="218"/>
      <c r="O197" s="218"/>
      <c r="P197" s="218"/>
      <c r="Q197" s="218"/>
      <c r="R197" s="218"/>
      <c r="S197" s="218"/>
      <c r="T197" s="219"/>
      <c r="AT197" s="213" t="s">
        <v>249</v>
      </c>
      <c r="AU197" s="213" t="s">
        <v>92</v>
      </c>
      <c r="AV197" s="13" t="s">
        <v>92</v>
      </c>
      <c r="AW197" s="13" t="s">
        <v>39</v>
      </c>
      <c r="AX197" s="13" t="s">
        <v>84</v>
      </c>
      <c r="AY197" s="213" t="s">
        <v>165</v>
      </c>
    </row>
    <row r="198" s="1" customFormat="1" ht="16.5" customHeight="1">
      <c r="B198" s="185"/>
      <c r="C198" s="228" t="s">
        <v>392</v>
      </c>
      <c r="D198" s="228" t="s">
        <v>386</v>
      </c>
      <c r="E198" s="229" t="s">
        <v>1660</v>
      </c>
      <c r="F198" s="230" t="s">
        <v>1661</v>
      </c>
      <c r="G198" s="231" t="s">
        <v>334</v>
      </c>
      <c r="H198" s="232">
        <v>50</v>
      </c>
      <c r="I198" s="233"/>
      <c r="J198" s="234">
        <f>ROUND(I198*H198,2)</f>
        <v>0</v>
      </c>
      <c r="K198" s="230" t="s">
        <v>247</v>
      </c>
      <c r="L198" s="235"/>
      <c r="M198" s="236" t="s">
        <v>1</v>
      </c>
      <c r="N198" s="237" t="s">
        <v>49</v>
      </c>
      <c r="O198" s="73"/>
      <c r="P198" s="195">
        <f>O198*H198</f>
        <v>0</v>
      </c>
      <c r="Q198" s="195">
        <v>0.00010000000000000001</v>
      </c>
      <c r="R198" s="195">
        <f>Q198*H198</f>
        <v>0.0050000000000000001</v>
      </c>
      <c r="S198" s="195">
        <v>0</v>
      </c>
      <c r="T198" s="196">
        <f>S198*H198</f>
        <v>0</v>
      </c>
      <c r="AR198" s="197" t="s">
        <v>431</v>
      </c>
      <c r="AT198" s="197" t="s">
        <v>386</v>
      </c>
      <c r="AU198" s="197" t="s">
        <v>92</v>
      </c>
      <c r="AY198" s="18" t="s">
        <v>165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8" t="s">
        <v>21</v>
      </c>
      <c r="BK198" s="198">
        <f>ROUND(I198*H198,2)</f>
        <v>0</v>
      </c>
      <c r="BL198" s="18" t="s">
        <v>331</v>
      </c>
      <c r="BM198" s="197" t="s">
        <v>1662</v>
      </c>
    </row>
    <row r="199" s="1" customFormat="1">
      <c r="B199" s="37"/>
      <c r="D199" s="199" t="s">
        <v>173</v>
      </c>
      <c r="F199" s="200" t="s">
        <v>1661</v>
      </c>
      <c r="I199" s="126"/>
      <c r="L199" s="37"/>
      <c r="M199" s="201"/>
      <c r="N199" s="73"/>
      <c r="O199" s="73"/>
      <c r="P199" s="73"/>
      <c r="Q199" s="73"/>
      <c r="R199" s="73"/>
      <c r="S199" s="73"/>
      <c r="T199" s="74"/>
      <c r="AT199" s="18" t="s">
        <v>173</v>
      </c>
      <c r="AU199" s="18" t="s">
        <v>92</v>
      </c>
    </row>
    <row r="200" s="13" customFormat="1">
      <c r="B200" s="212"/>
      <c r="D200" s="199" t="s">
        <v>249</v>
      </c>
      <c r="E200" s="213" t="s">
        <v>1</v>
      </c>
      <c r="F200" s="214" t="s">
        <v>1663</v>
      </c>
      <c r="H200" s="215">
        <v>50</v>
      </c>
      <c r="I200" s="216"/>
      <c r="L200" s="212"/>
      <c r="M200" s="217"/>
      <c r="N200" s="218"/>
      <c r="O200" s="218"/>
      <c r="P200" s="218"/>
      <c r="Q200" s="218"/>
      <c r="R200" s="218"/>
      <c r="S200" s="218"/>
      <c r="T200" s="219"/>
      <c r="AT200" s="213" t="s">
        <v>249</v>
      </c>
      <c r="AU200" s="213" t="s">
        <v>92</v>
      </c>
      <c r="AV200" s="13" t="s">
        <v>92</v>
      </c>
      <c r="AW200" s="13" t="s">
        <v>39</v>
      </c>
      <c r="AX200" s="13" t="s">
        <v>84</v>
      </c>
      <c r="AY200" s="213" t="s">
        <v>165</v>
      </c>
    </row>
    <row r="201" s="1" customFormat="1" ht="16.5" customHeight="1">
      <c r="B201" s="185"/>
      <c r="C201" s="228" t="s">
        <v>398</v>
      </c>
      <c r="D201" s="228" t="s">
        <v>386</v>
      </c>
      <c r="E201" s="229" t="s">
        <v>1664</v>
      </c>
      <c r="F201" s="230" t="s">
        <v>1665</v>
      </c>
      <c r="G201" s="231" t="s">
        <v>334</v>
      </c>
      <c r="H201" s="232">
        <v>390</v>
      </c>
      <c r="I201" s="233"/>
      <c r="J201" s="234">
        <f>ROUND(I201*H201,2)</f>
        <v>0</v>
      </c>
      <c r="K201" s="230" t="s">
        <v>247</v>
      </c>
      <c r="L201" s="235"/>
      <c r="M201" s="236" t="s">
        <v>1</v>
      </c>
      <c r="N201" s="237" t="s">
        <v>49</v>
      </c>
      <c r="O201" s="73"/>
      <c r="P201" s="195">
        <f>O201*H201</f>
        <v>0</v>
      </c>
      <c r="Q201" s="195">
        <v>0.00012</v>
      </c>
      <c r="R201" s="195">
        <f>Q201*H201</f>
        <v>0.046800000000000001</v>
      </c>
      <c r="S201" s="195">
        <v>0</v>
      </c>
      <c r="T201" s="196">
        <f>S201*H201</f>
        <v>0</v>
      </c>
      <c r="AR201" s="197" t="s">
        <v>431</v>
      </c>
      <c r="AT201" s="197" t="s">
        <v>386</v>
      </c>
      <c r="AU201" s="197" t="s">
        <v>92</v>
      </c>
      <c r="AY201" s="18" t="s">
        <v>165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8" t="s">
        <v>21</v>
      </c>
      <c r="BK201" s="198">
        <f>ROUND(I201*H201,2)</f>
        <v>0</v>
      </c>
      <c r="BL201" s="18" t="s">
        <v>331</v>
      </c>
      <c r="BM201" s="197" t="s">
        <v>1666</v>
      </c>
    </row>
    <row r="202" s="1" customFormat="1">
      <c r="B202" s="37"/>
      <c r="D202" s="199" t="s">
        <v>173</v>
      </c>
      <c r="F202" s="200" t="s">
        <v>1665</v>
      </c>
      <c r="I202" s="126"/>
      <c r="L202" s="37"/>
      <c r="M202" s="201"/>
      <c r="N202" s="73"/>
      <c r="O202" s="73"/>
      <c r="P202" s="73"/>
      <c r="Q202" s="73"/>
      <c r="R202" s="73"/>
      <c r="S202" s="73"/>
      <c r="T202" s="74"/>
      <c r="AT202" s="18" t="s">
        <v>173</v>
      </c>
      <c r="AU202" s="18" t="s">
        <v>92</v>
      </c>
    </row>
    <row r="203" s="13" customFormat="1">
      <c r="B203" s="212"/>
      <c r="D203" s="199" t="s">
        <v>249</v>
      </c>
      <c r="E203" s="213" t="s">
        <v>1</v>
      </c>
      <c r="F203" s="214" t="s">
        <v>1667</v>
      </c>
      <c r="H203" s="215">
        <v>390</v>
      </c>
      <c r="I203" s="216"/>
      <c r="L203" s="212"/>
      <c r="M203" s="217"/>
      <c r="N203" s="218"/>
      <c r="O203" s="218"/>
      <c r="P203" s="218"/>
      <c r="Q203" s="218"/>
      <c r="R203" s="218"/>
      <c r="S203" s="218"/>
      <c r="T203" s="219"/>
      <c r="AT203" s="213" t="s">
        <v>249</v>
      </c>
      <c r="AU203" s="213" t="s">
        <v>92</v>
      </c>
      <c r="AV203" s="13" t="s">
        <v>92</v>
      </c>
      <c r="AW203" s="13" t="s">
        <v>39</v>
      </c>
      <c r="AX203" s="13" t="s">
        <v>84</v>
      </c>
      <c r="AY203" s="213" t="s">
        <v>165</v>
      </c>
    </row>
    <row r="204" s="1" customFormat="1" ht="24" customHeight="1">
      <c r="B204" s="185"/>
      <c r="C204" s="186" t="s">
        <v>401</v>
      </c>
      <c r="D204" s="186" t="s">
        <v>168</v>
      </c>
      <c r="E204" s="187" t="s">
        <v>1668</v>
      </c>
      <c r="F204" s="188" t="s">
        <v>1669</v>
      </c>
      <c r="G204" s="189" t="s">
        <v>334</v>
      </c>
      <c r="H204" s="190">
        <v>655</v>
      </c>
      <c r="I204" s="191"/>
      <c r="J204" s="192">
        <f>ROUND(I204*H204,2)</f>
        <v>0</v>
      </c>
      <c r="K204" s="188" t="s">
        <v>247</v>
      </c>
      <c r="L204" s="37"/>
      <c r="M204" s="193" t="s">
        <v>1</v>
      </c>
      <c r="N204" s="194" t="s">
        <v>49</v>
      </c>
      <c r="O204" s="73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AR204" s="197" t="s">
        <v>331</v>
      </c>
      <c r="AT204" s="197" t="s">
        <v>168</v>
      </c>
      <c r="AU204" s="197" t="s">
        <v>92</v>
      </c>
      <c r="AY204" s="18" t="s">
        <v>165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8" t="s">
        <v>21</v>
      </c>
      <c r="BK204" s="198">
        <f>ROUND(I204*H204,2)</f>
        <v>0</v>
      </c>
      <c r="BL204" s="18" t="s">
        <v>331</v>
      </c>
      <c r="BM204" s="197" t="s">
        <v>1670</v>
      </c>
    </row>
    <row r="205" s="1" customFormat="1">
      <c r="B205" s="37"/>
      <c r="D205" s="199" t="s">
        <v>173</v>
      </c>
      <c r="F205" s="200" t="s">
        <v>1669</v>
      </c>
      <c r="I205" s="126"/>
      <c r="L205" s="37"/>
      <c r="M205" s="201"/>
      <c r="N205" s="73"/>
      <c r="O205" s="73"/>
      <c r="P205" s="73"/>
      <c r="Q205" s="73"/>
      <c r="R205" s="73"/>
      <c r="S205" s="73"/>
      <c r="T205" s="74"/>
      <c r="AT205" s="18" t="s">
        <v>173</v>
      </c>
      <c r="AU205" s="18" t="s">
        <v>92</v>
      </c>
    </row>
    <row r="206" s="13" customFormat="1">
      <c r="B206" s="212"/>
      <c r="D206" s="199" t="s">
        <v>249</v>
      </c>
      <c r="E206" s="213" t="s">
        <v>1</v>
      </c>
      <c r="F206" s="214" t="s">
        <v>1671</v>
      </c>
      <c r="H206" s="215">
        <v>655</v>
      </c>
      <c r="I206" s="216"/>
      <c r="L206" s="212"/>
      <c r="M206" s="217"/>
      <c r="N206" s="218"/>
      <c r="O206" s="218"/>
      <c r="P206" s="218"/>
      <c r="Q206" s="218"/>
      <c r="R206" s="218"/>
      <c r="S206" s="218"/>
      <c r="T206" s="219"/>
      <c r="AT206" s="213" t="s">
        <v>249</v>
      </c>
      <c r="AU206" s="213" t="s">
        <v>92</v>
      </c>
      <c r="AV206" s="13" t="s">
        <v>92</v>
      </c>
      <c r="AW206" s="13" t="s">
        <v>39</v>
      </c>
      <c r="AX206" s="13" t="s">
        <v>84</v>
      </c>
      <c r="AY206" s="213" t="s">
        <v>165</v>
      </c>
    </row>
    <row r="207" s="1" customFormat="1" ht="16.5" customHeight="1">
      <c r="B207" s="185"/>
      <c r="C207" s="228" t="s">
        <v>410</v>
      </c>
      <c r="D207" s="228" t="s">
        <v>386</v>
      </c>
      <c r="E207" s="229" t="s">
        <v>1672</v>
      </c>
      <c r="F207" s="230" t="s">
        <v>1673</v>
      </c>
      <c r="G207" s="231" t="s">
        <v>334</v>
      </c>
      <c r="H207" s="232">
        <v>385</v>
      </c>
      <c r="I207" s="233"/>
      <c r="J207" s="234">
        <f>ROUND(I207*H207,2)</f>
        <v>0</v>
      </c>
      <c r="K207" s="230" t="s">
        <v>247</v>
      </c>
      <c r="L207" s="235"/>
      <c r="M207" s="236" t="s">
        <v>1</v>
      </c>
      <c r="N207" s="237" t="s">
        <v>49</v>
      </c>
      <c r="O207" s="73"/>
      <c r="P207" s="195">
        <f>O207*H207</f>
        <v>0</v>
      </c>
      <c r="Q207" s="195">
        <v>0.00017000000000000001</v>
      </c>
      <c r="R207" s="195">
        <f>Q207*H207</f>
        <v>0.065450000000000008</v>
      </c>
      <c r="S207" s="195">
        <v>0</v>
      </c>
      <c r="T207" s="196">
        <f>S207*H207</f>
        <v>0</v>
      </c>
      <c r="AR207" s="197" t="s">
        <v>431</v>
      </c>
      <c r="AT207" s="197" t="s">
        <v>386</v>
      </c>
      <c r="AU207" s="197" t="s">
        <v>92</v>
      </c>
      <c r="AY207" s="18" t="s">
        <v>165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8" t="s">
        <v>21</v>
      </c>
      <c r="BK207" s="198">
        <f>ROUND(I207*H207,2)</f>
        <v>0</v>
      </c>
      <c r="BL207" s="18" t="s">
        <v>331</v>
      </c>
      <c r="BM207" s="197" t="s">
        <v>1674</v>
      </c>
    </row>
    <row r="208" s="1" customFormat="1">
      <c r="B208" s="37"/>
      <c r="D208" s="199" t="s">
        <v>173</v>
      </c>
      <c r="F208" s="200" t="s">
        <v>1673</v>
      </c>
      <c r="I208" s="126"/>
      <c r="L208" s="37"/>
      <c r="M208" s="201"/>
      <c r="N208" s="73"/>
      <c r="O208" s="73"/>
      <c r="P208" s="73"/>
      <c r="Q208" s="73"/>
      <c r="R208" s="73"/>
      <c r="S208" s="73"/>
      <c r="T208" s="74"/>
      <c r="AT208" s="18" t="s">
        <v>173</v>
      </c>
      <c r="AU208" s="18" t="s">
        <v>92</v>
      </c>
    </row>
    <row r="209" s="13" customFormat="1">
      <c r="B209" s="212"/>
      <c r="D209" s="199" t="s">
        <v>249</v>
      </c>
      <c r="E209" s="213" t="s">
        <v>1</v>
      </c>
      <c r="F209" s="214" t="s">
        <v>1675</v>
      </c>
      <c r="H209" s="215">
        <v>385</v>
      </c>
      <c r="I209" s="216"/>
      <c r="L209" s="212"/>
      <c r="M209" s="217"/>
      <c r="N209" s="218"/>
      <c r="O209" s="218"/>
      <c r="P209" s="218"/>
      <c r="Q209" s="218"/>
      <c r="R209" s="218"/>
      <c r="S209" s="218"/>
      <c r="T209" s="219"/>
      <c r="AT209" s="213" t="s">
        <v>249</v>
      </c>
      <c r="AU209" s="213" t="s">
        <v>92</v>
      </c>
      <c r="AV209" s="13" t="s">
        <v>92</v>
      </c>
      <c r="AW209" s="13" t="s">
        <v>39</v>
      </c>
      <c r="AX209" s="13" t="s">
        <v>84</v>
      </c>
      <c r="AY209" s="213" t="s">
        <v>165</v>
      </c>
    </row>
    <row r="210" s="1" customFormat="1" ht="16.5" customHeight="1">
      <c r="B210" s="185"/>
      <c r="C210" s="228" t="s">
        <v>419</v>
      </c>
      <c r="D210" s="228" t="s">
        <v>386</v>
      </c>
      <c r="E210" s="229" t="s">
        <v>1676</v>
      </c>
      <c r="F210" s="230" t="s">
        <v>1677</v>
      </c>
      <c r="G210" s="231" t="s">
        <v>334</v>
      </c>
      <c r="H210" s="232">
        <v>270</v>
      </c>
      <c r="I210" s="233"/>
      <c r="J210" s="234">
        <f>ROUND(I210*H210,2)</f>
        <v>0</v>
      </c>
      <c r="K210" s="230" t="s">
        <v>247</v>
      </c>
      <c r="L210" s="235"/>
      <c r="M210" s="236" t="s">
        <v>1</v>
      </c>
      <c r="N210" s="237" t="s">
        <v>49</v>
      </c>
      <c r="O210" s="73"/>
      <c r="P210" s="195">
        <f>O210*H210</f>
        <v>0</v>
      </c>
      <c r="Q210" s="195">
        <v>0.00025000000000000001</v>
      </c>
      <c r="R210" s="195">
        <f>Q210*H210</f>
        <v>0.067500000000000004</v>
      </c>
      <c r="S210" s="195">
        <v>0</v>
      </c>
      <c r="T210" s="196">
        <f>S210*H210</f>
        <v>0</v>
      </c>
      <c r="AR210" s="197" t="s">
        <v>431</v>
      </c>
      <c r="AT210" s="197" t="s">
        <v>386</v>
      </c>
      <c r="AU210" s="197" t="s">
        <v>92</v>
      </c>
      <c r="AY210" s="18" t="s">
        <v>165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8" t="s">
        <v>21</v>
      </c>
      <c r="BK210" s="198">
        <f>ROUND(I210*H210,2)</f>
        <v>0</v>
      </c>
      <c r="BL210" s="18" t="s">
        <v>331</v>
      </c>
      <c r="BM210" s="197" t="s">
        <v>1678</v>
      </c>
    </row>
    <row r="211" s="1" customFormat="1">
      <c r="B211" s="37"/>
      <c r="D211" s="199" t="s">
        <v>173</v>
      </c>
      <c r="F211" s="200" t="s">
        <v>1677</v>
      </c>
      <c r="I211" s="126"/>
      <c r="L211" s="37"/>
      <c r="M211" s="201"/>
      <c r="N211" s="73"/>
      <c r="O211" s="73"/>
      <c r="P211" s="73"/>
      <c r="Q211" s="73"/>
      <c r="R211" s="73"/>
      <c r="S211" s="73"/>
      <c r="T211" s="74"/>
      <c r="AT211" s="18" t="s">
        <v>173</v>
      </c>
      <c r="AU211" s="18" t="s">
        <v>92</v>
      </c>
    </row>
    <row r="212" s="13" customFormat="1">
      <c r="B212" s="212"/>
      <c r="D212" s="199" t="s">
        <v>249</v>
      </c>
      <c r="E212" s="213" t="s">
        <v>1</v>
      </c>
      <c r="F212" s="214" t="s">
        <v>1679</v>
      </c>
      <c r="H212" s="215">
        <v>270</v>
      </c>
      <c r="I212" s="216"/>
      <c r="L212" s="212"/>
      <c r="M212" s="217"/>
      <c r="N212" s="218"/>
      <c r="O212" s="218"/>
      <c r="P212" s="218"/>
      <c r="Q212" s="218"/>
      <c r="R212" s="218"/>
      <c r="S212" s="218"/>
      <c r="T212" s="219"/>
      <c r="AT212" s="213" t="s">
        <v>249</v>
      </c>
      <c r="AU212" s="213" t="s">
        <v>92</v>
      </c>
      <c r="AV212" s="13" t="s">
        <v>92</v>
      </c>
      <c r="AW212" s="13" t="s">
        <v>39</v>
      </c>
      <c r="AX212" s="13" t="s">
        <v>84</v>
      </c>
      <c r="AY212" s="213" t="s">
        <v>165</v>
      </c>
    </row>
    <row r="213" s="1" customFormat="1" ht="24" customHeight="1">
      <c r="B213" s="185"/>
      <c r="C213" s="186" t="s">
        <v>425</v>
      </c>
      <c r="D213" s="186" t="s">
        <v>168</v>
      </c>
      <c r="E213" s="187" t="s">
        <v>1680</v>
      </c>
      <c r="F213" s="188" t="s">
        <v>1681</v>
      </c>
      <c r="G213" s="189" t="s">
        <v>334</v>
      </c>
      <c r="H213" s="190">
        <v>75</v>
      </c>
      <c r="I213" s="191"/>
      <c r="J213" s="192">
        <f>ROUND(I213*H213,2)</f>
        <v>0</v>
      </c>
      <c r="K213" s="188" t="s">
        <v>247</v>
      </c>
      <c r="L213" s="37"/>
      <c r="M213" s="193" t="s">
        <v>1</v>
      </c>
      <c r="N213" s="194" t="s">
        <v>49</v>
      </c>
      <c r="O213" s="73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AR213" s="197" t="s">
        <v>331</v>
      </c>
      <c r="AT213" s="197" t="s">
        <v>168</v>
      </c>
      <c r="AU213" s="197" t="s">
        <v>92</v>
      </c>
      <c r="AY213" s="18" t="s">
        <v>165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8" t="s">
        <v>21</v>
      </c>
      <c r="BK213" s="198">
        <f>ROUND(I213*H213,2)</f>
        <v>0</v>
      </c>
      <c r="BL213" s="18" t="s">
        <v>331</v>
      </c>
      <c r="BM213" s="197" t="s">
        <v>1682</v>
      </c>
    </row>
    <row r="214" s="1" customFormat="1">
      <c r="B214" s="37"/>
      <c r="D214" s="199" t="s">
        <v>173</v>
      </c>
      <c r="F214" s="200" t="s">
        <v>1683</v>
      </c>
      <c r="I214" s="126"/>
      <c r="L214" s="37"/>
      <c r="M214" s="201"/>
      <c r="N214" s="73"/>
      <c r="O214" s="73"/>
      <c r="P214" s="73"/>
      <c r="Q214" s="73"/>
      <c r="R214" s="73"/>
      <c r="S214" s="73"/>
      <c r="T214" s="74"/>
      <c r="AT214" s="18" t="s">
        <v>173</v>
      </c>
      <c r="AU214" s="18" t="s">
        <v>92</v>
      </c>
    </row>
    <row r="215" s="1" customFormat="1" ht="16.5" customHeight="1">
      <c r="B215" s="185"/>
      <c r="C215" s="228" t="s">
        <v>431</v>
      </c>
      <c r="D215" s="228" t="s">
        <v>386</v>
      </c>
      <c r="E215" s="229" t="s">
        <v>1684</v>
      </c>
      <c r="F215" s="230" t="s">
        <v>1685</v>
      </c>
      <c r="G215" s="231" t="s">
        <v>334</v>
      </c>
      <c r="H215" s="232">
        <v>75</v>
      </c>
      <c r="I215" s="233"/>
      <c r="J215" s="234">
        <f>ROUND(I215*H215,2)</f>
        <v>0</v>
      </c>
      <c r="K215" s="230" t="s">
        <v>247</v>
      </c>
      <c r="L215" s="235"/>
      <c r="M215" s="236" t="s">
        <v>1</v>
      </c>
      <c r="N215" s="237" t="s">
        <v>49</v>
      </c>
      <c r="O215" s="73"/>
      <c r="P215" s="195">
        <f>O215*H215</f>
        <v>0</v>
      </c>
      <c r="Q215" s="195">
        <v>0.00052999999999999998</v>
      </c>
      <c r="R215" s="195">
        <f>Q215*H215</f>
        <v>0.039750000000000001</v>
      </c>
      <c r="S215" s="195">
        <v>0</v>
      </c>
      <c r="T215" s="196">
        <f>S215*H215</f>
        <v>0</v>
      </c>
      <c r="AR215" s="197" t="s">
        <v>431</v>
      </c>
      <c r="AT215" s="197" t="s">
        <v>386</v>
      </c>
      <c r="AU215" s="197" t="s">
        <v>92</v>
      </c>
      <c r="AY215" s="18" t="s">
        <v>165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18" t="s">
        <v>21</v>
      </c>
      <c r="BK215" s="198">
        <f>ROUND(I215*H215,2)</f>
        <v>0</v>
      </c>
      <c r="BL215" s="18" t="s">
        <v>331</v>
      </c>
      <c r="BM215" s="197" t="s">
        <v>1686</v>
      </c>
    </row>
    <row r="216" s="1" customFormat="1">
      <c r="B216" s="37"/>
      <c r="D216" s="199" t="s">
        <v>173</v>
      </c>
      <c r="F216" s="200" t="s">
        <v>1687</v>
      </c>
      <c r="I216" s="126"/>
      <c r="L216" s="37"/>
      <c r="M216" s="201"/>
      <c r="N216" s="73"/>
      <c r="O216" s="73"/>
      <c r="P216" s="73"/>
      <c r="Q216" s="73"/>
      <c r="R216" s="73"/>
      <c r="S216" s="73"/>
      <c r="T216" s="74"/>
      <c r="AT216" s="18" t="s">
        <v>173</v>
      </c>
      <c r="AU216" s="18" t="s">
        <v>92</v>
      </c>
    </row>
    <row r="217" s="13" customFormat="1">
      <c r="B217" s="212"/>
      <c r="D217" s="199" t="s">
        <v>249</v>
      </c>
      <c r="E217" s="213" t="s">
        <v>1</v>
      </c>
      <c r="F217" s="214" t="s">
        <v>1688</v>
      </c>
      <c r="H217" s="215">
        <v>75</v>
      </c>
      <c r="I217" s="216"/>
      <c r="L217" s="212"/>
      <c r="M217" s="217"/>
      <c r="N217" s="218"/>
      <c r="O217" s="218"/>
      <c r="P217" s="218"/>
      <c r="Q217" s="218"/>
      <c r="R217" s="218"/>
      <c r="S217" s="218"/>
      <c r="T217" s="219"/>
      <c r="AT217" s="213" t="s">
        <v>249</v>
      </c>
      <c r="AU217" s="213" t="s">
        <v>92</v>
      </c>
      <c r="AV217" s="13" t="s">
        <v>92</v>
      </c>
      <c r="AW217" s="13" t="s">
        <v>39</v>
      </c>
      <c r="AX217" s="13" t="s">
        <v>84</v>
      </c>
      <c r="AY217" s="213" t="s">
        <v>165</v>
      </c>
    </row>
    <row r="218" s="1" customFormat="1" ht="24" customHeight="1">
      <c r="B218" s="185"/>
      <c r="C218" s="186" t="s">
        <v>436</v>
      </c>
      <c r="D218" s="186" t="s">
        <v>168</v>
      </c>
      <c r="E218" s="187" t="s">
        <v>1689</v>
      </c>
      <c r="F218" s="188" t="s">
        <v>1690</v>
      </c>
      <c r="G218" s="189" t="s">
        <v>334</v>
      </c>
      <c r="H218" s="190">
        <v>40</v>
      </c>
      <c r="I218" s="191"/>
      <c r="J218" s="192">
        <f>ROUND(I218*H218,2)</f>
        <v>0</v>
      </c>
      <c r="K218" s="188" t="s">
        <v>247</v>
      </c>
      <c r="L218" s="37"/>
      <c r="M218" s="193" t="s">
        <v>1</v>
      </c>
      <c r="N218" s="194" t="s">
        <v>49</v>
      </c>
      <c r="O218" s="73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AR218" s="197" t="s">
        <v>331</v>
      </c>
      <c r="AT218" s="197" t="s">
        <v>168</v>
      </c>
      <c r="AU218" s="197" t="s">
        <v>92</v>
      </c>
      <c r="AY218" s="18" t="s">
        <v>165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8" t="s">
        <v>21</v>
      </c>
      <c r="BK218" s="198">
        <f>ROUND(I218*H218,2)</f>
        <v>0</v>
      </c>
      <c r="BL218" s="18" t="s">
        <v>331</v>
      </c>
      <c r="BM218" s="197" t="s">
        <v>1691</v>
      </c>
    </row>
    <row r="219" s="1" customFormat="1">
      <c r="B219" s="37"/>
      <c r="D219" s="199" t="s">
        <v>173</v>
      </c>
      <c r="F219" s="200" t="s">
        <v>1690</v>
      </c>
      <c r="I219" s="126"/>
      <c r="L219" s="37"/>
      <c r="M219" s="201"/>
      <c r="N219" s="73"/>
      <c r="O219" s="73"/>
      <c r="P219" s="73"/>
      <c r="Q219" s="73"/>
      <c r="R219" s="73"/>
      <c r="S219" s="73"/>
      <c r="T219" s="74"/>
      <c r="AT219" s="18" t="s">
        <v>173</v>
      </c>
      <c r="AU219" s="18" t="s">
        <v>92</v>
      </c>
    </row>
    <row r="220" s="1" customFormat="1" ht="16.5" customHeight="1">
      <c r="B220" s="185"/>
      <c r="C220" s="228" t="s">
        <v>443</v>
      </c>
      <c r="D220" s="228" t="s">
        <v>386</v>
      </c>
      <c r="E220" s="229" t="s">
        <v>1692</v>
      </c>
      <c r="F220" s="230" t="s">
        <v>1693</v>
      </c>
      <c r="G220" s="231" t="s">
        <v>334</v>
      </c>
      <c r="H220" s="232">
        <v>40</v>
      </c>
      <c r="I220" s="233"/>
      <c r="J220" s="234">
        <f>ROUND(I220*H220,2)</f>
        <v>0</v>
      </c>
      <c r="K220" s="230" t="s">
        <v>1</v>
      </c>
      <c r="L220" s="235"/>
      <c r="M220" s="236" t="s">
        <v>1</v>
      </c>
      <c r="N220" s="237" t="s">
        <v>49</v>
      </c>
      <c r="O220" s="73"/>
      <c r="P220" s="195">
        <f>O220*H220</f>
        <v>0</v>
      </c>
      <c r="Q220" s="195">
        <v>0.00063000000000000003</v>
      </c>
      <c r="R220" s="195">
        <f>Q220*H220</f>
        <v>0.0252</v>
      </c>
      <c r="S220" s="195">
        <v>0</v>
      </c>
      <c r="T220" s="196">
        <f>S220*H220</f>
        <v>0</v>
      </c>
      <c r="AR220" s="197" t="s">
        <v>431</v>
      </c>
      <c r="AT220" s="197" t="s">
        <v>386</v>
      </c>
      <c r="AU220" s="197" t="s">
        <v>92</v>
      </c>
      <c r="AY220" s="18" t="s">
        <v>165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8" t="s">
        <v>21</v>
      </c>
      <c r="BK220" s="198">
        <f>ROUND(I220*H220,2)</f>
        <v>0</v>
      </c>
      <c r="BL220" s="18" t="s">
        <v>331</v>
      </c>
      <c r="BM220" s="197" t="s">
        <v>1694</v>
      </c>
    </row>
    <row r="221" s="1" customFormat="1">
      <c r="B221" s="37"/>
      <c r="D221" s="199" t="s">
        <v>173</v>
      </c>
      <c r="F221" s="200" t="s">
        <v>1693</v>
      </c>
      <c r="I221" s="126"/>
      <c r="L221" s="37"/>
      <c r="M221" s="201"/>
      <c r="N221" s="73"/>
      <c r="O221" s="73"/>
      <c r="P221" s="73"/>
      <c r="Q221" s="73"/>
      <c r="R221" s="73"/>
      <c r="S221" s="73"/>
      <c r="T221" s="74"/>
      <c r="AT221" s="18" t="s">
        <v>173</v>
      </c>
      <c r="AU221" s="18" t="s">
        <v>92</v>
      </c>
    </row>
    <row r="222" s="11" customFormat="1" ht="22.8" customHeight="1">
      <c r="B222" s="172"/>
      <c r="D222" s="173" t="s">
        <v>83</v>
      </c>
      <c r="E222" s="183" t="s">
        <v>1695</v>
      </c>
      <c r="F222" s="183" t="s">
        <v>1696</v>
      </c>
      <c r="I222" s="175"/>
      <c r="J222" s="184">
        <f>BK222</f>
        <v>0</v>
      </c>
      <c r="L222" s="172"/>
      <c r="M222" s="177"/>
      <c r="N222" s="178"/>
      <c r="O222" s="178"/>
      <c r="P222" s="179">
        <f>SUM(P223:P236)</f>
        <v>0</v>
      </c>
      <c r="Q222" s="178"/>
      <c r="R222" s="179">
        <f>SUM(R223:R236)</f>
        <v>0</v>
      </c>
      <c r="S222" s="178"/>
      <c r="T222" s="180">
        <f>SUM(T223:T236)</f>
        <v>0</v>
      </c>
      <c r="AR222" s="173" t="s">
        <v>92</v>
      </c>
      <c r="AT222" s="181" t="s">
        <v>83</v>
      </c>
      <c r="AU222" s="181" t="s">
        <v>21</v>
      </c>
      <c r="AY222" s="173" t="s">
        <v>165</v>
      </c>
      <c r="BK222" s="182">
        <f>SUM(BK223:BK236)</f>
        <v>0</v>
      </c>
    </row>
    <row r="223" s="1" customFormat="1" ht="24" customHeight="1">
      <c r="B223" s="185"/>
      <c r="C223" s="186" t="s">
        <v>450</v>
      </c>
      <c r="D223" s="186" t="s">
        <v>168</v>
      </c>
      <c r="E223" s="187" t="s">
        <v>1697</v>
      </c>
      <c r="F223" s="188" t="s">
        <v>1698</v>
      </c>
      <c r="G223" s="189" t="s">
        <v>328</v>
      </c>
      <c r="H223" s="190">
        <v>18</v>
      </c>
      <c r="I223" s="191"/>
      <c r="J223" s="192">
        <f>ROUND(I223*H223,2)</f>
        <v>0</v>
      </c>
      <c r="K223" s="188" t="s">
        <v>247</v>
      </c>
      <c r="L223" s="37"/>
      <c r="M223" s="193" t="s">
        <v>1</v>
      </c>
      <c r="N223" s="194" t="s">
        <v>49</v>
      </c>
      <c r="O223" s="73"/>
      <c r="P223" s="195">
        <f>O223*H223</f>
        <v>0</v>
      </c>
      <c r="Q223" s="195">
        <v>0</v>
      </c>
      <c r="R223" s="195">
        <f>Q223*H223</f>
        <v>0</v>
      </c>
      <c r="S223" s="195">
        <v>0</v>
      </c>
      <c r="T223" s="196">
        <f>S223*H223</f>
        <v>0</v>
      </c>
      <c r="AR223" s="197" t="s">
        <v>331</v>
      </c>
      <c r="AT223" s="197" t="s">
        <v>168</v>
      </c>
      <c r="AU223" s="197" t="s">
        <v>92</v>
      </c>
      <c r="AY223" s="18" t="s">
        <v>165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8" t="s">
        <v>21</v>
      </c>
      <c r="BK223" s="198">
        <f>ROUND(I223*H223,2)</f>
        <v>0</v>
      </c>
      <c r="BL223" s="18" t="s">
        <v>331</v>
      </c>
      <c r="BM223" s="197" t="s">
        <v>1699</v>
      </c>
    </row>
    <row r="224" s="1" customFormat="1">
      <c r="B224" s="37"/>
      <c r="D224" s="199" t="s">
        <v>173</v>
      </c>
      <c r="F224" s="200" t="s">
        <v>1700</v>
      </c>
      <c r="I224" s="126"/>
      <c r="L224" s="37"/>
      <c r="M224" s="201"/>
      <c r="N224" s="73"/>
      <c r="O224" s="73"/>
      <c r="P224" s="73"/>
      <c r="Q224" s="73"/>
      <c r="R224" s="73"/>
      <c r="S224" s="73"/>
      <c r="T224" s="74"/>
      <c r="AT224" s="18" t="s">
        <v>173</v>
      </c>
      <c r="AU224" s="18" t="s">
        <v>92</v>
      </c>
    </row>
    <row r="225" s="13" customFormat="1">
      <c r="B225" s="212"/>
      <c r="D225" s="199" t="s">
        <v>249</v>
      </c>
      <c r="E225" s="213" t="s">
        <v>1</v>
      </c>
      <c r="F225" s="214" t="s">
        <v>1701</v>
      </c>
      <c r="H225" s="215">
        <v>18</v>
      </c>
      <c r="I225" s="216"/>
      <c r="L225" s="212"/>
      <c r="M225" s="217"/>
      <c r="N225" s="218"/>
      <c r="O225" s="218"/>
      <c r="P225" s="218"/>
      <c r="Q225" s="218"/>
      <c r="R225" s="218"/>
      <c r="S225" s="218"/>
      <c r="T225" s="219"/>
      <c r="AT225" s="213" t="s">
        <v>249</v>
      </c>
      <c r="AU225" s="213" t="s">
        <v>92</v>
      </c>
      <c r="AV225" s="13" t="s">
        <v>92</v>
      </c>
      <c r="AW225" s="13" t="s">
        <v>39</v>
      </c>
      <c r="AX225" s="13" t="s">
        <v>84</v>
      </c>
      <c r="AY225" s="213" t="s">
        <v>165</v>
      </c>
    </row>
    <row r="226" s="1" customFormat="1" ht="24" customHeight="1">
      <c r="B226" s="185"/>
      <c r="C226" s="186" t="s">
        <v>459</v>
      </c>
      <c r="D226" s="186" t="s">
        <v>168</v>
      </c>
      <c r="E226" s="187" t="s">
        <v>1702</v>
      </c>
      <c r="F226" s="188" t="s">
        <v>1703</v>
      </c>
      <c r="G226" s="189" t="s">
        <v>328</v>
      </c>
      <c r="H226" s="190">
        <v>30</v>
      </c>
      <c r="I226" s="191"/>
      <c r="J226" s="192">
        <f>ROUND(I226*H226,2)</f>
        <v>0</v>
      </c>
      <c r="K226" s="188" t="s">
        <v>247</v>
      </c>
      <c r="L226" s="37"/>
      <c r="M226" s="193" t="s">
        <v>1</v>
      </c>
      <c r="N226" s="194" t="s">
        <v>49</v>
      </c>
      <c r="O226" s="73"/>
      <c r="P226" s="195">
        <f>O226*H226</f>
        <v>0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AR226" s="197" t="s">
        <v>331</v>
      </c>
      <c r="AT226" s="197" t="s">
        <v>168</v>
      </c>
      <c r="AU226" s="197" t="s">
        <v>92</v>
      </c>
      <c r="AY226" s="18" t="s">
        <v>165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8" t="s">
        <v>21</v>
      </c>
      <c r="BK226" s="198">
        <f>ROUND(I226*H226,2)</f>
        <v>0</v>
      </c>
      <c r="BL226" s="18" t="s">
        <v>331</v>
      </c>
      <c r="BM226" s="197" t="s">
        <v>1704</v>
      </c>
    </row>
    <row r="227" s="1" customFormat="1">
      <c r="B227" s="37"/>
      <c r="D227" s="199" t="s">
        <v>173</v>
      </c>
      <c r="F227" s="200" t="s">
        <v>1703</v>
      </c>
      <c r="I227" s="126"/>
      <c r="L227" s="37"/>
      <c r="M227" s="201"/>
      <c r="N227" s="73"/>
      <c r="O227" s="73"/>
      <c r="P227" s="73"/>
      <c r="Q227" s="73"/>
      <c r="R227" s="73"/>
      <c r="S227" s="73"/>
      <c r="T227" s="74"/>
      <c r="AT227" s="18" t="s">
        <v>173</v>
      </c>
      <c r="AU227" s="18" t="s">
        <v>92</v>
      </c>
    </row>
    <row r="228" s="13" customFormat="1">
      <c r="B228" s="212"/>
      <c r="D228" s="199" t="s">
        <v>249</v>
      </c>
      <c r="E228" s="213" t="s">
        <v>1</v>
      </c>
      <c r="F228" s="214" t="s">
        <v>1705</v>
      </c>
      <c r="H228" s="215">
        <v>30</v>
      </c>
      <c r="I228" s="216"/>
      <c r="L228" s="212"/>
      <c r="M228" s="217"/>
      <c r="N228" s="218"/>
      <c r="O228" s="218"/>
      <c r="P228" s="218"/>
      <c r="Q228" s="218"/>
      <c r="R228" s="218"/>
      <c r="S228" s="218"/>
      <c r="T228" s="219"/>
      <c r="AT228" s="213" t="s">
        <v>249</v>
      </c>
      <c r="AU228" s="213" t="s">
        <v>92</v>
      </c>
      <c r="AV228" s="13" t="s">
        <v>92</v>
      </c>
      <c r="AW228" s="13" t="s">
        <v>39</v>
      </c>
      <c r="AX228" s="13" t="s">
        <v>84</v>
      </c>
      <c r="AY228" s="213" t="s">
        <v>165</v>
      </c>
    </row>
    <row r="229" s="1" customFormat="1" ht="24" customHeight="1">
      <c r="B229" s="185"/>
      <c r="C229" s="186" t="s">
        <v>466</v>
      </c>
      <c r="D229" s="186" t="s">
        <v>168</v>
      </c>
      <c r="E229" s="187" t="s">
        <v>1706</v>
      </c>
      <c r="F229" s="188" t="s">
        <v>1707</v>
      </c>
      <c r="G229" s="189" t="s">
        <v>328</v>
      </c>
      <c r="H229" s="190">
        <v>20</v>
      </c>
      <c r="I229" s="191"/>
      <c r="J229" s="192">
        <f>ROUND(I229*H229,2)</f>
        <v>0</v>
      </c>
      <c r="K229" s="188" t="s">
        <v>247</v>
      </c>
      <c r="L229" s="37"/>
      <c r="M229" s="193" t="s">
        <v>1</v>
      </c>
      <c r="N229" s="194" t="s">
        <v>49</v>
      </c>
      <c r="O229" s="73"/>
      <c r="P229" s="195">
        <f>O229*H229</f>
        <v>0</v>
      </c>
      <c r="Q229" s="195">
        <v>0</v>
      </c>
      <c r="R229" s="195">
        <f>Q229*H229</f>
        <v>0</v>
      </c>
      <c r="S229" s="195">
        <v>0</v>
      </c>
      <c r="T229" s="196">
        <f>S229*H229</f>
        <v>0</v>
      </c>
      <c r="AR229" s="197" t="s">
        <v>331</v>
      </c>
      <c r="AT229" s="197" t="s">
        <v>168</v>
      </c>
      <c r="AU229" s="197" t="s">
        <v>92</v>
      </c>
      <c r="AY229" s="18" t="s">
        <v>165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8" t="s">
        <v>21</v>
      </c>
      <c r="BK229" s="198">
        <f>ROUND(I229*H229,2)</f>
        <v>0</v>
      </c>
      <c r="BL229" s="18" t="s">
        <v>331</v>
      </c>
      <c r="BM229" s="197" t="s">
        <v>1708</v>
      </c>
    </row>
    <row r="230" s="1" customFormat="1">
      <c r="B230" s="37"/>
      <c r="D230" s="199" t="s">
        <v>173</v>
      </c>
      <c r="F230" s="200" t="s">
        <v>1709</v>
      </c>
      <c r="I230" s="126"/>
      <c r="L230" s="37"/>
      <c r="M230" s="201"/>
      <c r="N230" s="73"/>
      <c r="O230" s="73"/>
      <c r="P230" s="73"/>
      <c r="Q230" s="73"/>
      <c r="R230" s="73"/>
      <c r="S230" s="73"/>
      <c r="T230" s="74"/>
      <c r="AT230" s="18" t="s">
        <v>173</v>
      </c>
      <c r="AU230" s="18" t="s">
        <v>92</v>
      </c>
    </row>
    <row r="231" s="13" customFormat="1">
      <c r="B231" s="212"/>
      <c r="D231" s="199" t="s">
        <v>249</v>
      </c>
      <c r="E231" s="213" t="s">
        <v>1</v>
      </c>
      <c r="F231" s="214" t="s">
        <v>1710</v>
      </c>
      <c r="H231" s="215">
        <v>20</v>
      </c>
      <c r="I231" s="216"/>
      <c r="L231" s="212"/>
      <c r="M231" s="217"/>
      <c r="N231" s="218"/>
      <c r="O231" s="218"/>
      <c r="P231" s="218"/>
      <c r="Q231" s="218"/>
      <c r="R231" s="218"/>
      <c r="S231" s="218"/>
      <c r="T231" s="219"/>
      <c r="AT231" s="213" t="s">
        <v>249</v>
      </c>
      <c r="AU231" s="213" t="s">
        <v>92</v>
      </c>
      <c r="AV231" s="13" t="s">
        <v>92</v>
      </c>
      <c r="AW231" s="13" t="s">
        <v>39</v>
      </c>
      <c r="AX231" s="13" t="s">
        <v>84</v>
      </c>
      <c r="AY231" s="213" t="s">
        <v>165</v>
      </c>
    </row>
    <row r="232" s="1" customFormat="1" ht="24" customHeight="1">
      <c r="B232" s="185"/>
      <c r="C232" s="186" t="s">
        <v>471</v>
      </c>
      <c r="D232" s="186" t="s">
        <v>168</v>
      </c>
      <c r="E232" s="187" t="s">
        <v>1711</v>
      </c>
      <c r="F232" s="188" t="s">
        <v>1712</v>
      </c>
      <c r="G232" s="189" t="s">
        <v>328</v>
      </c>
      <c r="H232" s="190">
        <v>4</v>
      </c>
      <c r="I232" s="191"/>
      <c r="J232" s="192">
        <f>ROUND(I232*H232,2)</f>
        <v>0</v>
      </c>
      <c r="K232" s="188" t="s">
        <v>247</v>
      </c>
      <c r="L232" s="37"/>
      <c r="M232" s="193" t="s">
        <v>1</v>
      </c>
      <c r="N232" s="194" t="s">
        <v>49</v>
      </c>
      <c r="O232" s="73"/>
      <c r="P232" s="195">
        <f>O232*H232</f>
        <v>0</v>
      </c>
      <c r="Q232" s="195">
        <v>0</v>
      </c>
      <c r="R232" s="195">
        <f>Q232*H232</f>
        <v>0</v>
      </c>
      <c r="S232" s="195">
        <v>0</v>
      </c>
      <c r="T232" s="196">
        <f>S232*H232</f>
        <v>0</v>
      </c>
      <c r="AR232" s="197" t="s">
        <v>331</v>
      </c>
      <c r="AT232" s="197" t="s">
        <v>168</v>
      </c>
      <c r="AU232" s="197" t="s">
        <v>92</v>
      </c>
      <c r="AY232" s="18" t="s">
        <v>165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8" t="s">
        <v>21</v>
      </c>
      <c r="BK232" s="198">
        <f>ROUND(I232*H232,2)</f>
        <v>0</v>
      </c>
      <c r="BL232" s="18" t="s">
        <v>331</v>
      </c>
      <c r="BM232" s="197" t="s">
        <v>1713</v>
      </c>
    </row>
    <row r="233" s="1" customFormat="1">
      <c r="B233" s="37"/>
      <c r="D233" s="199" t="s">
        <v>173</v>
      </c>
      <c r="F233" s="200" t="s">
        <v>1714</v>
      </c>
      <c r="I233" s="126"/>
      <c r="L233" s="37"/>
      <c r="M233" s="201"/>
      <c r="N233" s="73"/>
      <c r="O233" s="73"/>
      <c r="P233" s="73"/>
      <c r="Q233" s="73"/>
      <c r="R233" s="73"/>
      <c r="S233" s="73"/>
      <c r="T233" s="74"/>
      <c r="AT233" s="18" t="s">
        <v>173</v>
      </c>
      <c r="AU233" s="18" t="s">
        <v>92</v>
      </c>
    </row>
    <row r="234" s="1" customFormat="1" ht="24" customHeight="1">
      <c r="B234" s="185"/>
      <c r="C234" s="186" t="s">
        <v>476</v>
      </c>
      <c r="D234" s="186" t="s">
        <v>168</v>
      </c>
      <c r="E234" s="187" t="s">
        <v>1715</v>
      </c>
      <c r="F234" s="188" t="s">
        <v>1716</v>
      </c>
      <c r="G234" s="189" t="s">
        <v>328</v>
      </c>
      <c r="H234" s="190">
        <v>2</v>
      </c>
      <c r="I234" s="191"/>
      <c r="J234" s="192">
        <f>ROUND(I234*H234,2)</f>
        <v>0</v>
      </c>
      <c r="K234" s="188" t="s">
        <v>247</v>
      </c>
      <c r="L234" s="37"/>
      <c r="M234" s="193" t="s">
        <v>1</v>
      </c>
      <c r="N234" s="194" t="s">
        <v>49</v>
      </c>
      <c r="O234" s="73"/>
      <c r="P234" s="195">
        <f>O234*H234</f>
        <v>0</v>
      </c>
      <c r="Q234" s="195">
        <v>0</v>
      </c>
      <c r="R234" s="195">
        <f>Q234*H234</f>
        <v>0</v>
      </c>
      <c r="S234" s="195">
        <v>0</v>
      </c>
      <c r="T234" s="196">
        <f>S234*H234</f>
        <v>0</v>
      </c>
      <c r="AR234" s="197" t="s">
        <v>331</v>
      </c>
      <c r="AT234" s="197" t="s">
        <v>168</v>
      </c>
      <c r="AU234" s="197" t="s">
        <v>92</v>
      </c>
      <c r="AY234" s="18" t="s">
        <v>165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8" t="s">
        <v>21</v>
      </c>
      <c r="BK234" s="198">
        <f>ROUND(I234*H234,2)</f>
        <v>0</v>
      </c>
      <c r="BL234" s="18" t="s">
        <v>331</v>
      </c>
      <c r="BM234" s="197" t="s">
        <v>1717</v>
      </c>
    </row>
    <row r="235" s="1" customFormat="1">
      <c r="B235" s="37"/>
      <c r="D235" s="199" t="s">
        <v>173</v>
      </c>
      <c r="F235" s="200" t="s">
        <v>1716</v>
      </c>
      <c r="I235" s="126"/>
      <c r="L235" s="37"/>
      <c r="M235" s="201"/>
      <c r="N235" s="73"/>
      <c r="O235" s="73"/>
      <c r="P235" s="73"/>
      <c r="Q235" s="73"/>
      <c r="R235" s="73"/>
      <c r="S235" s="73"/>
      <c r="T235" s="74"/>
      <c r="AT235" s="18" t="s">
        <v>173</v>
      </c>
      <c r="AU235" s="18" t="s">
        <v>92</v>
      </c>
    </row>
    <row r="236" s="13" customFormat="1">
      <c r="B236" s="212"/>
      <c r="D236" s="199" t="s">
        <v>249</v>
      </c>
      <c r="E236" s="213" t="s">
        <v>1</v>
      </c>
      <c r="F236" s="214" t="s">
        <v>92</v>
      </c>
      <c r="H236" s="215">
        <v>2</v>
      </c>
      <c r="I236" s="216"/>
      <c r="L236" s="212"/>
      <c r="M236" s="217"/>
      <c r="N236" s="218"/>
      <c r="O236" s="218"/>
      <c r="P236" s="218"/>
      <c r="Q236" s="218"/>
      <c r="R236" s="218"/>
      <c r="S236" s="218"/>
      <c r="T236" s="219"/>
      <c r="AT236" s="213" t="s">
        <v>249</v>
      </c>
      <c r="AU236" s="213" t="s">
        <v>92</v>
      </c>
      <c r="AV236" s="13" t="s">
        <v>92</v>
      </c>
      <c r="AW236" s="13" t="s">
        <v>39</v>
      </c>
      <c r="AX236" s="13" t="s">
        <v>84</v>
      </c>
      <c r="AY236" s="213" t="s">
        <v>165</v>
      </c>
    </row>
    <row r="237" s="11" customFormat="1" ht="22.8" customHeight="1">
      <c r="B237" s="172"/>
      <c r="D237" s="173" t="s">
        <v>83</v>
      </c>
      <c r="E237" s="183" t="s">
        <v>1718</v>
      </c>
      <c r="F237" s="183" t="s">
        <v>1719</v>
      </c>
      <c r="I237" s="175"/>
      <c r="J237" s="184">
        <f>BK237</f>
        <v>0</v>
      </c>
      <c r="L237" s="172"/>
      <c r="M237" s="177"/>
      <c r="N237" s="178"/>
      <c r="O237" s="178"/>
      <c r="P237" s="179">
        <f>SUM(P238:P308)</f>
        <v>0</v>
      </c>
      <c r="Q237" s="178"/>
      <c r="R237" s="179">
        <f>SUM(R238:R308)</f>
        <v>0.015009999999999999</v>
      </c>
      <c r="S237" s="178"/>
      <c r="T237" s="180">
        <f>SUM(T238:T308)</f>
        <v>0</v>
      </c>
      <c r="AR237" s="173" t="s">
        <v>92</v>
      </c>
      <c r="AT237" s="181" t="s">
        <v>83</v>
      </c>
      <c r="AU237" s="181" t="s">
        <v>21</v>
      </c>
      <c r="AY237" s="173" t="s">
        <v>165</v>
      </c>
      <c r="BK237" s="182">
        <f>SUM(BK238:BK308)</f>
        <v>0</v>
      </c>
    </row>
    <row r="238" s="1" customFormat="1" ht="24" customHeight="1">
      <c r="B238" s="185"/>
      <c r="C238" s="186" t="s">
        <v>484</v>
      </c>
      <c r="D238" s="186" t="s">
        <v>168</v>
      </c>
      <c r="E238" s="187" t="s">
        <v>1720</v>
      </c>
      <c r="F238" s="188" t="s">
        <v>1721</v>
      </c>
      <c r="G238" s="189" t="s">
        <v>328</v>
      </c>
      <c r="H238" s="190">
        <v>4</v>
      </c>
      <c r="I238" s="191"/>
      <c r="J238" s="192">
        <f>ROUND(I238*H238,2)</f>
        <v>0</v>
      </c>
      <c r="K238" s="188" t="s">
        <v>247</v>
      </c>
      <c r="L238" s="37"/>
      <c r="M238" s="193" t="s">
        <v>1</v>
      </c>
      <c r="N238" s="194" t="s">
        <v>49</v>
      </c>
      <c r="O238" s="73"/>
      <c r="P238" s="195">
        <f>O238*H238</f>
        <v>0</v>
      </c>
      <c r="Q238" s="195">
        <v>0</v>
      </c>
      <c r="R238" s="195">
        <f>Q238*H238</f>
        <v>0</v>
      </c>
      <c r="S238" s="195">
        <v>0</v>
      </c>
      <c r="T238" s="196">
        <f>S238*H238</f>
        <v>0</v>
      </c>
      <c r="AR238" s="197" t="s">
        <v>331</v>
      </c>
      <c r="AT238" s="197" t="s">
        <v>168</v>
      </c>
      <c r="AU238" s="197" t="s">
        <v>92</v>
      </c>
      <c r="AY238" s="18" t="s">
        <v>165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8" t="s">
        <v>21</v>
      </c>
      <c r="BK238" s="198">
        <f>ROUND(I238*H238,2)</f>
        <v>0</v>
      </c>
      <c r="BL238" s="18" t="s">
        <v>331</v>
      </c>
      <c r="BM238" s="197" t="s">
        <v>1722</v>
      </c>
    </row>
    <row r="239" s="1" customFormat="1">
      <c r="B239" s="37"/>
      <c r="D239" s="199" t="s">
        <v>173</v>
      </c>
      <c r="F239" s="200" t="s">
        <v>1723</v>
      </c>
      <c r="I239" s="126"/>
      <c r="L239" s="37"/>
      <c r="M239" s="201"/>
      <c r="N239" s="73"/>
      <c r="O239" s="73"/>
      <c r="P239" s="73"/>
      <c r="Q239" s="73"/>
      <c r="R239" s="73"/>
      <c r="S239" s="73"/>
      <c r="T239" s="74"/>
      <c r="AT239" s="18" t="s">
        <v>173</v>
      </c>
      <c r="AU239" s="18" t="s">
        <v>92</v>
      </c>
    </row>
    <row r="240" s="1" customFormat="1" ht="16.5" customHeight="1">
      <c r="B240" s="185"/>
      <c r="C240" s="228" t="s">
        <v>490</v>
      </c>
      <c r="D240" s="228" t="s">
        <v>386</v>
      </c>
      <c r="E240" s="229" t="s">
        <v>1724</v>
      </c>
      <c r="F240" s="230" t="s">
        <v>1725</v>
      </c>
      <c r="G240" s="231" t="s">
        <v>328</v>
      </c>
      <c r="H240" s="232">
        <v>4</v>
      </c>
      <c r="I240" s="233"/>
      <c r="J240" s="234">
        <f>ROUND(I240*H240,2)</f>
        <v>0</v>
      </c>
      <c r="K240" s="230" t="s">
        <v>1</v>
      </c>
      <c r="L240" s="235"/>
      <c r="M240" s="236" t="s">
        <v>1</v>
      </c>
      <c r="N240" s="237" t="s">
        <v>49</v>
      </c>
      <c r="O240" s="73"/>
      <c r="P240" s="195">
        <f>O240*H240</f>
        <v>0</v>
      </c>
      <c r="Q240" s="195">
        <v>5.0000000000000002E-05</v>
      </c>
      <c r="R240" s="195">
        <f>Q240*H240</f>
        <v>0.00020000000000000001</v>
      </c>
      <c r="S240" s="195">
        <v>0</v>
      </c>
      <c r="T240" s="196">
        <f>S240*H240</f>
        <v>0</v>
      </c>
      <c r="AR240" s="197" t="s">
        <v>431</v>
      </c>
      <c r="AT240" s="197" t="s">
        <v>386</v>
      </c>
      <c r="AU240" s="197" t="s">
        <v>92</v>
      </c>
      <c r="AY240" s="18" t="s">
        <v>165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8" t="s">
        <v>21</v>
      </c>
      <c r="BK240" s="198">
        <f>ROUND(I240*H240,2)</f>
        <v>0</v>
      </c>
      <c r="BL240" s="18" t="s">
        <v>331</v>
      </c>
      <c r="BM240" s="197" t="s">
        <v>1726</v>
      </c>
    </row>
    <row r="241" s="1" customFormat="1">
      <c r="B241" s="37"/>
      <c r="D241" s="199" t="s">
        <v>173</v>
      </c>
      <c r="F241" s="200" t="s">
        <v>1725</v>
      </c>
      <c r="I241" s="126"/>
      <c r="L241" s="37"/>
      <c r="M241" s="201"/>
      <c r="N241" s="73"/>
      <c r="O241" s="73"/>
      <c r="P241" s="73"/>
      <c r="Q241" s="73"/>
      <c r="R241" s="73"/>
      <c r="S241" s="73"/>
      <c r="T241" s="74"/>
      <c r="AT241" s="18" t="s">
        <v>173</v>
      </c>
      <c r="AU241" s="18" t="s">
        <v>92</v>
      </c>
    </row>
    <row r="242" s="13" customFormat="1">
      <c r="B242" s="212"/>
      <c r="D242" s="199" t="s">
        <v>249</v>
      </c>
      <c r="E242" s="213" t="s">
        <v>1</v>
      </c>
      <c r="F242" s="214" t="s">
        <v>1727</v>
      </c>
      <c r="H242" s="215">
        <v>4</v>
      </c>
      <c r="I242" s="216"/>
      <c r="L242" s="212"/>
      <c r="M242" s="217"/>
      <c r="N242" s="218"/>
      <c r="O242" s="218"/>
      <c r="P242" s="218"/>
      <c r="Q242" s="218"/>
      <c r="R242" s="218"/>
      <c r="S242" s="218"/>
      <c r="T242" s="219"/>
      <c r="AT242" s="213" t="s">
        <v>249</v>
      </c>
      <c r="AU242" s="213" t="s">
        <v>92</v>
      </c>
      <c r="AV242" s="13" t="s">
        <v>92</v>
      </c>
      <c r="AW242" s="13" t="s">
        <v>39</v>
      </c>
      <c r="AX242" s="13" t="s">
        <v>84</v>
      </c>
      <c r="AY242" s="213" t="s">
        <v>165</v>
      </c>
    </row>
    <row r="243" s="1" customFormat="1" ht="16.5" customHeight="1">
      <c r="B243" s="185"/>
      <c r="C243" s="186" t="s">
        <v>501</v>
      </c>
      <c r="D243" s="186" t="s">
        <v>168</v>
      </c>
      <c r="E243" s="187" t="s">
        <v>1728</v>
      </c>
      <c r="F243" s="188" t="s">
        <v>1729</v>
      </c>
      <c r="G243" s="189" t="s">
        <v>328</v>
      </c>
      <c r="H243" s="190">
        <v>1</v>
      </c>
      <c r="I243" s="191"/>
      <c r="J243" s="192">
        <f>ROUND(I243*H243,2)</f>
        <v>0</v>
      </c>
      <c r="K243" s="188" t="s">
        <v>247</v>
      </c>
      <c r="L243" s="37"/>
      <c r="M243" s="193" t="s">
        <v>1</v>
      </c>
      <c r="N243" s="194" t="s">
        <v>49</v>
      </c>
      <c r="O243" s="73"/>
      <c r="P243" s="195">
        <f>O243*H243</f>
        <v>0</v>
      </c>
      <c r="Q243" s="195">
        <v>0</v>
      </c>
      <c r="R243" s="195">
        <f>Q243*H243</f>
        <v>0</v>
      </c>
      <c r="S243" s="195">
        <v>0</v>
      </c>
      <c r="T243" s="196">
        <f>S243*H243</f>
        <v>0</v>
      </c>
      <c r="AR243" s="197" t="s">
        <v>331</v>
      </c>
      <c r="AT243" s="197" t="s">
        <v>168</v>
      </c>
      <c r="AU243" s="197" t="s">
        <v>92</v>
      </c>
      <c r="AY243" s="18" t="s">
        <v>165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8" t="s">
        <v>21</v>
      </c>
      <c r="BK243" s="198">
        <f>ROUND(I243*H243,2)</f>
        <v>0</v>
      </c>
      <c r="BL243" s="18" t="s">
        <v>331</v>
      </c>
      <c r="BM243" s="197" t="s">
        <v>1730</v>
      </c>
    </row>
    <row r="244" s="1" customFormat="1">
      <c r="B244" s="37"/>
      <c r="D244" s="199" t="s">
        <v>173</v>
      </c>
      <c r="F244" s="200" t="s">
        <v>1731</v>
      </c>
      <c r="I244" s="126"/>
      <c r="L244" s="37"/>
      <c r="M244" s="201"/>
      <c r="N244" s="73"/>
      <c r="O244" s="73"/>
      <c r="P244" s="73"/>
      <c r="Q244" s="73"/>
      <c r="R244" s="73"/>
      <c r="S244" s="73"/>
      <c r="T244" s="74"/>
      <c r="AT244" s="18" t="s">
        <v>173</v>
      </c>
      <c r="AU244" s="18" t="s">
        <v>92</v>
      </c>
    </row>
    <row r="245" s="1" customFormat="1" ht="16.5" customHeight="1">
      <c r="B245" s="185"/>
      <c r="C245" s="228" t="s">
        <v>508</v>
      </c>
      <c r="D245" s="228" t="s">
        <v>386</v>
      </c>
      <c r="E245" s="229" t="s">
        <v>1732</v>
      </c>
      <c r="F245" s="230" t="s">
        <v>1733</v>
      </c>
      <c r="G245" s="231" t="s">
        <v>328</v>
      </c>
      <c r="H245" s="232">
        <v>1</v>
      </c>
      <c r="I245" s="233"/>
      <c r="J245" s="234">
        <f>ROUND(I245*H245,2)</f>
        <v>0</v>
      </c>
      <c r="K245" s="230" t="s">
        <v>1</v>
      </c>
      <c r="L245" s="235"/>
      <c r="M245" s="236" t="s">
        <v>1</v>
      </c>
      <c r="N245" s="237" t="s">
        <v>49</v>
      </c>
      <c r="O245" s="73"/>
      <c r="P245" s="195">
        <f>O245*H245</f>
        <v>0</v>
      </c>
      <c r="Q245" s="195">
        <v>0</v>
      </c>
      <c r="R245" s="195">
        <f>Q245*H245</f>
        <v>0</v>
      </c>
      <c r="S245" s="195">
        <v>0</v>
      </c>
      <c r="T245" s="196">
        <f>S245*H245</f>
        <v>0</v>
      </c>
      <c r="AR245" s="197" t="s">
        <v>431</v>
      </c>
      <c r="AT245" s="197" t="s">
        <v>386</v>
      </c>
      <c r="AU245" s="197" t="s">
        <v>92</v>
      </c>
      <c r="AY245" s="18" t="s">
        <v>165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8" t="s">
        <v>21</v>
      </c>
      <c r="BK245" s="198">
        <f>ROUND(I245*H245,2)</f>
        <v>0</v>
      </c>
      <c r="BL245" s="18" t="s">
        <v>331</v>
      </c>
      <c r="BM245" s="197" t="s">
        <v>1734</v>
      </c>
    </row>
    <row r="246" s="1" customFormat="1">
      <c r="B246" s="37"/>
      <c r="D246" s="199" t="s">
        <v>173</v>
      </c>
      <c r="F246" s="200" t="s">
        <v>1733</v>
      </c>
      <c r="I246" s="126"/>
      <c r="L246" s="37"/>
      <c r="M246" s="201"/>
      <c r="N246" s="73"/>
      <c r="O246" s="73"/>
      <c r="P246" s="73"/>
      <c r="Q246" s="73"/>
      <c r="R246" s="73"/>
      <c r="S246" s="73"/>
      <c r="T246" s="74"/>
      <c r="AT246" s="18" t="s">
        <v>173</v>
      </c>
      <c r="AU246" s="18" t="s">
        <v>92</v>
      </c>
    </row>
    <row r="247" s="1" customFormat="1" ht="16.5" customHeight="1">
      <c r="B247" s="185"/>
      <c r="C247" s="228" t="s">
        <v>513</v>
      </c>
      <c r="D247" s="228" t="s">
        <v>386</v>
      </c>
      <c r="E247" s="229" t="s">
        <v>1735</v>
      </c>
      <c r="F247" s="230" t="s">
        <v>1736</v>
      </c>
      <c r="G247" s="231" t="s">
        <v>328</v>
      </c>
      <c r="H247" s="232">
        <v>1</v>
      </c>
      <c r="I247" s="233"/>
      <c r="J247" s="234">
        <f>ROUND(I247*H247,2)</f>
        <v>0</v>
      </c>
      <c r="K247" s="230" t="s">
        <v>1</v>
      </c>
      <c r="L247" s="235"/>
      <c r="M247" s="236" t="s">
        <v>1</v>
      </c>
      <c r="N247" s="237" t="s">
        <v>49</v>
      </c>
      <c r="O247" s="73"/>
      <c r="P247" s="195">
        <f>O247*H247</f>
        <v>0</v>
      </c>
      <c r="Q247" s="195">
        <v>0</v>
      </c>
      <c r="R247" s="195">
        <f>Q247*H247</f>
        <v>0</v>
      </c>
      <c r="S247" s="195">
        <v>0</v>
      </c>
      <c r="T247" s="196">
        <f>S247*H247</f>
        <v>0</v>
      </c>
      <c r="AR247" s="197" t="s">
        <v>431</v>
      </c>
      <c r="AT247" s="197" t="s">
        <v>386</v>
      </c>
      <c r="AU247" s="197" t="s">
        <v>92</v>
      </c>
      <c r="AY247" s="18" t="s">
        <v>165</v>
      </c>
      <c r="BE247" s="198">
        <f>IF(N247="základní",J247,0)</f>
        <v>0</v>
      </c>
      <c r="BF247" s="198">
        <f>IF(N247="snížená",J247,0)</f>
        <v>0</v>
      </c>
      <c r="BG247" s="198">
        <f>IF(N247="zákl. přenesená",J247,0)</f>
        <v>0</v>
      </c>
      <c r="BH247" s="198">
        <f>IF(N247="sníž. přenesená",J247,0)</f>
        <v>0</v>
      </c>
      <c r="BI247" s="198">
        <f>IF(N247="nulová",J247,0)</f>
        <v>0</v>
      </c>
      <c r="BJ247" s="18" t="s">
        <v>21</v>
      </c>
      <c r="BK247" s="198">
        <f>ROUND(I247*H247,2)</f>
        <v>0</v>
      </c>
      <c r="BL247" s="18" t="s">
        <v>331</v>
      </c>
      <c r="BM247" s="197" t="s">
        <v>1737</v>
      </c>
    </row>
    <row r="248" s="1" customFormat="1">
      <c r="B248" s="37"/>
      <c r="D248" s="199" t="s">
        <v>173</v>
      </c>
      <c r="F248" s="200" t="s">
        <v>1736</v>
      </c>
      <c r="I248" s="126"/>
      <c r="L248" s="37"/>
      <c r="M248" s="201"/>
      <c r="N248" s="73"/>
      <c r="O248" s="73"/>
      <c r="P248" s="73"/>
      <c r="Q248" s="73"/>
      <c r="R248" s="73"/>
      <c r="S248" s="73"/>
      <c r="T248" s="74"/>
      <c r="AT248" s="18" t="s">
        <v>173</v>
      </c>
      <c r="AU248" s="18" t="s">
        <v>92</v>
      </c>
    </row>
    <row r="249" s="1" customFormat="1" ht="16.5" customHeight="1">
      <c r="B249" s="185"/>
      <c r="C249" s="186" t="s">
        <v>519</v>
      </c>
      <c r="D249" s="186" t="s">
        <v>168</v>
      </c>
      <c r="E249" s="187" t="s">
        <v>1738</v>
      </c>
      <c r="F249" s="188" t="s">
        <v>1739</v>
      </c>
      <c r="G249" s="189" t="s">
        <v>328</v>
      </c>
      <c r="H249" s="190">
        <v>1</v>
      </c>
      <c r="I249" s="191"/>
      <c r="J249" s="192">
        <f>ROUND(I249*H249,2)</f>
        <v>0</v>
      </c>
      <c r="K249" s="188" t="s">
        <v>1</v>
      </c>
      <c r="L249" s="37"/>
      <c r="M249" s="193" t="s">
        <v>1</v>
      </c>
      <c r="N249" s="194" t="s">
        <v>49</v>
      </c>
      <c r="O249" s="73"/>
      <c r="P249" s="195">
        <f>O249*H249</f>
        <v>0</v>
      </c>
      <c r="Q249" s="195">
        <v>0</v>
      </c>
      <c r="R249" s="195">
        <f>Q249*H249</f>
        <v>0</v>
      </c>
      <c r="S249" s="195">
        <v>0</v>
      </c>
      <c r="T249" s="196">
        <f>S249*H249</f>
        <v>0</v>
      </c>
      <c r="AR249" s="197" t="s">
        <v>331</v>
      </c>
      <c r="AT249" s="197" t="s">
        <v>168</v>
      </c>
      <c r="AU249" s="197" t="s">
        <v>92</v>
      </c>
      <c r="AY249" s="18" t="s">
        <v>165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8" t="s">
        <v>21</v>
      </c>
      <c r="BK249" s="198">
        <f>ROUND(I249*H249,2)</f>
        <v>0</v>
      </c>
      <c r="BL249" s="18" t="s">
        <v>331</v>
      </c>
      <c r="BM249" s="197" t="s">
        <v>1740</v>
      </c>
    </row>
    <row r="250" s="1" customFormat="1">
      <c r="B250" s="37"/>
      <c r="D250" s="199" t="s">
        <v>173</v>
      </c>
      <c r="F250" s="200" t="s">
        <v>1739</v>
      </c>
      <c r="I250" s="126"/>
      <c r="L250" s="37"/>
      <c r="M250" s="201"/>
      <c r="N250" s="73"/>
      <c r="O250" s="73"/>
      <c r="P250" s="73"/>
      <c r="Q250" s="73"/>
      <c r="R250" s="73"/>
      <c r="S250" s="73"/>
      <c r="T250" s="74"/>
      <c r="AT250" s="18" t="s">
        <v>173</v>
      </c>
      <c r="AU250" s="18" t="s">
        <v>92</v>
      </c>
    </row>
    <row r="251" s="1" customFormat="1" ht="16.5" customHeight="1">
      <c r="B251" s="185"/>
      <c r="C251" s="228" t="s">
        <v>526</v>
      </c>
      <c r="D251" s="228" t="s">
        <v>386</v>
      </c>
      <c r="E251" s="229" t="s">
        <v>1741</v>
      </c>
      <c r="F251" s="230" t="s">
        <v>1742</v>
      </c>
      <c r="G251" s="231" t="s">
        <v>328</v>
      </c>
      <c r="H251" s="232">
        <v>1</v>
      </c>
      <c r="I251" s="233"/>
      <c r="J251" s="234">
        <f>ROUND(I251*H251,2)</f>
        <v>0</v>
      </c>
      <c r="K251" s="230" t="s">
        <v>247</v>
      </c>
      <c r="L251" s="235"/>
      <c r="M251" s="236" t="s">
        <v>1</v>
      </c>
      <c r="N251" s="237" t="s">
        <v>49</v>
      </c>
      <c r="O251" s="73"/>
      <c r="P251" s="195">
        <f>O251*H251</f>
        <v>0</v>
      </c>
      <c r="Q251" s="195">
        <v>0.00017000000000000001</v>
      </c>
      <c r="R251" s="195">
        <f>Q251*H251</f>
        <v>0.00017000000000000001</v>
      </c>
      <c r="S251" s="195">
        <v>0</v>
      </c>
      <c r="T251" s="196">
        <f>S251*H251</f>
        <v>0</v>
      </c>
      <c r="AR251" s="197" t="s">
        <v>431</v>
      </c>
      <c r="AT251" s="197" t="s">
        <v>386</v>
      </c>
      <c r="AU251" s="197" t="s">
        <v>92</v>
      </c>
      <c r="AY251" s="18" t="s">
        <v>165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8" t="s">
        <v>21</v>
      </c>
      <c r="BK251" s="198">
        <f>ROUND(I251*H251,2)</f>
        <v>0</v>
      </c>
      <c r="BL251" s="18" t="s">
        <v>331</v>
      </c>
      <c r="BM251" s="197" t="s">
        <v>1743</v>
      </c>
    </row>
    <row r="252" s="1" customFormat="1">
      <c r="B252" s="37"/>
      <c r="D252" s="199" t="s">
        <v>173</v>
      </c>
      <c r="F252" s="200" t="s">
        <v>1744</v>
      </c>
      <c r="I252" s="126"/>
      <c r="L252" s="37"/>
      <c r="M252" s="201"/>
      <c r="N252" s="73"/>
      <c r="O252" s="73"/>
      <c r="P252" s="73"/>
      <c r="Q252" s="73"/>
      <c r="R252" s="73"/>
      <c r="S252" s="73"/>
      <c r="T252" s="74"/>
      <c r="AT252" s="18" t="s">
        <v>173</v>
      </c>
      <c r="AU252" s="18" t="s">
        <v>92</v>
      </c>
    </row>
    <row r="253" s="1" customFormat="1" ht="24" customHeight="1">
      <c r="B253" s="185"/>
      <c r="C253" s="186" t="s">
        <v>534</v>
      </c>
      <c r="D253" s="186" t="s">
        <v>168</v>
      </c>
      <c r="E253" s="187" t="s">
        <v>1745</v>
      </c>
      <c r="F253" s="188" t="s">
        <v>1746</v>
      </c>
      <c r="G253" s="189" t="s">
        <v>328</v>
      </c>
      <c r="H253" s="190">
        <v>12</v>
      </c>
      <c r="I253" s="191"/>
      <c r="J253" s="192">
        <f>ROUND(I253*H253,2)</f>
        <v>0</v>
      </c>
      <c r="K253" s="188" t="s">
        <v>247</v>
      </c>
      <c r="L253" s="37"/>
      <c r="M253" s="193" t="s">
        <v>1</v>
      </c>
      <c r="N253" s="194" t="s">
        <v>49</v>
      </c>
      <c r="O253" s="73"/>
      <c r="P253" s="195">
        <f>O253*H253</f>
        <v>0</v>
      </c>
      <c r="Q253" s="195">
        <v>0</v>
      </c>
      <c r="R253" s="195">
        <f>Q253*H253</f>
        <v>0</v>
      </c>
      <c r="S253" s="195">
        <v>0</v>
      </c>
      <c r="T253" s="196">
        <f>S253*H253</f>
        <v>0</v>
      </c>
      <c r="AR253" s="197" t="s">
        <v>331</v>
      </c>
      <c r="AT253" s="197" t="s">
        <v>168</v>
      </c>
      <c r="AU253" s="197" t="s">
        <v>92</v>
      </c>
      <c r="AY253" s="18" t="s">
        <v>165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8" t="s">
        <v>21</v>
      </c>
      <c r="BK253" s="198">
        <f>ROUND(I253*H253,2)</f>
        <v>0</v>
      </c>
      <c r="BL253" s="18" t="s">
        <v>331</v>
      </c>
      <c r="BM253" s="197" t="s">
        <v>1747</v>
      </c>
    </row>
    <row r="254" s="1" customFormat="1">
      <c r="B254" s="37"/>
      <c r="D254" s="199" t="s">
        <v>173</v>
      </c>
      <c r="F254" s="200" t="s">
        <v>1746</v>
      </c>
      <c r="I254" s="126"/>
      <c r="L254" s="37"/>
      <c r="M254" s="201"/>
      <c r="N254" s="73"/>
      <c r="O254" s="73"/>
      <c r="P254" s="73"/>
      <c r="Q254" s="73"/>
      <c r="R254" s="73"/>
      <c r="S254" s="73"/>
      <c r="T254" s="74"/>
      <c r="AT254" s="18" t="s">
        <v>173</v>
      </c>
      <c r="AU254" s="18" t="s">
        <v>92</v>
      </c>
    </row>
    <row r="255" s="13" customFormat="1">
      <c r="B255" s="212"/>
      <c r="D255" s="199" t="s">
        <v>249</v>
      </c>
      <c r="E255" s="213" t="s">
        <v>1</v>
      </c>
      <c r="F255" s="214" t="s">
        <v>1748</v>
      </c>
      <c r="H255" s="215">
        <v>12</v>
      </c>
      <c r="I255" s="216"/>
      <c r="L255" s="212"/>
      <c r="M255" s="217"/>
      <c r="N255" s="218"/>
      <c r="O255" s="218"/>
      <c r="P255" s="218"/>
      <c r="Q255" s="218"/>
      <c r="R255" s="218"/>
      <c r="S255" s="218"/>
      <c r="T255" s="219"/>
      <c r="AT255" s="213" t="s">
        <v>249</v>
      </c>
      <c r="AU255" s="213" t="s">
        <v>92</v>
      </c>
      <c r="AV255" s="13" t="s">
        <v>92</v>
      </c>
      <c r="AW255" s="13" t="s">
        <v>39</v>
      </c>
      <c r="AX255" s="13" t="s">
        <v>84</v>
      </c>
      <c r="AY255" s="213" t="s">
        <v>165</v>
      </c>
    </row>
    <row r="256" s="1" customFormat="1" ht="16.5" customHeight="1">
      <c r="B256" s="185"/>
      <c r="C256" s="228" t="s">
        <v>541</v>
      </c>
      <c r="D256" s="228" t="s">
        <v>386</v>
      </c>
      <c r="E256" s="229" t="s">
        <v>1749</v>
      </c>
      <c r="F256" s="230" t="s">
        <v>1750</v>
      </c>
      <c r="G256" s="231" t="s">
        <v>328</v>
      </c>
      <c r="H256" s="232">
        <v>10</v>
      </c>
      <c r="I256" s="233"/>
      <c r="J256" s="234">
        <f>ROUND(I256*H256,2)</f>
        <v>0</v>
      </c>
      <c r="K256" s="230" t="s">
        <v>1</v>
      </c>
      <c r="L256" s="235"/>
      <c r="M256" s="236" t="s">
        <v>1</v>
      </c>
      <c r="N256" s="237" t="s">
        <v>49</v>
      </c>
      <c r="O256" s="73"/>
      <c r="P256" s="195">
        <f>O256*H256</f>
        <v>0</v>
      </c>
      <c r="Q256" s="195">
        <v>0</v>
      </c>
      <c r="R256" s="195">
        <f>Q256*H256</f>
        <v>0</v>
      </c>
      <c r="S256" s="195">
        <v>0</v>
      </c>
      <c r="T256" s="196">
        <f>S256*H256</f>
        <v>0</v>
      </c>
      <c r="AR256" s="197" t="s">
        <v>431</v>
      </c>
      <c r="AT256" s="197" t="s">
        <v>386</v>
      </c>
      <c r="AU256" s="197" t="s">
        <v>92</v>
      </c>
      <c r="AY256" s="18" t="s">
        <v>165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18" t="s">
        <v>21</v>
      </c>
      <c r="BK256" s="198">
        <f>ROUND(I256*H256,2)</f>
        <v>0</v>
      </c>
      <c r="BL256" s="18" t="s">
        <v>331</v>
      </c>
      <c r="BM256" s="197" t="s">
        <v>1751</v>
      </c>
    </row>
    <row r="257" s="1" customFormat="1">
      <c r="B257" s="37"/>
      <c r="D257" s="199" t="s">
        <v>173</v>
      </c>
      <c r="F257" s="200" t="s">
        <v>1750</v>
      </c>
      <c r="I257" s="126"/>
      <c r="L257" s="37"/>
      <c r="M257" s="201"/>
      <c r="N257" s="73"/>
      <c r="O257" s="73"/>
      <c r="P257" s="73"/>
      <c r="Q257" s="73"/>
      <c r="R257" s="73"/>
      <c r="S257" s="73"/>
      <c r="T257" s="74"/>
      <c r="AT257" s="18" t="s">
        <v>173</v>
      </c>
      <c r="AU257" s="18" t="s">
        <v>92</v>
      </c>
    </row>
    <row r="258" s="13" customFormat="1">
      <c r="B258" s="212"/>
      <c r="D258" s="199" t="s">
        <v>249</v>
      </c>
      <c r="E258" s="213" t="s">
        <v>1</v>
      </c>
      <c r="F258" s="214" t="s">
        <v>1752</v>
      </c>
      <c r="H258" s="215">
        <v>10</v>
      </c>
      <c r="I258" s="216"/>
      <c r="L258" s="212"/>
      <c r="M258" s="217"/>
      <c r="N258" s="218"/>
      <c r="O258" s="218"/>
      <c r="P258" s="218"/>
      <c r="Q258" s="218"/>
      <c r="R258" s="218"/>
      <c r="S258" s="218"/>
      <c r="T258" s="219"/>
      <c r="AT258" s="213" t="s">
        <v>249</v>
      </c>
      <c r="AU258" s="213" t="s">
        <v>92</v>
      </c>
      <c r="AV258" s="13" t="s">
        <v>92</v>
      </c>
      <c r="AW258" s="13" t="s">
        <v>39</v>
      </c>
      <c r="AX258" s="13" t="s">
        <v>84</v>
      </c>
      <c r="AY258" s="213" t="s">
        <v>165</v>
      </c>
    </row>
    <row r="259" s="1" customFormat="1" ht="16.5" customHeight="1">
      <c r="B259" s="185"/>
      <c r="C259" s="228" t="s">
        <v>548</v>
      </c>
      <c r="D259" s="228" t="s">
        <v>386</v>
      </c>
      <c r="E259" s="229" t="s">
        <v>1753</v>
      </c>
      <c r="F259" s="230" t="s">
        <v>1754</v>
      </c>
      <c r="G259" s="231" t="s">
        <v>328</v>
      </c>
      <c r="H259" s="232">
        <v>2</v>
      </c>
      <c r="I259" s="233"/>
      <c r="J259" s="234">
        <f>ROUND(I259*H259,2)</f>
        <v>0</v>
      </c>
      <c r="K259" s="230" t="s">
        <v>1</v>
      </c>
      <c r="L259" s="235"/>
      <c r="M259" s="236" t="s">
        <v>1</v>
      </c>
      <c r="N259" s="237" t="s">
        <v>49</v>
      </c>
      <c r="O259" s="73"/>
      <c r="P259" s="195">
        <f>O259*H259</f>
        <v>0</v>
      </c>
      <c r="Q259" s="195">
        <v>0</v>
      </c>
      <c r="R259" s="195">
        <f>Q259*H259</f>
        <v>0</v>
      </c>
      <c r="S259" s="195">
        <v>0</v>
      </c>
      <c r="T259" s="196">
        <f>S259*H259</f>
        <v>0</v>
      </c>
      <c r="AR259" s="197" t="s">
        <v>431</v>
      </c>
      <c r="AT259" s="197" t="s">
        <v>386</v>
      </c>
      <c r="AU259" s="197" t="s">
        <v>92</v>
      </c>
      <c r="AY259" s="18" t="s">
        <v>165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8" t="s">
        <v>21</v>
      </c>
      <c r="BK259" s="198">
        <f>ROUND(I259*H259,2)</f>
        <v>0</v>
      </c>
      <c r="BL259" s="18" t="s">
        <v>331</v>
      </c>
      <c r="BM259" s="197" t="s">
        <v>1755</v>
      </c>
    </row>
    <row r="260" s="1" customFormat="1">
      <c r="B260" s="37"/>
      <c r="D260" s="199" t="s">
        <v>173</v>
      </c>
      <c r="F260" s="200" t="s">
        <v>1754</v>
      </c>
      <c r="I260" s="126"/>
      <c r="L260" s="37"/>
      <c r="M260" s="201"/>
      <c r="N260" s="73"/>
      <c r="O260" s="73"/>
      <c r="P260" s="73"/>
      <c r="Q260" s="73"/>
      <c r="R260" s="73"/>
      <c r="S260" s="73"/>
      <c r="T260" s="74"/>
      <c r="AT260" s="18" t="s">
        <v>173</v>
      </c>
      <c r="AU260" s="18" t="s">
        <v>92</v>
      </c>
    </row>
    <row r="261" s="13" customFormat="1">
      <c r="B261" s="212"/>
      <c r="D261" s="199" t="s">
        <v>249</v>
      </c>
      <c r="E261" s="213" t="s">
        <v>1</v>
      </c>
      <c r="F261" s="214" t="s">
        <v>1756</v>
      </c>
      <c r="H261" s="215">
        <v>2</v>
      </c>
      <c r="I261" s="216"/>
      <c r="L261" s="212"/>
      <c r="M261" s="217"/>
      <c r="N261" s="218"/>
      <c r="O261" s="218"/>
      <c r="P261" s="218"/>
      <c r="Q261" s="218"/>
      <c r="R261" s="218"/>
      <c r="S261" s="218"/>
      <c r="T261" s="219"/>
      <c r="AT261" s="213" t="s">
        <v>249</v>
      </c>
      <c r="AU261" s="213" t="s">
        <v>92</v>
      </c>
      <c r="AV261" s="13" t="s">
        <v>92</v>
      </c>
      <c r="AW261" s="13" t="s">
        <v>39</v>
      </c>
      <c r="AX261" s="13" t="s">
        <v>84</v>
      </c>
      <c r="AY261" s="213" t="s">
        <v>165</v>
      </c>
    </row>
    <row r="262" s="1" customFormat="1" ht="24" customHeight="1">
      <c r="B262" s="185"/>
      <c r="C262" s="186" t="s">
        <v>553</v>
      </c>
      <c r="D262" s="186" t="s">
        <v>168</v>
      </c>
      <c r="E262" s="187" t="s">
        <v>1757</v>
      </c>
      <c r="F262" s="188" t="s">
        <v>1758</v>
      </c>
      <c r="G262" s="189" t="s">
        <v>328</v>
      </c>
      <c r="H262" s="190">
        <v>12</v>
      </c>
      <c r="I262" s="191"/>
      <c r="J262" s="192">
        <f>ROUND(I262*H262,2)</f>
        <v>0</v>
      </c>
      <c r="K262" s="188" t="s">
        <v>247</v>
      </c>
      <c r="L262" s="37"/>
      <c r="M262" s="193" t="s">
        <v>1</v>
      </c>
      <c r="N262" s="194" t="s">
        <v>49</v>
      </c>
      <c r="O262" s="73"/>
      <c r="P262" s="195">
        <f>O262*H262</f>
        <v>0</v>
      </c>
      <c r="Q262" s="195">
        <v>0</v>
      </c>
      <c r="R262" s="195">
        <f>Q262*H262</f>
        <v>0</v>
      </c>
      <c r="S262" s="195">
        <v>0</v>
      </c>
      <c r="T262" s="196">
        <f>S262*H262</f>
        <v>0</v>
      </c>
      <c r="AR262" s="197" t="s">
        <v>331</v>
      </c>
      <c r="AT262" s="197" t="s">
        <v>168</v>
      </c>
      <c r="AU262" s="197" t="s">
        <v>92</v>
      </c>
      <c r="AY262" s="18" t="s">
        <v>165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18" t="s">
        <v>21</v>
      </c>
      <c r="BK262" s="198">
        <f>ROUND(I262*H262,2)</f>
        <v>0</v>
      </c>
      <c r="BL262" s="18" t="s">
        <v>331</v>
      </c>
      <c r="BM262" s="197" t="s">
        <v>1759</v>
      </c>
    </row>
    <row r="263" s="1" customFormat="1">
      <c r="B263" s="37"/>
      <c r="D263" s="199" t="s">
        <v>173</v>
      </c>
      <c r="F263" s="200" t="s">
        <v>1758</v>
      </c>
      <c r="I263" s="126"/>
      <c r="L263" s="37"/>
      <c r="M263" s="201"/>
      <c r="N263" s="73"/>
      <c r="O263" s="73"/>
      <c r="P263" s="73"/>
      <c r="Q263" s="73"/>
      <c r="R263" s="73"/>
      <c r="S263" s="73"/>
      <c r="T263" s="74"/>
      <c r="AT263" s="18" t="s">
        <v>173</v>
      </c>
      <c r="AU263" s="18" t="s">
        <v>92</v>
      </c>
    </row>
    <row r="264" s="1" customFormat="1" ht="24" customHeight="1">
      <c r="B264" s="185"/>
      <c r="C264" s="228" t="s">
        <v>560</v>
      </c>
      <c r="D264" s="228" t="s">
        <v>386</v>
      </c>
      <c r="E264" s="229" t="s">
        <v>1760</v>
      </c>
      <c r="F264" s="230" t="s">
        <v>1761</v>
      </c>
      <c r="G264" s="231" t="s">
        <v>328</v>
      </c>
      <c r="H264" s="232">
        <v>12</v>
      </c>
      <c r="I264" s="233"/>
      <c r="J264" s="234">
        <f>ROUND(I264*H264,2)</f>
        <v>0</v>
      </c>
      <c r="K264" s="230" t="s">
        <v>1</v>
      </c>
      <c r="L264" s="235"/>
      <c r="M264" s="236" t="s">
        <v>1</v>
      </c>
      <c r="N264" s="237" t="s">
        <v>49</v>
      </c>
      <c r="O264" s="73"/>
      <c r="P264" s="195">
        <f>O264*H264</f>
        <v>0</v>
      </c>
      <c r="Q264" s="195">
        <v>0.00022000000000000001</v>
      </c>
      <c r="R264" s="195">
        <f>Q264*H264</f>
        <v>0.00264</v>
      </c>
      <c r="S264" s="195">
        <v>0</v>
      </c>
      <c r="T264" s="196">
        <f>S264*H264</f>
        <v>0</v>
      </c>
      <c r="AR264" s="197" t="s">
        <v>431</v>
      </c>
      <c r="AT264" s="197" t="s">
        <v>386</v>
      </c>
      <c r="AU264" s="197" t="s">
        <v>92</v>
      </c>
      <c r="AY264" s="18" t="s">
        <v>165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8" t="s">
        <v>21</v>
      </c>
      <c r="BK264" s="198">
        <f>ROUND(I264*H264,2)</f>
        <v>0</v>
      </c>
      <c r="BL264" s="18" t="s">
        <v>331</v>
      </c>
      <c r="BM264" s="197" t="s">
        <v>1762</v>
      </c>
    </row>
    <row r="265" s="1" customFormat="1">
      <c r="B265" s="37"/>
      <c r="D265" s="199" t="s">
        <v>173</v>
      </c>
      <c r="F265" s="200" t="s">
        <v>1761</v>
      </c>
      <c r="I265" s="126"/>
      <c r="L265" s="37"/>
      <c r="M265" s="201"/>
      <c r="N265" s="73"/>
      <c r="O265" s="73"/>
      <c r="P265" s="73"/>
      <c r="Q265" s="73"/>
      <c r="R265" s="73"/>
      <c r="S265" s="73"/>
      <c r="T265" s="74"/>
      <c r="AT265" s="18" t="s">
        <v>173</v>
      </c>
      <c r="AU265" s="18" t="s">
        <v>92</v>
      </c>
    </row>
    <row r="266" s="13" customFormat="1">
      <c r="B266" s="212"/>
      <c r="D266" s="199" t="s">
        <v>249</v>
      </c>
      <c r="E266" s="213" t="s">
        <v>1</v>
      </c>
      <c r="F266" s="214" t="s">
        <v>1763</v>
      </c>
      <c r="H266" s="215">
        <v>12</v>
      </c>
      <c r="I266" s="216"/>
      <c r="L266" s="212"/>
      <c r="M266" s="217"/>
      <c r="N266" s="218"/>
      <c r="O266" s="218"/>
      <c r="P266" s="218"/>
      <c r="Q266" s="218"/>
      <c r="R266" s="218"/>
      <c r="S266" s="218"/>
      <c r="T266" s="219"/>
      <c r="AT266" s="213" t="s">
        <v>249</v>
      </c>
      <c r="AU266" s="213" t="s">
        <v>92</v>
      </c>
      <c r="AV266" s="13" t="s">
        <v>92</v>
      </c>
      <c r="AW266" s="13" t="s">
        <v>39</v>
      </c>
      <c r="AX266" s="13" t="s">
        <v>84</v>
      </c>
      <c r="AY266" s="213" t="s">
        <v>165</v>
      </c>
    </row>
    <row r="267" s="1" customFormat="1" ht="16.5" customHeight="1">
      <c r="B267" s="185"/>
      <c r="C267" s="186" t="s">
        <v>567</v>
      </c>
      <c r="D267" s="186" t="s">
        <v>168</v>
      </c>
      <c r="E267" s="187" t="s">
        <v>1764</v>
      </c>
      <c r="F267" s="188" t="s">
        <v>1765</v>
      </c>
      <c r="G267" s="189" t="s">
        <v>328</v>
      </c>
      <c r="H267" s="190">
        <v>13</v>
      </c>
      <c r="I267" s="191"/>
      <c r="J267" s="192">
        <f>ROUND(I267*H267,2)</f>
        <v>0</v>
      </c>
      <c r="K267" s="188" t="s">
        <v>247</v>
      </c>
      <c r="L267" s="37"/>
      <c r="M267" s="193" t="s">
        <v>1</v>
      </c>
      <c r="N267" s="194" t="s">
        <v>49</v>
      </c>
      <c r="O267" s="73"/>
      <c r="P267" s="195">
        <f>O267*H267</f>
        <v>0</v>
      </c>
      <c r="Q267" s="195">
        <v>0</v>
      </c>
      <c r="R267" s="195">
        <f>Q267*H267</f>
        <v>0</v>
      </c>
      <c r="S267" s="195">
        <v>0</v>
      </c>
      <c r="T267" s="196">
        <f>S267*H267</f>
        <v>0</v>
      </c>
      <c r="AR267" s="197" t="s">
        <v>331</v>
      </c>
      <c r="AT267" s="197" t="s">
        <v>168</v>
      </c>
      <c r="AU267" s="197" t="s">
        <v>92</v>
      </c>
      <c r="AY267" s="18" t="s">
        <v>165</v>
      </c>
      <c r="BE267" s="198">
        <f>IF(N267="základní",J267,0)</f>
        <v>0</v>
      </c>
      <c r="BF267" s="198">
        <f>IF(N267="snížená",J267,0)</f>
        <v>0</v>
      </c>
      <c r="BG267" s="198">
        <f>IF(N267="zákl. přenesená",J267,0)</f>
        <v>0</v>
      </c>
      <c r="BH267" s="198">
        <f>IF(N267="sníž. přenesená",J267,0)</f>
        <v>0</v>
      </c>
      <c r="BI267" s="198">
        <f>IF(N267="nulová",J267,0)</f>
        <v>0</v>
      </c>
      <c r="BJ267" s="18" t="s">
        <v>21</v>
      </c>
      <c r="BK267" s="198">
        <f>ROUND(I267*H267,2)</f>
        <v>0</v>
      </c>
      <c r="BL267" s="18" t="s">
        <v>331</v>
      </c>
      <c r="BM267" s="197" t="s">
        <v>1766</v>
      </c>
    </row>
    <row r="268" s="1" customFormat="1">
      <c r="B268" s="37"/>
      <c r="D268" s="199" t="s">
        <v>173</v>
      </c>
      <c r="F268" s="200" t="s">
        <v>1765</v>
      </c>
      <c r="I268" s="126"/>
      <c r="L268" s="37"/>
      <c r="M268" s="201"/>
      <c r="N268" s="73"/>
      <c r="O268" s="73"/>
      <c r="P268" s="73"/>
      <c r="Q268" s="73"/>
      <c r="R268" s="73"/>
      <c r="S268" s="73"/>
      <c r="T268" s="74"/>
      <c r="AT268" s="18" t="s">
        <v>173</v>
      </c>
      <c r="AU268" s="18" t="s">
        <v>92</v>
      </c>
    </row>
    <row r="269" s="13" customFormat="1">
      <c r="B269" s="212"/>
      <c r="D269" s="199" t="s">
        <v>249</v>
      </c>
      <c r="E269" s="213" t="s">
        <v>1</v>
      </c>
      <c r="F269" s="214" t="s">
        <v>1767</v>
      </c>
      <c r="H269" s="215">
        <v>13</v>
      </c>
      <c r="I269" s="216"/>
      <c r="L269" s="212"/>
      <c r="M269" s="217"/>
      <c r="N269" s="218"/>
      <c r="O269" s="218"/>
      <c r="P269" s="218"/>
      <c r="Q269" s="218"/>
      <c r="R269" s="218"/>
      <c r="S269" s="218"/>
      <c r="T269" s="219"/>
      <c r="AT269" s="213" t="s">
        <v>249</v>
      </c>
      <c r="AU269" s="213" t="s">
        <v>92</v>
      </c>
      <c r="AV269" s="13" t="s">
        <v>92</v>
      </c>
      <c r="AW269" s="13" t="s">
        <v>39</v>
      </c>
      <c r="AX269" s="13" t="s">
        <v>84</v>
      </c>
      <c r="AY269" s="213" t="s">
        <v>165</v>
      </c>
    </row>
    <row r="270" s="1" customFormat="1" ht="16.5" customHeight="1">
      <c r="B270" s="185"/>
      <c r="C270" s="228" t="s">
        <v>573</v>
      </c>
      <c r="D270" s="228" t="s">
        <v>386</v>
      </c>
      <c r="E270" s="229" t="s">
        <v>1768</v>
      </c>
      <c r="F270" s="230" t="s">
        <v>1769</v>
      </c>
      <c r="G270" s="231" t="s">
        <v>328</v>
      </c>
      <c r="H270" s="232">
        <v>1</v>
      </c>
      <c r="I270" s="233"/>
      <c r="J270" s="234">
        <f>ROUND(I270*H270,2)</f>
        <v>0</v>
      </c>
      <c r="K270" s="230" t="s">
        <v>247</v>
      </c>
      <c r="L270" s="235"/>
      <c r="M270" s="236" t="s">
        <v>1</v>
      </c>
      <c r="N270" s="237" t="s">
        <v>49</v>
      </c>
      <c r="O270" s="73"/>
      <c r="P270" s="195">
        <f>O270*H270</f>
        <v>0</v>
      </c>
      <c r="Q270" s="195">
        <v>0.00040000000000000002</v>
      </c>
      <c r="R270" s="195">
        <f>Q270*H270</f>
        <v>0.00040000000000000002</v>
      </c>
      <c r="S270" s="195">
        <v>0</v>
      </c>
      <c r="T270" s="196">
        <f>S270*H270</f>
        <v>0</v>
      </c>
      <c r="AR270" s="197" t="s">
        <v>431</v>
      </c>
      <c r="AT270" s="197" t="s">
        <v>386</v>
      </c>
      <c r="AU270" s="197" t="s">
        <v>92</v>
      </c>
      <c r="AY270" s="18" t="s">
        <v>165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8" t="s">
        <v>21</v>
      </c>
      <c r="BK270" s="198">
        <f>ROUND(I270*H270,2)</f>
        <v>0</v>
      </c>
      <c r="BL270" s="18" t="s">
        <v>331</v>
      </c>
      <c r="BM270" s="197" t="s">
        <v>1770</v>
      </c>
    </row>
    <row r="271" s="1" customFormat="1">
      <c r="B271" s="37"/>
      <c r="D271" s="199" t="s">
        <v>173</v>
      </c>
      <c r="F271" s="200" t="s">
        <v>1771</v>
      </c>
      <c r="I271" s="126"/>
      <c r="L271" s="37"/>
      <c r="M271" s="201"/>
      <c r="N271" s="73"/>
      <c r="O271" s="73"/>
      <c r="P271" s="73"/>
      <c r="Q271" s="73"/>
      <c r="R271" s="73"/>
      <c r="S271" s="73"/>
      <c r="T271" s="74"/>
      <c r="AT271" s="18" t="s">
        <v>173</v>
      </c>
      <c r="AU271" s="18" t="s">
        <v>92</v>
      </c>
    </row>
    <row r="272" s="1" customFormat="1" ht="16.5" customHeight="1">
      <c r="B272" s="185"/>
      <c r="C272" s="228" t="s">
        <v>579</v>
      </c>
      <c r="D272" s="228" t="s">
        <v>386</v>
      </c>
      <c r="E272" s="229" t="s">
        <v>1772</v>
      </c>
      <c r="F272" s="230" t="s">
        <v>1773</v>
      </c>
      <c r="G272" s="231" t="s">
        <v>328</v>
      </c>
      <c r="H272" s="232">
        <v>4</v>
      </c>
      <c r="I272" s="233"/>
      <c r="J272" s="234">
        <f>ROUND(I272*H272,2)</f>
        <v>0</v>
      </c>
      <c r="K272" s="230" t="s">
        <v>247</v>
      </c>
      <c r="L272" s="235"/>
      <c r="M272" s="236" t="s">
        <v>1</v>
      </c>
      <c r="N272" s="237" t="s">
        <v>49</v>
      </c>
      <c r="O272" s="73"/>
      <c r="P272" s="195">
        <f>O272*H272</f>
        <v>0</v>
      </c>
      <c r="Q272" s="195">
        <v>0.00040000000000000002</v>
      </c>
      <c r="R272" s="195">
        <f>Q272*H272</f>
        <v>0.0016000000000000001</v>
      </c>
      <c r="S272" s="195">
        <v>0</v>
      </c>
      <c r="T272" s="196">
        <f>S272*H272</f>
        <v>0</v>
      </c>
      <c r="AR272" s="197" t="s">
        <v>431</v>
      </c>
      <c r="AT272" s="197" t="s">
        <v>386</v>
      </c>
      <c r="AU272" s="197" t="s">
        <v>92</v>
      </c>
      <c r="AY272" s="18" t="s">
        <v>165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18" t="s">
        <v>21</v>
      </c>
      <c r="BK272" s="198">
        <f>ROUND(I272*H272,2)</f>
        <v>0</v>
      </c>
      <c r="BL272" s="18" t="s">
        <v>331</v>
      </c>
      <c r="BM272" s="197" t="s">
        <v>1774</v>
      </c>
    </row>
    <row r="273" s="1" customFormat="1">
      <c r="B273" s="37"/>
      <c r="D273" s="199" t="s">
        <v>173</v>
      </c>
      <c r="F273" s="200" t="s">
        <v>1773</v>
      </c>
      <c r="I273" s="126"/>
      <c r="L273" s="37"/>
      <c r="M273" s="201"/>
      <c r="N273" s="73"/>
      <c r="O273" s="73"/>
      <c r="P273" s="73"/>
      <c r="Q273" s="73"/>
      <c r="R273" s="73"/>
      <c r="S273" s="73"/>
      <c r="T273" s="74"/>
      <c r="AT273" s="18" t="s">
        <v>173</v>
      </c>
      <c r="AU273" s="18" t="s">
        <v>92</v>
      </c>
    </row>
    <row r="274" s="1" customFormat="1" ht="16.5" customHeight="1">
      <c r="B274" s="185"/>
      <c r="C274" s="228" t="s">
        <v>586</v>
      </c>
      <c r="D274" s="228" t="s">
        <v>386</v>
      </c>
      <c r="E274" s="229" t="s">
        <v>1775</v>
      </c>
      <c r="F274" s="230" t="s">
        <v>1776</v>
      </c>
      <c r="G274" s="231" t="s">
        <v>328</v>
      </c>
      <c r="H274" s="232">
        <v>7</v>
      </c>
      <c r="I274" s="233"/>
      <c r="J274" s="234">
        <f>ROUND(I274*H274,2)</f>
        <v>0</v>
      </c>
      <c r="K274" s="230" t="s">
        <v>247</v>
      </c>
      <c r="L274" s="235"/>
      <c r="M274" s="236" t="s">
        <v>1</v>
      </c>
      <c r="N274" s="237" t="s">
        <v>49</v>
      </c>
      <c r="O274" s="73"/>
      <c r="P274" s="195">
        <f>O274*H274</f>
        <v>0</v>
      </c>
      <c r="Q274" s="195">
        <v>0.00040000000000000002</v>
      </c>
      <c r="R274" s="195">
        <f>Q274*H274</f>
        <v>0.0028</v>
      </c>
      <c r="S274" s="195">
        <v>0</v>
      </c>
      <c r="T274" s="196">
        <f>S274*H274</f>
        <v>0</v>
      </c>
      <c r="AR274" s="197" t="s">
        <v>431</v>
      </c>
      <c r="AT274" s="197" t="s">
        <v>386</v>
      </c>
      <c r="AU274" s="197" t="s">
        <v>92</v>
      </c>
      <c r="AY274" s="18" t="s">
        <v>165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8" t="s">
        <v>21</v>
      </c>
      <c r="BK274" s="198">
        <f>ROUND(I274*H274,2)</f>
        <v>0</v>
      </c>
      <c r="BL274" s="18" t="s">
        <v>331</v>
      </c>
      <c r="BM274" s="197" t="s">
        <v>1777</v>
      </c>
    </row>
    <row r="275" s="1" customFormat="1">
      <c r="B275" s="37"/>
      <c r="D275" s="199" t="s">
        <v>173</v>
      </c>
      <c r="F275" s="200" t="s">
        <v>1776</v>
      </c>
      <c r="I275" s="126"/>
      <c r="L275" s="37"/>
      <c r="M275" s="201"/>
      <c r="N275" s="73"/>
      <c r="O275" s="73"/>
      <c r="P275" s="73"/>
      <c r="Q275" s="73"/>
      <c r="R275" s="73"/>
      <c r="S275" s="73"/>
      <c r="T275" s="74"/>
      <c r="AT275" s="18" t="s">
        <v>173</v>
      </c>
      <c r="AU275" s="18" t="s">
        <v>92</v>
      </c>
    </row>
    <row r="276" s="13" customFormat="1">
      <c r="B276" s="212"/>
      <c r="D276" s="199" t="s">
        <v>249</v>
      </c>
      <c r="E276" s="213" t="s">
        <v>1</v>
      </c>
      <c r="F276" s="214" t="s">
        <v>1778</v>
      </c>
      <c r="H276" s="215">
        <v>7</v>
      </c>
      <c r="I276" s="216"/>
      <c r="L276" s="212"/>
      <c r="M276" s="217"/>
      <c r="N276" s="218"/>
      <c r="O276" s="218"/>
      <c r="P276" s="218"/>
      <c r="Q276" s="218"/>
      <c r="R276" s="218"/>
      <c r="S276" s="218"/>
      <c r="T276" s="219"/>
      <c r="AT276" s="213" t="s">
        <v>249</v>
      </c>
      <c r="AU276" s="213" t="s">
        <v>92</v>
      </c>
      <c r="AV276" s="13" t="s">
        <v>92</v>
      </c>
      <c r="AW276" s="13" t="s">
        <v>39</v>
      </c>
      <c r="AX276" s="13" t="s">
        <v>84</v>
      </c>
      <c r="AY276" s="213" t="s">
        <v>165</v>
      </c>
    </row>
    <row r="277" s="1" customFormat="1" ht="16.5" customHeight="1">
      <c r="B277" s="185"/>
      <c r="C277" s="228" t="s">
        <v>593</v>
      </c>
      <c r="D277" s="228" t="s">
        <v>386</v>
      </c>
      <c r="E277" s="229" t="s">
        <v>1779</v>
      </c>
      <c r="F277" s="230" t="s">
        <v>1780</v>
      </c>
      <c r="G277" s="231" t="s">
        <v>328</v>
      </c>
      <c r="H277" s="232">
        <v>1</v>
      </c>
      <c r="I277" s="233"/>
      <c r="J277" s="234">
        <f>ROUND(I277*H277,2)</f>
        <v>0</v>
      </c>
      <c r="K277" s="230" t="s">
        <v>1</v>
      </c>
      <c r="L277" s="235"/>
      <c r="M277" s="236" t="s">
        <v>1</v>
      </c>
      <c r="N277" s="237" t="s">
        <v>49</v>
      </c>
      <c r="O277" s="73"/>
      <c r="P277" s="195">
        <f>O277*H277</f>
        <v>0</v>
      </c>
      <c r="Q277" s="195">
        <v>0.00040000000000000002</v>
      </c>
      <c r="R277" s="195">
        <f>Q277*H277</f>
        <v>0.00040000000000000002</v>
      </c>
      <c r="S277" s="195">
        <v>0</v>
      </c>
      <c r="T277" s="196">
        <f>S277*H277</f>
        <v>0</v>
      </c>
      <c r="AR277" s="197" t="s">
        <v>431</v>
      </c>
      <c r="AT277" s="197" t="s">
        <v>386</v>
      </c>
      <c r="AU277" s="197" t="s">
        <v>92</v>
      </c>
      <c r="AY277" s="18" t="s">
        <v>165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18" t="s">
        <v>21</v>
      </c>
      <c r="BK277" s="198">
        <f>ROUND(I277*H277,2)</f>
        <v>0</v>
      </c>
      <c r="BL277" s="18" t="s">
        <v>331</v>
      </c>
      <c r="BM277" s="197" t="s">
        <v>1781</v>
      </c>
    </row>
    <row r="278" s="1" customFormat="1">
      <c r="B278" s="37"/>
      <c r="D278" s="199" t="s">
        <v>173</v>
      </c>
      <c r="F278" s="200" t="s">
        <v>1782</v>
      </c>
      <c r="I278" s="126"/>
      <c r="L278" s="37"/>
      <c r="M278" s="201"/>
      <c r="N278" s="73"/>
      <c r="O278" s="73"/>
      <c r="P278" s="73"/>
      <c r="Q278" s="73"/>
      <c r="R278" s="73"/>
      <c r="S278" s="73"/>
      <c r="T278" s="74"/>
      <c r="AT278" s="18" t="s">
        <v>173</v>
      </c>
      <c r="AU278" s="18" t="s">
        <v>92</v>
      </c>
    </row>
    <row r="279" s="1" customFormat="1" ht="16.5" customHeight="1">
      <c r="B279" s="185"/>
      <c r="C279" s="186" t="s">
        <v>601</v>
      </c>
      <c r="D279" s="186" t="s">
        <v>168</v>
      </c>
      <c r="E279" s="187" t="s">
        <v>1783</v>
      </c>
      <c r="F279" s="188" t="s">
        <v>1784</v>
      </c>
      <c r="G279" s="189" t="s">
        <v>328</v>
      </c>
      <c r="H279" s="190">
        <v>10</v>
      </c>
      <c r="I279" s="191"/>
      <c r="J279" s="192">
        <f>ROUND(I279*H279,2)</f>
        <v>0</v>
      </c>
      <c r="K279" s="188" t="s">
        <v>247</v>
      </c>
      <c r="L279" s="37"/>
      <c r="M279" s="193" t="s">
        <v>1</v>
      </c>
      <c r="N279" s="194" t="s">
        <v>49</v>
      </c>
      <c r="O279" s="73"/>
      <c r="P279" s="195">
        <f>O279*H279</f>
        <v>0</v>
      </c>
      <c r="Q279" s="195">
        <v>0</v>
      </c>
      <c r="R279" s="195">
        <f>Q279*H279</f>
        <v>0</v>
      </c>
      <c r="S279" s="195">
        <v>0</v>
      </c>
      <c r="T279" s="196">
        <f>S279*H279</f>
        <v>0</v>
      </c>
      <c r="AR279" s="197" t="s">
        <v>331</v>
      </c>
      <c r="AT279" s="197" t="s">
        <v>168</v>
      </c>
      <c r="AU279" s="197" t="s">
        <v>92</v>
      </c>
      <c r="AY279" s="18" t="s">
        <v>165</v>
      </c>
      <c r="BE279" s="198">
        <f>IF(N279="základní",J279,0)</f>
        <v>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18" t="s">
        <v>21</v>
      </c>
      <c r="BK279" s="198">
        <f>ROUND(I279*H279,2)</f>
        <v>0</v>
      </c>
      <c r="BL279" s="18" t="s">
        <v>331</v>
      </c>
      <c r="BM279" s="197" t="s">
        <v>1785</v>
      </c>
    </row>
    <row r="280" s="1" customFormat="1">
      <c r="B280" s="37"/>
      <c r="D280" s="199" t="s">
        <v>173</v>
      </c>
      <c r="F280" s="200" t="s">
        <v>1784</v>
      </c>
      <c r="I280" s="126"/>
      <c r="L280" s="37"/>
      <c r="M280" s="201"/>
      <c r="N280" s="73"/>
      <c r="O280" s="73"/>
      <c r="P280" s="73"/>
      <c r="Q280" s="73"/>
      <c r="R280" s="73"/>
      <c r="S280" s="73"/>
      <c r="T280" s="74"/>
      <c r="AT280" s="18" t="s">
        <v>173</v>
      </c>
      <c r="AU280" s="18" t="s">
        <v>92</v>
      </c>
    </row>
    <row r="281" s="13" customFormat="1">
      <c r="B281" s="212"/>
      <c r="D281" s="199" t="s">
        <v>249</v>
      </c>
      <c r="E281" s="213" t="s">
        <v>1</v>
      </c>
      <c r="F281" s="214" t="s">
        <v>1786</v>
      </c>
      <c r="H281" s="215">
        <v>10</v>
      </c>
      <c r="I281" s="216"/>
      <c r="L281" s="212"/>
      <c r="M281" s="217"/>
      <c r="N281" s="218"/>
      <c r="O281" s="218"/>
      <c r="P281" s="218"/>
      <c r="Q281" s="218"/>
      <c r="R281" s="218"/>
      <c r="S281" s="218"/>
      <c r="T281" s="219"/>
      <c r="AT281" s="213" t="s">
        <v>249</v>
      </c>
      <c r="AU281" s="213" t="s">
        <v>92</v>
      </c>
      <c r="AV281" s="13" t="s">
        <v>92</v>
      </c>
      <c r="AW281" s="13" t="s">
        <v>39</v>
      </c>
      <c r="AX281" s="13" t="s">
        <v>84</v>
      </c>
      <c r="AY281" s="213" t="s">
        <v>165</v>
      </c>
    </row>
    <row r="282" s="1" customFormat="1" ht="16.5" customHeight="1">
      <c r="B282" s="185"/>
      <c r="C282" s="228" t="s">
        <v>608</v>
      </c>
      <c r="D282" s="228" t="s">
        <v>386</v>
      </c>
      <c r="E282" s="229" t="s">
        <v>1787</v>
      </c>
      <c r="F282" s="230" t="s">
        <v>1788</v>
      </c>
      <c r="G282" s="231" t="s">
        <v>328</v>
      </c>
      <c r="H282" s="232">
        <v>8</v>
      </c>
      <c r="I282" s="233"/>
      <c r="J282" s="234">
        <f>ROUND(I282*H282,2)</f>
        <v>0</v>
      </c>
      <c r="K282" s="230" t="s">
        <v>1</v>
      </c>
      <c r="L282" s="235"/>
      <c r="M282" s="236" t="s">
        <v>1</v>
      </c>
      <c r="N282" s="237" t="s">
        <v>49</v>
      </c>
      <c r="O282" s="73"/>
      <c r="P282" s="195">
        <f>O282*H282</f>
        <v>0</v>
      </c>
      <c r="Q282" s="195">
        <v>0.00040000000000000002</v>
      </c>
      <c r="R282" s="195">
        <f>Q282*H282</f>
        <v>0.0032000000000000002</v>
      </c>
      <c r="S282" s="195">
        <v>0</v>
      </c>
      <c r="T282" s="196">
        <f>S282*H282</f>
        <v>0</v>
      </c>
      <c r="AR282" s="197" t="s">
        <v>431</v>
      </c>
      <c r="AT282" s="197" t="s">
        <v>386</v>
      </c>
      <c r="AU282" s="197" t="s">
        <v>92</v>
      </c>
      <c r="AY282" s="18" t="s">
        <v>165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18" t="s">
        <v>21</v>
      </c>
      <c r="BK282" s="198">
        <f>ROUND(I282*H282,2)</f>
        <v>0</v>
      </c>
      <c r="BL282" s="18" t="s">
        <v>331</v>
      </c>
      <c r="BM282" s="197" t="s">
        <v>1789</v>
      </c>
    </row>
    <row r="283" s="1" customFormat="1">
      <c r="B283" s="37"/>
      <c r="D283" s="199" t="s">
        <v>173</v>
      </c>
      <c r="F283" s="200" t="s">
        <v>1790</v>
      </c>
      <c r="I283" s="126"/>
      <c r="L283" s="37"/>
      <c r="M283" s="201"/>
      <c r="N283" s="73"/>
      <c r="O283" s="73"/>
      <c r="P283" s="73"/>
      <c r="Q283" s="73"/>
      <c r="R283" s="73"/>
      <c r="S283" s="73"/>
      <c r="T283" s="74"/>
      <c r="AT283" s="18" t="s">
        <v>173</v>
      </c>
      <c r="AU283" s="18" t="s">
        <v>92</v>
      </c>
    </row>
    <row r="284" s="13" customFormat="1">
      <c r="B284" s="212"/>
      <c r="D284" s="199" t="s">
        <v>249</v>
      </c>
      <c r="E284" s="213" t="s">
        <v>1</v>
      </c>
      <c r="F284" s="214" t="s">
        <v>1791</v>
      </c>
      <c r="H284" s="215">
        <v>8</v>
      </c>
      <c r="I284" s="216"/>
      <c r="L284" s="212"/>
      <c r="M284" s="217"/>
      <c r="N284" s="218"/>
      <c r="O284" s="218"/>
      <c r="P284" s="218"/>
      <c r="Q284" s="218"/>
      <c r="R284" s="218"/>
      <c r="S284" s="218"/>
      <c r="T284" s="219"/>
      <c r="AT284" s="213" t="s">
        <v>249</v>
      </c>
      <c r="AU284" s="213" t="s">
        <v>92</v>
      </c>
      <c r="AV284" s="13" t="s">
        <v>92</v>
      </c>
      <c r="AW284" s="13" t="s">
        <v>39</v>
      </c>
      <c r="AX284" s="13" t="s">
        <v>84</v>
      </c>
      <c r="AY284" s="213" t="s">
        <v>165</v>
      </c>
    </row>
    <row r="285" s="1" customFormat="1" ht="16.5" customHeight="1">
      <c r="B285" s="185"/>
      <c r="C285" s="228" t="s">
        <v>617</v>
      </c>
      <c r="D285" s="228" t="s">
        <v>386</v>
      </c>
      <c r="E285" s="229" t="s">
        <v>1792</v>
      </c>
      <c r="F285" s="230" t="s">
        <v>1793</v>
      </c>
      <c r="G285" s="231" t="s">
        <v>328</v>
      </c>
      <c r="H285" s="232">
        <v>2</v>
      </c>
      <c r="I285" s="233"/>
      <c r="J285" s="234">
        <f>ROUND(I285*H285,2)</f>
        <v>0</v>
      </c>
      <c r="K285" s="230" t="s">
        <v>1</v>
      </c>
      <c r="L285" s="235"/>
      <c r="M285" s="236" t="s">
        <v>1</v>
      </c>
      <c r="N285" s="237" t="s">
        <v>49</v>
      </c>
      <c r="O285" s="73"/>
      <c r="P285" s="195">
        <f>O285*H285</f>
        <v>0</v>
      </c>
      <c r="Q285" s="195">
        <v>0.00040000000000000002</v>
      </c>
      <c r="R285" s="195">
        <f>Q285*H285</f>
        <v>0.00080000000000000004</v>
      </c>
      <c r="S285" s="195">
        <v>0</v>
      </c>
      <c r="T285" s="196">
        <f>S285*H285</f>
        <v>0</v>
      </c>
      <c r="AR285" s="197" t="s">
        <v>431</v>
      </c>
      <c r="AT285" s="197" t="s">
        <v>386</v>
      </c>
      <c r="AU285" s="197" t="s">
        <v>92</v>
      </c>
      <c r="AY285" s="18" t="s">
        <v>165</v>
      </c>
      <c r="BE285" s="198">
        <f>IF(N285="základní",J285,0)</f>
        <v>0</v>
      </c>
      <c r="BF285" s="198">
        <f>IF(N285="snížená",J285,0)</f>
        <v>0</v>
      </c>
      <c r="BG285" s="198">
        <f>IF(N285="zákl. přenesená",J285,0)</f>
        <v>0</v>
      </c>
      <c r="BH285" s="198">
        <f>IF(N285="sníž. přenesená",J285,0)</f>
        <v>0</v>
      </c>
      <c r="BI285" s="198">
        <f>IF(N285="nulová",J285,0)</f>
        <v>0</v>
      </c>
      <c r="BJ285" s="18" t="s">
        <v>21</v>
      </c>
      <c r="BK285" s="198">
        <f>ROUND(I285*H285,2)</f>
        <v>0</v>
      </c>
      <c r="BL285" s="18" t="s">
        <v>331</v>
      </c>
      <c r="BM285" s="197" t="s">
        <v>1794</v>
      </c>
    </row>
    <row r="286" s="1" customFormat="1">
      <c r="B286" s="37"/>
      <c r="D286" s="199" t="s">
        <v>173</v>
      </c>
      <c r="F286" s="200" t="s">
        <v>1795</v>
      </c>
      <c r="I286" s="126"/>
      <c r="L286" s="37"/>
      <c r="M286" s="201"/>
      <c r="N286" s="73"/>
      <c r="O286" s="73"/>
      <c r="P286" s="73"/>
      <c r="Q286" s="73"/>
      <c r="R286" s="73"/>
      <c r="S286" s="73"/>
      <c r="T286" s="74"/>
      <c r="AT286" s="18" t="s">
        <v>173</v>
      </c>
      <c r="AU286" s="18" t="s">
        <v>92</v>
      </c>
    </row>
    <row r="287" s="1" customFormat="1" ht="16.5" customHeight="1">
      <c r="B287" s="185"/>
      <c r="C287" s="186" t="s">
        <v>623</v>
      </c>
      <c r="D287" s="186" t="s">
        <v>168</v>
      </c>
      <c r="E287" s="187" t="s">
        <v>1796</v>
      </c>
      <c r="F287" s="188" t="s">
        <v>1797</v>
      </c>
      <c r="G287" s="189" t="s">
        <v>328</v>
      </c>
      <c r="H287" s="190">
        <v>1</v>
      </c>
      <c r="I287" s="191"/>
      <c r="J287" s="192">
        <f>ROUND(I287*H287,2)</f>
        <v>0</v>
      </c>
      <c r="K287" s="188" t="s">
        <v>247</v>
      </c>
      <c r="L287" s="37"/>
      <c r="M287" s="193" t="s">
        <v>1</v>
      </c>
      <c r="N287" s="194" t="s">
        <v>49</v>
      </c>
      <c r="O287" s="73"/>
      <c r="P287" s="195">
        <f>O287*H287</f>
        <v>0</v>
      </c>
      <c r="Q287" s="195">
        <v>0</v>
      </c>
      <c r="R287" s="195">
        <f>Q287*H287</f>
        <v>0</v>
      </c>
      <c r="S287" s="195">
        <v>0</v>
      </c>
      <c r="T287" s="196">
        <f>S287*H287</f>
        <v>0</v>
      </c>
      <c r="AR287" s="197" t="s">
        <v>331</v>
      </c>
      <c r="AT287" s="197" t="s">
        <v>168</v>
      </c>
      <c r="AU287" s="197" t="s">
        <v>92</v>
      </c>
      <c r="AY287" s="18" t="s">
        <v>165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18" t="s">
        <v>21</v>
      </c>
      <c r="BK287" s="198">
        <f>ROUND(I287*H287,2)</f>
        <v>0</v>
      </c>
      <c r="BL287" s="18" t="s">
        <v>331</v>
      </c>
      <c r="BM287" s="197" t="s">
        <v>1798</v>
      </c>
    </row>
    <row r="288" s="1" customFormat="1">
      <c r="B288" s="37"/>
      <c r="D288" s="199" t="s">
        <v>173</v>
      </c>
      <c r="F288" s="200" t="s">
        <v>1797</v>
      </c>
      <c r="I288" s="126"/>
      <c r="L288" s="37"/>
      <c r="M288" s="201"/>
      <c r="N288" s="73"/>
      <c r="O288" s="73"/>
      <c r="P288" s="73"/>
      <c r="Q288" s="73"/>
      <c r="R288" s="73"/>
      <c r="S288" s="73"/>
      <c r="T288" s="74"/>
      <c r="AT288" s="18" t="s">
        <v>173</v>
      </c>
      <c r="AU288" s="18" t="s">
        <v>92</v>
      </c>
    </row>
    <row r="289" s="1" customFormat="1" ht="16.5" customHeight="1">
      <c r="B289" s="185"/>
      <c r="C289" s="228" t="s">
        <v>629</v>
      </c>
      <c r="D289" s="228" t="s">
        <v>386</v>
      </c>
      <c r="E289" s="229" t="s">
        <v>1799</v>
      </c>
      <c r="F289" s="230" t="s">
        <v>1800</v>
      </c>
      <c r="G289" s="231" t="s">
        <v>328</v>
      </c>
      <c r="H289" s="232">
        <v>1</v>
      </c>
      <c r="I289" s="233"/>
      <c r="J289" s="234">
        <f>ROUND(I289*H289,2)</f>
        <v>0</v>
      </c>
      <c r="K289" s="230" t="s">
        <v>247</v>
      </c>
      <c r="L289" s="235"/>
      <c r="M289" s="236" t="s">
        <v>1</v>
      </c>
      <c r="N289" s="237" t="s">
        <v>49</v>
      </c>
      <c r="O289" s="73"/>
      <c r="P289" s="195">
        <f>O289*H289</f>
        <v>0</v>
      </c>
      <c r="Q289" s="195">
        <v>0.00040000000000000002</v>
      </c>
      <c r="R289" s="195">
        <f>Q289*H289</f>
        <v>0.00040000000000000002</v>
      </c>
      <c r="S289" s="195">
        <v>0</v>
      </c>
      <c r="T289" s="196">
        <f>S289*H289</f>
        <v>0</v>
      </c>
      <c r="AR289" s="197" t="s">
        <v>431</v>
      </c>
      <c r="AT289" s="197" t="s">
        <v>386</v>
      </c>
      <c r="AU289" s="197" t="s">
        <v>92</v>
      </c>
      <c r="AY289" s="18" t="s">
        <v>165</v>
      </c>
      <c r="BE289" s="198">
        <f>IF(N289="základní",J289,0)</f>
        <v>0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18" t="s">
        <v>21</v>
      </c>
      <c r="BK289" s="198">
        <f>ROUND(I289*H289,2)</f>
        <v>0</v>
      </c>
      <c r="BL289" s="18" t="s">
        <v>331</v>
      </c>
      <c r="BM289" s="197" t="s">
        <v>1801</v>
      </c>
    </row>
    <row r="290" s="1" customFormat="1">
      <c r="B290" s="37"/>
      <c r="D290" s="199" t="s">
        <v>173</v>
      </c>
      <c r="F290" s="200" t="s">
        <v>1802</v>
      </c>
      <c r="I290" s="126"/>
      <c r="L290" s="37"/>
      <c r="M290" s="201"/>
      <c r="N290" s="73"/>
      <c r="O290" s="73"/>
      <c r="P290" s="73"/>
      <c r="Q290" s="73"/>
      <c r="R290" s="73"/>
      <c r="S290" s="73"/>
      <c r="T290" s="74"/>
      <c r="AT290" s="18" t="s">
        <v>173</v>
      </c>
      <c r="AU290" s="18" t="s">
        <v>92</v>
      </c>
    </row>
    <row r="291" s="1" customFormat="1" ht="16.5" customHeight="1">
      <c r="B291" s="185"/>
      <c r="C291" s="228" t="s">
        <v>634</v>
      </c>
      <c r="D291" s="228" t="s">
        <v>386</v>
      </c>
      <c r="E291" s="229" t="s">
        <v>1803</v>
      </c>
      <c r="F291" s="230" t="s">
        <v>1804</v>
      </c>
      <c r="G291" s="231" t="s">
        <v>328</v>
      </c>
      <c r="H291" s="232">
        <v>1</v>
      </c>
      <c r="I291" s="233"/>
      <c r="J291" s="234">
        <f>ROUND(I291*H291,2)</f>
        <v>0</v>
      </c>
      <c r="K291" s="230" t="s">
        <v>1</v>
      </c>
      <c r="L291" s="235"/>
      <c r="M291" s="236" t="s">
        <v>1</v>
      </c>
      <c r="N291" s="237" t="s">
        <v>49</v>
      </c>
      <c r="O291" s="73"/>
      <c r="P291" s="195">
        <f>O291*H291</f>
        <v>0</v>
      </c>
      <c r="Q291" s="195">
        <v>0</v>
      </c>
      <c r="R291" s="195">
        <f>Q291*H291</f>
        <v>0</v>
      </c>
      <c r="S291" s="195">
        <v>0</v>
      </c>
      <c r="T291" s="196">
        <f>S291*H291</f>
        <v>0</v>
      </c>
      <c r="AR291" s="197" t="s">
        <v>431</v>
      </c>
      <c r="AT291" s="197" t="s">
        <v>386</v>
      </c>
      <c r="AU291" s="197" t="s">
        <v>92</v>
      </c>
      <c r="AY291" s="18" t="s">
        <v>165</v>
      </c>
      <c r="BE291" s="198">
        <f>IF(N291="základní",J291,0)</f>
        <v>0</v>
      </c>
      <c r="BF291" s="198">
        <f>IF(N291="snížená",J291,0)</f>
        <v>0</v>
      </c>
      <c r="BG291" s="198">
        <f>IF(N291="zákl. přenesená",J291,0)</f>
        <v>0</v>
      </c>
      <c r="BH291" s="198">
        <f>IF(N291="sníž. přenesená",J291,0)</f>
        <v>0</v>
      </c>
      <c r="BI291" s="198">
        <f>IF(N291="nulová",J291,0)</f>
        <v>0</v>
      </c>
      <c r="BJ291" s="18" t="s">
        <v>21</v>
      </c>
      <c r="BK291" s="198">
        <f>ROUND(I291*H291,2)</f>
        <v>0</v>
      </c>
      <c r="BL291" s="18" t="s">
        <v>331</v>
      </c>
      <c r="BM291" s="197" t="s">
        <v>1805</v>
      </c>
    </row>
    <row r="292" s="1" customFormat="1">
      <c r="B292" s="37"/>
      <c r="D292" s="199" t="s">
        <v>173</v>
      </c>
      <c r="F292" s="200" t="s">
        <v>1806</v>
      </c>
      <c r="I292" s="126"/>
      <c r="L292" s="37"/>
      <c r="M292" s="201"/>
      <c r="N292" s="73"/>
      <c r="O292" s="73"/>
      <c r="P292" s="73"/>
      <c r="Q292" s="73"/>
      <c r="R292" s="73"/>
      <c r="S292" s="73"/>
      <c r="T292" s="74"/>
      <c r="AT292" s="18" t="s">
        <v>173</v>
      </c>
      <c r="AU292" s="18" t="s">
        <v>92</v>
      </c>
    </row>
    <row r="293" s="1" customFormat="1" ht="24" customHeight="1">
      <c r="B293" s="185"/>
      <c r="C293" s="186" t="s">
        <v>640</v>
      </c>
      <c r="D293" s="186" t="s">
        <v>168</v>
      </c>
      <c r="E293" s="187" t="s">
        <v>1807</v>
      </c>
      <c r="F293" s="188" t="s">
        <v>1808</v>
      </c>
      <c r="G293" s="189" t="s">
        <v>328</v>
      </c>
      <c r="H293" s="190">
        <v>5</v>
      </c>
      <c r="I293" s="191"/>
      <c r="J293" s="192">
        <f>ROUND(I293*H293,2)</f>
        <v>0</v>
      </c>
      <c r="K293" s="188" t="s">
        <v>247</v>
      </c>
      <c r="L293" s="37"/>
      <c r="M293" s="193" t="s">
        <v>1</v>
      </c>
      <c r="N293" s="194" t="s">
        <v>49</v>
      </c>
      <c r="O293" s="73"/>
      <c r="P293" s="195">
        <f>O293*H293</f>
        <v>0</v>
      </c>
      <c r="Q293" s="195">
        <v>0</v>
      </c>
      <c r="R293" s="195">
        <f>Q293*H293</f>
        <v>0</v>
      </c>
      <c r="S293" s="195">
        <v>0</v>
      </c>
      <c r="T293" s="196">
        <f>S293*H293</f>
        <v>0</v>
      </c>
      <c r="AR293" s="197" t="s">
        <v>331</v>
      </c>
      <c r="AT293" s="197" t="s">
        <v>168</v>
      </c>
      <c r="AU293" s="197" t="s">
        <v>92</v>
      </c>
      <c r="AY293" s="18" t="s">
        <v>165</v>
      </c>
      <c r="BE293" s="198">
        <f>IF(N293="základní",J293,0)</f>
        <v>0</v>
      </c>
      <c r="BF293" s="198">
        <f>IF(N293="snížená",J293,0)</f>
        <v>0</v>
      </c>
      <c r="BG293" s="198">
        <f>IF(N293="zákl. přenesená",J293,0)</f>
        <v>0</v>
      </c>
      <c r="BH293" s="198">
        <f>IF(N293="sníž. přenesená",J293,0)</f>
        <v>0</v>
      </c>
      <c r="BI293" s="198">
        <f>IF(N293="nulová",J293,0)</f>
        <v>0</v>
      </c>
      <c r="BJ293" s="18" t="s">
        <v>21</v>
      </c>
      <c r="BK293" s="198">
        <f>ROUND(I293*H293,2)</f>
        <v>0</v>
      </c>
      <c r="BL293" s="18" t="s">
        <v>331</v>
      </c>
      <c r="BM293" s="197" t="s">
        <v>1809</v>
      </c>
    </row>
    <row r="294" s="1" customFormat="1">
      <c r="B294" s="37"/>
      <c r="D294" s="199" t="s">
        <v>173</v>
      </c>
      <c r="F294" s="200" t="s">
        <v>1808</v>
      </c>
      <c r="I294" s="126"/>
      <c r="L294" s="37"/>
      <c r="M294" s="201"/>
      <c r="N294" s="73"/>
      <c r="O294" s="73"/>
      <c r="P294" s="73"/>
      <c r="Q294" s="73"/>
      <c r="R294" s="73"/>
      <c r="S294" s="73"/>
      <c r="T294" s="74"/>
      <c r="AT294" s="18" t="s">
        <v>173</v>
      </c>
      <c r="AU294" s="18" t="s">
        <v>92</v>
      </c>
    </row>
    <row r="295" s="1" customFormat="1" ht="16.5" customHeight="1">
      <c r="B295" s="185"/>
      <c r="C295" s="228" t="s">
        <v>646</v>
      </c>
      <c r="D295" s="228" t="s">
        <v>386</v>
      </c>
      <c r="E295" s="229" t="s">
        <v>1810</v>
      </c>
      <c r="F295" s="230" t="s">
        <v>1811</v>
      </c>
      <c r="G295" s="231" t="s">
        <v>328</v>
      </c>
      <c r="H295" s="232">
        <v>5</v>
      </c>
      <c r="I295" s="233"/>
      <c r="J295" s="234">
        <f>ROUND(I295*H295,2)</f>
        <v>0</v>
      </c>
      <c r="K295" s="230" t="s">
        <v>1</v>
      </c>
      <c r="L295" s="235"/>
      <c r="M295" s="236" t="s">
        <v>1</v>
      </c>
      <c r="N295" s="237" t="s">
        <v>49</v>
      </c>
      <c r="O295" s="73"/>
      <c r="P295" s="195">
        <f>O295*H295</f>
        <v>0</v>
      </c>
      <c r="Q295" s="195">
        <v>0.00046999999999999999</v>
      </c>
      <c r="R295" s="195">
        <f>Q295*H295</f>
        <v>0.0023500000000000001</v>
      </c>
      <c r="S295" s="195">
        <v>0</v>
      </c>
      <c r="T295" s="196">
        <f>S295*H295</f>
        <v>0</v>
      </c>
      <c r="AR295" s="197" t="s">
        <v>431</v>
      </c>
      <c r="AT295" s="197" t="s">
        <v>386</v>
      </c>
      <c r="AU295" s="197" t="s">
        <v>92</v>
      </c>
      <c r="AY295" s="18" t="s">
        <v>165</v>
      </c>
      <c r="BE295" s="198">
        <f>IF(N295="základní",J295,0)</f>
        <v>0</v>
      </c>
      <c r="BF295" s="198">
        <f>IF(N295="snížená",J295,0)</f>
        <v>0</v>
      </c>
      <c r="BG295" s="198">
        <f>IF(N295="zákl. přenesená",J295,0)</f>
        <v>0</v>
      </c>
      <c r="BH295" s="198">
        <f>IF(N295="sníž. přenesená",J295,0)</f>
        <v>0</v>
      </c>
      <c r="BI295" s="198">
        <f>IF(N295="nulová",J295,0)</f>
        <v>0</v>
      </c>
      <c r="BJ295" s="18" t="s">
        <v>21</v>
      </c>
      <c r="BK295" s="198">
        <f>ROUND(I295*H295,2)</f>
        <v>0</v>
      </c>
      <c r="BL295" s="18" t="s">
        <v>331</v>
      </c>
      <c r="BM295" s="197" t="s">
        <v>1812</v>
      </c>
    </row>
    <row r="296" s="1" customFormat="1">
      <c r="B296" s="37"/>
      <c r="D296" s="199" t="s">
        <v>173</v>
      </c>
      <c r="F296" s="200" t="s">
        <v>1813</v>
      </c>
      <c r="I296" s="126"/>
      <c r="L296" s="37"/>
      <c r="M296" s="201"/>
      <c r="N296" s="73"/>
      <c r="O296" s="73"/>
      <c r="P296" s="73"/>
      <c r="Q296" s="73"/>
      <c r="R296" s="73"/>
      <c r="S296" s="73"/>
      <c r="T296" s="74"/>
      <c r="AT296" s="18" t="s">
        <v>173</v>
      </c>
      <c r="AU296" s="18" t="s">
        <v>92</v>
      </c>
    </row>
    <row r="297" s="1" customFormat="1" ht="24" customHeight="1">
      <c r="B297" s="185"/>
      <c r="C297" s="186" t="s">
        <v>651</v>
      </c>
      <c r="D297" s="186" t="s">
        <v>168</v>
      </c>
      <c r="E297" s="187" t="s">
        <v>1814</v>
      </c>
      <c r="F297" s="188" t="s">
        <v>1815</v>
      </c>
      <c r="G297" s="189" t="s">
        <v>328</v>
      </c>
      <c r="H297" s="190">
        <v>1</v>
      </c>
      <c r="I297" s="191"/>
      <c r="J297" s="192">
        <f>ROUND(I297*H297,2)</f>
        <v>0</v>
      </c>
      <c r="K297" s="188" t="s">
        <v>247</v>
      </c>
      <c r="L297" s="37"/>
      <c r="M297" s="193" t="s">
        <v>1</v>
      </c>
      <c r="N297" s="194" t="s">
        <v>49</v>
      </c>
      <c r="O297" s="73"/>
      <c r="P297" s="195">
        <f>O297*H297</f>
        <v>0</v>
      </c>
      <c r="Q297" s="195">
        <v>0</v>
      </c>
      <c r="R297" s="195">
        <f>Q297*H297</f>
        <v>0</v>
      </c>
      <c r="S297" s="195">
        <v>0</v>
      </c>
      <c r="T297" s="196">
        <f>S297*H297</f>
        <v>0</v>
      </c>
      <c r="AR297" s="197" t="s">
        <v>331</v>
      </c>
      <c r="AT297" s="197" t="s">
        <v>168</v>
      </c>
      <c r="AU297" s="197" t="s">
        <v>92</v>
      </c>
      <c r="AY297" s="18" t="s">
        <v>165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18" t="s">
        <v>21</v>
      </c>
      <c r="BK297" s="198">
        <f>ROUND(I297*H297,2)</f>
        <v>0</v>
      </c>
      <c r="BL297" s="18" t="s">
        <v>331</v>
      </c>
      <c r="BM297" s="197" t="s">
        <v>1816</v>
      </c>
    </row>
    <row r="298" s="1" customFormat="1">
      <c r="B298" s="37"/>
      <c r="D298" s="199" t="s">
        <v>173</v>
      </c>
      <c r="F298" s="200" t="s">
        <v>1815</v>
      </c>
      <c r="I298" s="126"/>
      <c r="L298" s="37"/>
      <c r="M298" s="201"/>
      <c r="N298" s="73"/>
      <c r="O298" s="73"/>
      <c r="P298" s="73"/>
      <c r="Q298" s="73"/>
      <c r="R298" s="73"/>
      <c r="S298" s="73"/>
      <c r="T298" s="74"/>
      <c r="AT298" s="18" t="s">
        <v>173</v>
      </c>
      <c r="AU298" s="18" t="s">
        <v>92</v>
      </c>
    </row>
    <row r="299" s="1" customFormat="1" ht="24" customHeight="1">
      <c r="B299" s="185"/>
      <c r="C299" s="228" t="s">
        <v>660</v>
      </c>
      <c r="D299" s="228" t="s">
        <v>386</v>
      </c>
      <c r="E299" s="229" t="s">
        <v>1817</v>
      </c>
      <c r="F299" s="230" t="s">
        <v>1818</v>
      </c>
      <c r="G299" s="231" t="s">
        <v>328</v>
      </c>
      <c r="H299" s="232">
        <v>1</v>
      </c>
      <c r="I299" s="233"/>
      <c r="J299" s="234">
        <f>ROUND(I299*H299,2)</f>
        <v>0</v>
      </c>
      <c r="K299" s="230" t="s">
        <v>247</v>
      </c>
      <c r="L299" s="235"/>
      <c r="M299" s="236" t="s">
        <v>1</v>
      </c>
      <c r="N299" s="237" t="s">
        <v>49</v>
      </c>
      <c r="O299" s="73"/>
      <c r="P299" s="195">
        <f>O299*H299</f>
        <v>0</v>
      </c>
      <c r="Q299" s="195">
        <v>5.0000000000000002E-05</v>
      </c>
      <c r="R299" s="195">
        <f>Q299*H299</f>
        <v>5.0000000000000002E-05</v>
      </c>
      <c r="S299" s="195">
        <v>0</v>
      </c>
      <c r="T299" s="196">
        <f>S299*H299</f>
        <v>0</v>
      </c>
      <c r="AR299" s="197" t="s">
        <v>431</v>
      </c>
      <c r="AT299" s="197" t="s">
        <v>386</v>
      </c>
      <c r="AU299" s="197" t="s">
        <v>92</v>
      </c>
      <c r="AY299" s="18" t="s">
        <v>165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18" t="s">
        <v>21</v>
      </c>
      <c r="BK299" s="198">
        <f>ROUND(I299*H299,2)</f>
        <v>0</v>
      </c>
      <c r="BL299" s="18" t="s">
        <v>331</v>
      </c>
      <c r="BM299" s="197" t="s">
        <v>1819</v>
      </c>
    </row>
    <row r="300" s="1" customFormat="1">
      <c r="B300" s="37"/>
      <c r="D300" s="199" t="s">
        <v>173</v>
      </c>
      <c r="F300" s="200" t="s">
        <v>1818</v>
      </c>
      <c r="I300" s="126"/>
      <c r="L300" s="37"/>
      <c r="M300" s="201"/>
      <c r="N300" s="73"/>
      <c r="O300" s="73"/>
      <c r="P300" s="73"/>
      <c r="Q300" s="73"/>
      <c r="R300" s="73"/>
      <c r="S300" s="73"/>
      <c r="T300" s="74"/>
      <c r="AT300" s="18" t="s">
        <v>173</v>
      </c>
      <c r="AU300" s="18" t="s">
        <v>92</v>
      </c>
    </row>
    <row r="301" s="1" customFormat="1" ht="16.5" customHeight="1">
      <c r="B301" s="185"/>
      <c r="C301" s="186" t="s">
        <v>668</v>
      </c>
      <c r="D301" s="186" t="s">
        <v>168</v>
      </c>
      <c r="E301" s="187" t="s">
        <v>1820</v>
      </c>
      <c r="F301" s="188" t="s">
        <v>1821</v>
      </c>
      <c r="G301" s="189" t="s">
        <v>328</v>
      </c>
      <c r="H301" s="190">
        <v>1</v>
      </c>
      <c r="I301" s="191"/>
      <c r="J301" s="192">
        <f>ROUND(I301*H301,2)</f>
        <v>0</v>
      </c>
      <c r="K301" s="188" t="s">
        <v>247</v>
      </c>
      <c r="L301" s="37"/>
      <c r="M301" s="193" t="s">
        <v>1</v>
      </c>
      <c r="N301" s="194" t="s">
        <v>49</v>
      </c>
      <c r="O301" s="73"/>
      <c r="P301" s="195">
        <f>O301*H301</f>
        <v>0</v>
      </c>
      <c r="Q301" s="195">
        <v>0</v>
      </c>
      <c r="R301" s="195">
        <f>Q301*H301</f>
        <v>0</v>
      </c>
      <c r="S301" s="195">
        <v>0</v>
      </c>
      <c r="T301" s="196">
        <f>S301*H301</f>
        <v>0</v>
      </c>
      <c r="AR301" s="197" t="s">
        <v>331</v>
      </c>
      <c r="AT301" s="197" t="s">
        <v>168</v>
      </c>
      <c r="AU301" s="197" t="s">
        <v>92</v>
      </c>
      <c r="AY301" s="18" t="s">
        <v>165</v>
      </c>
      <c r="BE301" s="198">
        <f>IF(N301="základní",J301,0)</f>
        <v>0</v>
      </c>
      <c r="BF301" s="198">
        <f>IF(N301="snížená",J301,0)</f>
        <v>0</v>
      </c>
      <c r="BG301" s="198">
        <f>IF(N301="zákl. přenesená",J301,0)</f>
        <v>0</v>
      </c>
      <c r="BH301" s="198">
        <f>IF(N301="sníž. přenesená",J301,0)</f>
        <v>0</v>
      </c>
      <c r="BI301" s="198">
        <f>IF(N301="nulová",J301,0)</f>
        <v>0</v>
      </c>
      <c r="BJ301" s="18" t="s">
        <v>21</v>
      </c>
      <c r="BK301" s="198">
        <f>ROUND(I301*H301,2)</f>
        <v>0</v>
      </c>
      <c r="BL301" s="18" t="s">
        <v>331</v>
      </c>
      <c r="BM301" s="197" t="s">
        <v>1822</v>
      </c>
    </row>
    <row r="302" s="1" customFormat="1">
      <c r="B302" s="37"/>
      <c r="D302" s="199" t="s">
        <v>173</v>
      </c>
      <c r="F302" s="200" t="s">
        <v>1821</v>
      </c>
      <c r="I302" s="126"/>
      <c r="L302" s="37"/>
      <c r="M302" s="201"/>
      <c r="N302" s="73"/>
      <c r="O302" s="73"/>
      <c r="P302" s="73"/>
      <c r="Q302" s="73"/>
      <c r="R302" s="73"/>
      <c r="S302" s="73"/>
      <c r="T302" s="74"/>
      <c r="AT302" s="18" t="s">
        <v>173</v>
      </c>
      <c r="AU302" s="18" t="s">
        <v>92</v>
      </c>
    </row>
    <row r="303" s="1" customFormat="1" ht="16.5" customHeight="1">
      <c r="B303" s="185"/>
      <c r="C303" s="228" t="s">
        <v>673</v>
      </c>
      <c r="D303" s="228" t="s">
        <v>386</v>
      </c>
      <c r="E303" s="229" t="s">
        <v>1823</v>
      </c>
      <c r="F303" s="230" t="s">
        <v>1824</v>
      </c>
      <c r="G303" s="231" t="s">
        <v>328</v>
      </c>
      <c r="H303" s="232">
        <v>1</v>
      </c>
      <c r="I303" s="233"/>
      <c r="J303" s="234">
        <f>ROUND(I303*H303,2)</f>
        <v>0</v>
      </c>
      <c r="K303" s="230" t="s">
        <v>1</v>
      </c>
      <c r="L303" s="235"/>
      <c r="M303" s="236" t="s">
        <v>1</v>
      </c>
      <c r="N303" s="237" t="s">
        <v>49</v>
      </c>
      <c r="O303" s="73"/>
      <c r="P303" s="195">
        <f>O303*H303</f>
        <v>0</v>
      </c>
      <c r="Q303" s="195">
        <v>0</v>
      </c>
      <c r="R303" s="195">
        <f>Q303*H303</f>
        <v>0</v>
      </c>
      <c r="S303" s="195">
        <v>0</v>
      </c>
      <c r="T303" s="196">
        <f>S303*H303</f>
        <v>0</v>
      </c>
      <c r="AR303" s="197" t="s">
        <v>431</v>
      </c>
      <c r="AT303" s="197" t="s">
        <v>386</v>
      </c>
      <c r="AU303" s="197" t="s">
        <v>92</v>
      </c>
      <c r="AY303" s="18" t="s">
        <v>165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18" t="s">
        <v>21</v>
      </c>
      <c r="BK303" s="198">
        <f>ROUND(I303*H303,2)</f>
        <v>0</v>
      </c>
      <c r="BL303" s="18" t="s">
        <v>331</v>
      </c>
      <c r="BM303" s="197" t="s">
        <v>1825</v>
      </c>
    </row>
    <row r="304" s="1" customFormat="1">
      <c r="B304" s="37"/>
      <c r="D304" s="199" t="s">
        <v>173</v>
      </c>
      <c r="F304" s="200" t="s">
        <v>1824</v>
      </c>
      <c r="I304" s="126"/>
      <c r="L304" s="37"/>
      <c r="M304" s="201"/>
      <c r="N304" s="73"/>
      <c r="O304" s="73"/>
      <c r="P304" s="73"/>
      <c r="Q304" s="73"/>
      <c r="R304" s="73"/>
      <c r="S304" s="73"/>
      <c r="T304" s="74"/>
      <c r="AT304" s="18" t="s">
        <v>173</v>
      </c>
      <c r="AU304" s="18" t="s">
        <v>92</v>
      </c>
    </row>
    <row r="305" s="1" customFormat="1" ht="16.5" customHeight="1">
      <c r="B305" s="185"/>
      <c r="C305" s="186" t="s">
        <v>681</v>
      </c>
      <c r="D305" s="186" t="s">
        <v>168</v>
      </c>
      <c r="E305" s="187" t="s">
        <v>1826</v>
      </c>
      <c r="F305" s="188" t="s">
        <v>1827</v>
      </c>
      <c r="G305" s="189" t="s">
        <v>171</v>
      </c>
      <c r="H305" s="190">
        <v>1</v>
      </c>
      <c r="I305" s="191"/>
      <c r="J305" s="192">
        <f>ROUND(I305*H305,2)</f>
        <v>0</v>
      </c>
      <c r="K305" s="188" t="s">
        <v>1</v>
      </c>
      <c r="L305" s="37"/>
      <c r="M305" s="193" t="s">
        <v>1</v>
      </c>
      <c r="N305" s="194" t="s">
        <v>49</v>
      </c>
      <c r="O305" s="73"/>
      <c r="P305" s="195">
        <f>O305*H305</f>
        <v>0</v>
      </c>
      <c r="Q305" s="195">
        <v>0</v>
      </c>
      <c r="R305" s="195">
        <f>Q305*H305</f>
        <v>0</v>
      </c>
      <c r="S305" s="195">
        <v>0</v>
      </c>
      <c r="T305" s="196">
        <f>S305*H305</f>
        <v>0</v>
      </c>
      <c r="AR305" s="197" t="s">
        <v>331</v>
      </c>
      <c r="AT305" s="197" t="s">
        <v>168</v>
      </c>
      <c r="AU305" s="197" t="s">
        <v>92</v>
      </c>
      <c r="AY305" s="18" t="s">
        <v>165</v>
      </c>
      <c r="BE305" s="198">
        <f>IF(N305="základní",J305,0)</f>
        <v>0</v>
      </c>
      <c r="BF305" s="198">
        <f>IF(N305="snížená",J305,0)</f>
        <v>0</v>
      </c>
      <c r="BG305" s="198">
        <f>IF(N305="zákl. přenesená",J305,0)</f>
        <v>0</v>
      </c>
      <c r="BH305" s="198">
        <f>IF(N305="sníž. přenesená",J305,0)</f>
        <v>0</v>
      </c>
      <c r="BI305" s="198">
        <f>IF(N305="nulová",J305,0)</f>
        <v>0</v>
      </c>
      <c r="BJ305" s="18" t="s">
        <v>21</v>
      </c>
      <c r="BK305" s="198">
        <f>ROUND(I305*H305,2)</f>
        <v>0</v>
      </c>
      <c r="BL305" s="18" t="s">
        <v>331</v>
      </c>
      <c r="BM305" s="197" t="s">
        <v>1828</v>
      </c>
    </row>
    <row r="306" s="1" customFormat="1">
      <c r="B306" s="37"/>
      <c r="D306" s="199" t="s">
        <v>173</v>
      </c>
      <c r="F306" s="200" t="s">
        <v>1827</v>
      </c>
      <c r="I306" s="126"/>
      <c r="L306" s="37"/>
      <c r="M306" s="201"/>
      <c r="N306" s="73"/>
      <c r="O306" s="73"/>
      <c r="P306" s="73"/>
      <c r="Q306" s="73"/>
      <c r="R306" s="73"/>
      <c r="S306" s="73"/>
      <c r="T306" s="74"/>
      <c r="AT306" s="18" t="s">
        <v>173</v>
      </c>
      <c r="AU306" s="18" t="s">
        <v>92</v>
      </c>
    </row>
    <row r="307" s="1" customFormat="1" ht="16.5" customHeight="1">
      <c r="B307" s="185"/>
      <c r="C307" s="186" t="s">
        <v>688</v>
      </c>
      <c r="D307" s="186" t="s">
        <v>168</v>
      </c>
      <c r="E307" s="187" t="s">
        <v>1829</v>
      </c>
      <c r="F307" s="188" t="s">
        <v>1830</v>
      </c>
      <c r="G307" s="189" t="s">
        <v>171</v>
      </c>
      <c r="H307" s="190">
        <v>1</v>
      </c>
      <c r="I307" s="191"/>
      <c r="J307" s="192">
        <f>ROUND(I307*H307,2)</f>
        <v>0</v>
      </c>
      <c r="K307" s="188" t="s">
        <v>1</v>
      </c>
      <c r="L307" s="37"/>
      <c r="M307" s="193" t="s">
        <v>1</v>
      </c>
      <c r="N307" s="194" t="s">
        <v>49</v>
      </c>
      <c r="O307" s="73"/>
      <c r="P307" s="195">
        <f>O307*H307</f>
        <v>0</v>
      </c>
      <c r="Q307" s="195">
        <v>0</v>
      </c>
      <c r="R307" s="195">
        <f>Q307*H307</f>
        <v>0</v>
      </c>
      <c r="S307" s="195">
        <v>0</v>
      </c>
      <c r="T307" s="196">
        <f>S307*H307</f>
        <v>0</v>
      </c>
      <c r="AR307" s="197" t="s">
        <v>331</v>
      </c>
      <c r="AT307" s="197" t="s">
        <v>168</v>
      </c>
      <c r="AU307" s="197" t="s">
        <v>92</v>
      </c>
      <c r="AY307" s="18" t="s">
        <v>165</v>
      </c>
      <c r="BE307" s="198">
        <f>IF(N307="základní",J307,0)</f>
        <v>0</v>
      </c>
      <c r="BF307" s="198">
        <f>IF(N307="snížená",J307,0)</f>
        <v>0</v>
      </c>
      <c r="BG307" s="198">
        <f>IF(N307="zákl. přenesená",J307,0)</f>
        <v>0</v>
      </c>
      <c r="BH307" s="198">
        <f>IF(N307="sníž. přenesená",J307,0)</f>
        <v>0</v>
      </c>
      <c r="BI307" s="198">
        <f>IF(N307="nulová",J307,0)</f>
        <v>0</v>
      </c>
      <c r="BJ307" s="18" t="s">
        <v>21</v>
      </c>
      <c r="BK307" s="198">
        <f>ROUND(I307*H307,2)</f>
        <v>0</v>
      </c>
      <c r="BL307" s="18" t="s">
        <v>331</v>
      </c>
      <c r="BM307" s="197" t="s">
        <v>1831</v>
      </c>
    </row>
    <row r="308" s="1" customFormat="1">
      <c r="B308" s="37"/>
      <c r="D308" s="199" t="s">
        <v>173</v>
      </c>
      <c r="F308" s="200" t="s">
        <v>1832</v>
      </c>
      <c r="I308" s="126"/>
      <c r="L308" s="37"/>
      <c r="M308" s="201"/>
      <c r="N308" s="73"/>
      <c r="O308" s="73"/>
      <c r="P308" s="73"/>
      <c r="Q308" s="73"/>
      <c r="R308" s="73"/>
      <c r="S308" s="73"/>
      <c r="T308" s="74"/>
      <c r="AT308" s="18" t="s">
        <v>173</v>
      </c>
      <c r="AU308" s="18" t="s">
        <v>92</v>
      </c>
    </row>
    <row r="309" s="11" customFormat="1" ht="22.8" customHeight="1">
      <c r="B309" s="172"/>
      <c r="D309" s="173" t="s">
        <v>83</v>
      </c>
      <c r="E309" s="183" t="s">
        <v>1833</v>
      </c>
      <c r="F309" s="183" t="s">
        <v>1834</v>
      </c>
      <c r="I309" s="175"/>
      <c r="J309" s="184">
        <f>BK309</f>
        <v>0</v>
      </c>
      <c r="L309" s="172"/>
      <c r="M309" s="177"/>
      <c r="N309" s="178"/>
      <c r="O309" s="178"/>
      <c r="P309" s="179">
        <f>SUM(P310:P320)</f>
        <v>0</v>
      </c>
      <c r="Q309" s="178"/>
      <c r="R309" s="179">
        <f>SUM(R310:R320)</f>
        <v>0</v>
      </c>
      <c r="S309" s="178"/>
      <c r="T309" s="180">
        <f>SUM(T310:T320)</f>
        <v>0</v>
      </c>
      <c r="AR309" s="173" t="s">
        <v>92</v>
      </c>
      <c r="AT309" s="181" t="s">
        <v>83</v>
      </c>
      <c r="AU309" s="181" t="s">
        <v>21</v>
      </c>
      <c r="AY309" s="173" t="s">
        <v>165</v>
      </c>
      <c r="BK309" s="182">
        <f>SUM(BK310:BK320)</f>
        <v>0</v>
      </c>
    </row>
    <row r="310" s="1" customFormat="1" ht="24" customHeight="1">
      <c r="B310" s="185"/>
      <c r="C310" s="186" t="s">
        <v>693</v>
      </c>
      <c r="D310" s="186" t="s">
        <v>168</v>
      </c>
      <c r="E310" s="187" t="s">
        <v>1835</v>
      </c>
      <c r="F310" s="188" t="s">
        <v>1836</v>
      </c>
      <c r="G310" s="189" t="s">
        <v>328</v>
      </c>
      <c r="H310" s="190">
        <v>24</v>
      </c>
      <c r="I310" s="191"/>
      <c r="J310" s="192">
        <f>ROUND(I310*H310,2)</f>
        <v>0</v>
      </c>
      <c r="K310" s="188" t="s">
        <v>247</v>
      </c>
      <c r="L310" s="37"/>
      <c r="M310" s="193" t="s">
        <v>1</v>
      </c>
      <c r="N310" s="194" t="s">
        <v>49</v>
      </c>
      <c r="O310" s="73"/>
      <c r="P310" s="195">
        <f>O310*H310</f>
        <v>0</v>
      </c>
      <c r="Q310" s="195">
        <v>0</v>
      </c>
      <c r="R310" s="195">
        <f>Q310*H310</f>
        <v>0</v>
      </c>
      <c r="S310" s="195">
        <v>0</v>
      </c>
      <c r="T310" s="196">
        <f>S310*H310</f>
        <v>0</v>
      </c>
      <c r="AR310" s="197" t="s">
        <v>331</v>
      </c>
      <c r="AT310" s="197" t="s">
        <v>168</v>
      </c>
      <c r="AU310" s="197" t="s">
        <v>92</v>
      </c>
      <c r="AY310" s="18" t="s">
        <v>165</v>
      </c>
      <c r="BE310" s="198">
        <f>IF(N310="základní",J310,0)</f>
        <v>0</v>
      </c>
      <c r="BF310" s="198">
        <f>IF(N310="snížená",J310,0)</f>
        <v>0</v>
      </c>
      <c r="BG310" s="198">
        <f>IF(N310="zákl. přenesená",J310,0)</f>
        <v>0</v>
      </c>
      <c r="BH310" s="198">
        <f>IF(N310="sníž. přenesená",J310,0)</f>
        <v>0</v>
      </c>
      <c r="BI310" s="198">
        <f>IF(N310="nulová",J310,0)</f>
        <v>0</v>
      </c>
      <c r="BJ310" s="18" t="s">
        <v>21</v>
      </c>
      <c r="BK310" s="198">
        <f>ROUND(I310*H310,2)</f>
        <v>0</v>
      </c>
      <c r="BL310" s="18" t="s">
        <v>331</v>
      </c>
      <c r="BM310" s="197" t="s">
        <v>1837</v>
      </c>
    </row>
    <row r="311" s="1" customFormat="1">
      <c r="B311" s="37"/>
      <c r="D311" s="199" t="s">
        <v>173</v>
      </c>
      <c r="F311" s="200" t="s">
        <v>1838</v>
      </c>
      <c r="I311" s="126"/>
      <c r="L311" s="37"/>
      <c r="M311" s="201"/>
      <c r="N311" s="73"/>
      <c r="O311" s="73"/>
      <c r="P311" s="73"/>
      <c r="Q311" s="73"/>
      <c r="R311" s="73"/>
      <c r="S311" s="73"/>
      <c r="T311" s="74"/>
      <c r="AT311" s="18" t="s">
        <v>173</v>
      </c>
      <c r="AU311" s="18" t="s">
        <v>92</v>
      </c>
    </row>
    <row r="312" s="1" customFormat="1" ht="24" customHeight="1">
      <c r="B312" s="185"/>
      <c r="C312" s="228" t="s">
        <v>697</v>
      </c>
      <c r="D312" s="228" t="s">
        <v>386</v>
      </c>
      <c r="E312" s="229" t="s">
        <v>1839</v>
      </c>
      <c r="F312" s="230" t="s">
        <v>1840</v>
      </c>
      <c r="G312" s="231" t="s">
        <v>328</v>
      </c>
      <c r="H312" s="232">
        <v>24</v>
      </c>
      <c r="I312" s="233"/>
      <c r="J312" s="234">
        <f>ROUND(I312*H312,2)</f>
        <v>0</v>
      </c>
      <c r="K312" s="230" t="s">
        <v>1</v>
      </c>
      <c r="L312" s="235"/>
      <c r="M312" s="236" t="s">
        <v>1</v>
      </c>
      <c r="N312" s="237" t="s">
        <v>49</v>
      </c>
      <c r="O312" s="73"/>
      <c r="P312" s="195">
        <f>O312*H312</f>
        <v>0</v>
      </c>
      <c r="Q312" s="195">
        <v>0</v>
      </c>
      <c r="R312" s="195">
        <f>Q312*H312</f>
        <v>0</v>
      </c>
      <c r="S312" s="195">
        <v>0</v>
      </c>
      <c r="T312" s="196">
        <f>S312*H312</f>
        <v>0</v>
      </c>
      <c r="AR312" s="197" t="s">
        <v>431</v>
      </c>
      <c r="AT312" s="197" t="s">
        <v>386</v>
      </c>
      <c r="AU312" s="197" t="s">
        <v>92</v>
      </c>
      <c r="AY312" s="18" t="s">
        <v>165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18" t="s">
        <v>21</v>
      </c>
      <c r="BK312" s="198">
        <f>ROUND(I312*H312,2)</f>
        <v>0</v>
      </c>
      <c r="BL312" s="18" t="s">
        <v>331</v>
      </c>
      <c r="BM312" s="197" t="s">
        <v>1841</v>
      </c>
    </row>
    <row r="313" s="1" customFormat="1">
      <c r="B313" s="37"/>
      <c r="D313" s="199" t="s">
        <v>173</v>
      </c>
      <c r="F313" s="200" t="s">
        <v>1840</v>
      </c>
      <c r="I313" s="126"/>
      <c r="L313" s="37"/>
      <c r="M313" s="201"/>
      <c r="N313" s="73"/>
      <c r="O313" s="73"/>
      <c r="P313" s="73"/>
      <c r="Q313" s="73"/>
      <c r="R313" s="73"/>
      <c r="S313" s="73"/>
      <c r="T313" s="74"/>
      <c r="AT313" s="18" t="s">
        <v>173</v>
      </c>
      <c r="AU313" s="18" t="s">
        <v>92</v>
      </c>
    </row>
    <row r="314" s="13" customFormat="1">
      <c r="B314" s="212"/>
      <c r="D314" s="199" t="s">
        <v>249</v>
      </c>
      <c r="E314" s="213" t="s">
        <v>1</v>
      </c>
      <c r="F314" s="214" t="s">
        <v>1842</v>
      </c>
      <c r="H314" s="215">
        <v>24</v>
      </c>
      <c r="I314" s="216"/>
      <c r="L314" s="212"/>
      <c r="M314" s="217"/>
      <c r="N314" s="218"/>
      <c r="O314" s="218"/>
      <c r="P314" s="218"/>
      <c r="Q314" s="218"/>
      <c r="R314" s="218"/>
      <c r="S314" s="218"/>
      <c r="T314" s="219"/>
      <c r="AT314" s="213" t="s">
        <v>249</v>
      </c>
      <c r="AU314" s="213" t="s">
        <v>92</v>
      </c>
      <c r="AV314" s="13" t="s">
        <v>92</v>
      </c>
      <c r="AW314" s="13" t="s">
        <v>39</v>
      </c>
      <c r="AX314" s="13" t="s">
        <v>84</v>
      </c>
      <c r="AY314" s="213" t="s">
        <v>165</v>
      </c>
    </row>
    <row r="315" s="1" customFormat="1" ht="24" customHeight="1">
      <c r="B315" s="185"/>
      <c r="C315" s="186" t="s">
        <v>701</v>
      </c>
      <c r="D315" s="186" t="s">
        <v>168</v>
      </c>
      <c r="E315" s="187" t="s">
        <v>1843</v>
      </c>
      <c r="F315" s="188" t="s">
        <v>1844</v>
      </c>
      <c r="G315" s="189" t="s">
        <v>328</v>
      </c>
      <c r="H315" s="190">
        <v>4</v>
      </c>
      <c r="I315" s="191"/>
      <c r="J315" s="192">
        <f>ROUND(I315*H315,2)</f>
        <v>0</v>
      </c>
      <c r="K315" s="188" t="s">
        <v>247</v>
      </c>
      <c r="L315" s="37"/>
      <c r="M315" s="193" t="s">
        <v>1</v>
      </c>
      <c r="N315" s="194" t="s">
        <v>49</v>
      </c>
      <c r="O315" s="73"/>
      <c r="P315" s="195">
        <f>O315*H315</f>
        <v>0</v>
      </c>
      <c r="Q315" s="195">
        <v>0</v>
      </c>
      <c r="R315" s="195">
        <f>Q315*H315</f>
        <v>0</v>
      </c>
      <c r="S315" s="195">
        <v>0</v>
      </c>
      <c r="T315" s="196">
        <f>S315*H315</f>
        <v>0</v>
      </c>
      <c r="AR315" s="197" t="s">
        <v>331</v>
      </c>
      <c r="AT315" s="197" t="s">
        <v>168</v>
      </c>
      <c r="AU315" s="197" t="s">
        <v>92</v>
      </c>
      <c r="AY315" s="18" t="s">
        <v>165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18" t="s">
        <v>21</v>
      </c>
      <c r="BK315" s="198">
        <f>ROUND(I315*H315,2)</f>
        <v>0</v>
      </c>
      <c r="BL315" s="18" t="s">
        <v>331</v>
      </c>
      <c r="BM315" s="197" t="s">
        <v>1845</v>
      </c>
    </row>
    <row r="316" s="1" customFormat="1">
      <c r="B316" s="37"/>
      <c r="D316" s="199" t="s">
        <v>173</v>
      </c>
      <c r="F316" s="200" t="s">
        <v>1846</v>
      </c>
      <c r="I316" s="126"/>
      <c r="L316" s="37"/>
      <c r="M316" s="201"/>
      <c r="N316" s="73"/>
      <c r="O316" s="73"/>
      <c r="P316" s="73"/>
      <c r="Q316" s="73"/>
      <c r="R316" s="73"/>
      <c r="S316" s="73"/>
      <c r="T316" s="74"/>
      <c r="AT316" s="18" t="s">
        <v>173</v>
      </c>
      <c r="AU316" s="18" t="s">
        <v>92</v>
      </c>
    </row>
    <row r="317" s="1" customFormat="1" ht="24" customHeight="1">
      <c r="B317" s="185"/>
      <c r="C317" s="228" t="s">
        <v>705</v>
      </c>
      <c r="D317" s="228" t="s">
        <v>386</v>
      </c>
      <c r="E317" s="229" t="s">
        <v>1847</v>
      </c>
      <c r="F317" s="230" t="s">
        <v>1848</v>
      </c>
      <c r="G317" s="231" t="s">
        <v>328</v>
      </c>
      <c r="H317" s="232">
        <v>4</v>
      </c>
      <c r="I317" s="233"/>
      <c r="J317" s="234">
        <f>ROUND(I317*H317,2)</f>
        <v>0</v>
      </c>
      <c r="K317" s="230" t="s">
        <v>1</v>
      </c>
      <c r="L317" s="235"/>
      <c r="M317" s="236" t="s">
        <v>1</v>
      </c>
      <c r="N317" s="237" t="s">
        <v>49</v>
      </c>
      <c r="O317" s="73"/>
      <c r="P317" s="195">
        <f>O317*H317</f>
        <v>0</v>
      </c>
      <c r="Q317" s="195">
        <v>0</v>
      </c>
      <c r="R317" s="195">
        <f>Q317*H317</f>
        <v>0</v>
      </c>
      <c r="S317" s="195">
        <v>0</v>
      </c>
      <c r="T317" s="196">
        <f>S317*H317</f>
        <v>0</v>
      </c>
      <c r="AR317" s="197" t="s">
        <v>431</v>
      </c>
      <c r="AT317" s="197" t="s">
        <v>386</v>
      </c>
      <c r="AU317" s="197" t="s">
        <v>92</v>
      </c>
      <c r="AY317" s="18" t="s">
        <v>165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18" t="s">
        <v>21</v>
      </c>
      <c r="BK317" s="198">
        <f>ROUND(I317*H317,2)</f>
        <v>0</v>
      </c>
      <c r="BL317" s="18" t="s">
        <v>331</v>
      </c>
      <c r="BM317" s="197" t="s">
        <v>1849</v>
      </c>
    </row>
    <row r="318" s="1" customFormat="1">
      <c r="B318" s="37"/>
      <c r="D318" s="199" t="s">
        <v>173</v>
      </c>
      <c r="F318" s="200" t="s">
        <v>1848</v>
      </c>
      <c r="I318" s="126"/>
      <c r="L318" s="37"/>
      <c r="M318" s="201"/>
      <c r="N318" s="73"/>
      <c r="O318" s="73"/>
      <c r="P318" s="73"/>
      <c r="Q318" s="73"/>
      <c r="R318" s="73"/>
      <c r="S318" s="73"/>
      <c r="T318" s="74"/>
      <c r="AT318" s="18" t="s">
        <v>173</v>
      </c>
      <c r="AU318" s="18" t="s">
        <v>92</v>
      </c>
    </row>
    <row r="319" s="1" customFormat="1" ht="16.5" customHeight="1">
      <c r="B319" s="185"/>
      <c r="C319" s="228" t="s">
        <v>713</v>
      </c>
      <c r="D319" s="228" t="s">
        <v>386</v>
      </c>
      <c r="E319" s="229" t="s">
        <v>1850</v>
      </c>
      <c r="F319" s="230" t="s">
        <v>1851</v>
      </c>
      <c r="G319" s="231" t="s">
        <v>171</v>
      </c>
      <c r="H319" s="232">
        <v>1</v>
      </c>
      <c r="I319" s="233"/>
      <c r="J319" s="234">
        <f>ROUND(I319*H319,2)</f>
        <v>0</v>
      </c>
      <c r="K319" s="230" t="s">
        <v>1</v>
      </c>
      <c r="L319" s="235"/>
      <c r="M319" s="236" t="s">
        <v>1</v>
      </c>
      <c r="N319" s="237" t="s">
        <v>49</v>
      </c>
      <c r="O319" s="73"/>
      <c r="P319" s="195">
        <f>O319*H319</f>
        <v>0</v>
      </c>
      <c r="Q319" s="195">
        <v>0</v>
      </c>
      <c r="R319" s="195">
        <f>Q319*H319</f>
        <v>0</v>
      </c>
      <c r="S319" s="195">
        <v>0</v>
      </c>
      <c r="T319" s="196">
        <f>S319*H319</f>
        <v>0</v>
      </c>
      <c r="AR319" s="197" t="s">
        <v>431</v>
      </c>
      <c r="AT319" s="197" t="s">
        <v>386</v>
      </c>
      <c r="AU319" s="197" t="s">
        <v>92</v>
      </c>
      <c r="AY319" s="18" t="s">
        <v>165</v>
      </c>
      <c r="BE319" s="198">
        <f>IF(N319="základní",J319,0)</f>
        <v>0</v>
      </c>
      <c r="BF319" s="198">
        <f>IF(N319="snížená",J319,0)</f>
        <v>0</v>
      </c>
      <c r="BG319" s="198">
        <f>IF(N319="zákl. přenesená",J319,0)</f>
        <v>0</v>
      </c>
      <c r="BH319" s="198">
        <f>IF(N319="sníž. přenesená",J319,0)</f>
        <v>0</v>
      </c>
      <c r="BI319" s="198">
        <f>IF(N319="nulová",J319,0)</f>
        <v>0</v>
      </c>
      <c r="BJ319" s="18" t="s">
        <v>21</v>
      </c>
      <c r="BK319" s="198">
        <f>ROUND(I319*H319,2)</f>
        <v>0</v>
      </c>
      <c r="BL319" s="18" t="s">
        <v>331</v>
      </c>
      <c r="BM319" s="197" t="s">
        <v>1852</v>
      </c>
    </row>
    <row r="320" s="1" customFormat="1">
      <c r="B320" s="37"/>
      <c r="D320" s="199" t="s">
        <v>173</v>
      </c>
      <c r="F320" s="200" t="s">
        <v>1851</v>
      </c>
      <c r="I320" s="126"/>
      <c r="L320" s="37"/>
      <c r="M320" s="201"/>
      <c r="N320" s="73"/>
      <c r="O320" s="73"/>
      <c r="P320" s="73"/>
      <c r="Q320" s="73"/>
      <c r="R320" s="73"/>
      <c r="S320" s="73"/>
      <c r="T320" s="74"/>
      <c r="AT320" s="18" t="s">
        <v>173</v>
      </c>
      <c r="AU320" s="18" t="s">
        <v>92</v>
      </c>
    </row>
    <row r="321" s="11" customFormat="1" ht="25.92" customHeight="1">
      <c r="B321" s="172"/>
      <c r="D321" s="173" t="s">
        <v>83</v>
      </c>
      <c r="E321" s="174" t="s">
        <v>386</v>
      </c>
      <c r="F321" s="174" t="s">
        <v>1853</v>
      </c>
      <c r="I321" s="175"/>
      <c r="J321" s="176">
        <f>BK321</f>
        <v>0</v>
      </c>
      <c r="L321" s="172"/>
      <c r="M321" s="177"/>
      <c r="N321" s="178"/>
      <c r="O321" s="178"/>
      <c r="P321" s="179">
        <f>P322</f>
        <v>0</v>
      </c>
      <c r="Q321" s="178"/>
      <c r="R321" s="179">
        <f>R322</f>
        <v>0</v>
      </c>
      <c r="S321" s="178"/>
      <c r="T321" s="180">
        <f>T322</f>
        <v>0</v>
      </c>
      <c r="AR321" s="173" t="s">
        <v>179</v>
      </c>
      <c r="AT321" s="181" t="s">
        <v>83</v>
      </c>
      <c r="AU321" s="181" t="s">
        <v>84</v>
      </c>
      <c r="AY321" s="173" t="s">
        <v>165</v>
      </c>
      <c r="BK321" s="182">
        <f>BK322</f>
        <v>0</v>
      </c>
    </row>
    <row r="322" s="11" customFormat="1" ht="22.8" customHeight="1">
      <c r="B322" s="172"/>
      <c r="D322" s="173" t="s">
        <v>83</v>
      </c>
      <c r="E322" s="183" t="s">
        <v>1854</v>
      </c>
      <c r="F322" s="183" t="s">
        <v>1855</v>
      </c>
      <c r="I322" s="175"/>
      <c r="J322" s="184">
        <f>BK322</f>
        <v>0</v>
      </c>
      <c r="L322" s="172"/>
      <c r="M322" s="177"/>
      <c r="N322" s="178"/>
      <c r="O322" s="178"/>
      <c r="P322" s="179">
        <f>SUM(P323:P328)</f>
        <v>0</v>
      </c>
      <c r="Q322" s="178"/>
      <c r="R322" s="179">
        <f>SUM(R323:R328)</f>
        <v>0</v>
      </c>
      <c r="S322" s="178"/>
      <c r="T322" s="180">
        <f>SUM(T323:T328)</f>
        <v>0</v>
      </c>
      <c r="AR322" s="173" t="s">
        <v>179</v>
      </c>
      <c r="AT322" s="181" t="s">
        <v>83</v>
      </c>
      <c r="AU322" s="181" t="s">
        <v>21</v>
      </c>
      <c r="AY322" s="173" t="s">
        <v>165</v>
      </c>
      <c r="BK322" s="182">
        <f>SUM(BK323:BK328)</f>
        <v>0</v>
      </c>
    </row>
    <row r="323" s="1" customFormat="1" ht="16.5" customHeight="1">
      <c r="B323" s="185"/>
      <c r="C323" s="186" t="s">
        <v>719</v>
      </c>
      <c r="D323" s="186" t="s">
        <v>168</v>
      </c>
      <c r="E323" s="187" t="s">
        <v>1856</v>
      </c>
      <c r="F323" s="188" t="s">
        <v>1857</v>
      </c>
      <c r="G323" s="189" t="s">
        <v>1501</v>
      </c>
      <c r="H323" s="190">
        <v>8</v>
      </c>
      <c r="I323" s="191"/>
      <c r="J323" s="192">
        <f>ROUND(I323*H323,2)</f>
        <v>0</v>
      </c>
      <c r="K323" s="188" t="s">
        <v>1</v>
      </c>
      <c r="L323" s="37"/>
      <c r="M323" s="193" t="s">
        <v>1</v>
      </c>
      <c r="N323" s="194" t="s">
        <v>49</v>
      </c>
      <c r="O323" s="73"/>
      <c r="P323" s="195">
        <f>O323*H323</f>
        <v>0</v>
      </c>
      <c r="Q323" s="195">
        <v>0</v>
      </c>
      <c r="R323" s="195">
        <f>Q323*H323</f>
        <v>0</v>
      </c>
      <c r="S323" s="195">
        <v>0</v>
      </c>
      <c r="T323" s="196">
        <f>S323*H323</f>
        <v>0</v>
      </c>
      <c r="AR323" s="197" t="s">
        <v>331</v>
      </c>
      <c r="AT323" s="197" t="s">
        <v>168</v>
      </c>
      <c r="AU323" s="197" t="s">
        <v>92</v>
      </c>
      <c r="AY323" s="18" t="s">
        <v>165</v>
      </c>
      <c r="BE323" s="198">
        <f>IF(N323="základní",J323,0)</f>
        <v>0</v>
      </c>
      <c r="BF323" s="198">
        <f>IF(N323="snížená",J323,0)</f>
        <v>0</v>
      </c>
      <c r="BG323" s="198">
        <f>IF(N323="zákl. přenesená",J323,0)</f>
        <v>0</v>
      </c>
      <c r="BH323" s="198">
        <f>IF(N323="sníž. přenesená",J323,0)</f>
        <v>0</v>
      </c>
      <c r="BI323" s="198">
        <f>IF(N323="nulová",J323,0)</f>
        <v>0</v>
      </c>
      <c r="BJ323" s="18" t="s">
        <v>21</v>
      </c>
      <c r="BK323" s="198">
        <f>ROUND(I323*H323,2)</f>
        <v>0</v>
      </c>
      <c r="BL323" s="18" t="s">
        <v>331</v>
      </c>
      <c r="BM323" s="197" t="s">
        <v>1858</v>
      </c>
    </row>
    <row r="324" s="1" customFormat="1">
      <c r="B324" s="37"/>
      <c r="D324" s="199" t="s">
        <v>173</v>
      </c>
      <c r="F324" s="200" t="s">
        <v>1857</v>
      </c>
      <c r="I324" s="126"/>
      <c r="L324" s="37"/>
      <c r="M324" s="201"/>
      <c r="N324" s="73"/>
      <c r="O324" s="73"/>
      <c r="P324" s="73"/>
      <c r="Q324" s="73"/>
      <c r="R324" s="73"/>
      <c r="S324" s="73"/>
      <c r="T324" s="74"/>
      <c r="AT324" s="18" t="s">
        <v>173</v>
      </c>
      <c r="AU324" s="18" t="s">
        <v>92</v>
      </c>
    </row>
    <row r="325" s="1" customFormat="1" ht="16.5" customHeight="1">
      <c r="B325" s="185"/>
      <c r="C325" s="186" t="s">
        <v>724</v>
      </c>
      <c r="D325" s="186" t="s">
        <v>168</v>
      </c>
      <c r="E325" s="187" t="s">
        <v>1859</v>
      </c>
      <c r="F325" s="188" t="s">
        <v>1860</v>
      </c>
      <c r="G325" s="189" t="s">
        <v>171</v>
      </c>
      <c r="H325" s="190">
        <v>1</v>
      </c>
      <c r="I325" s="191"/>
      <c r="J325" s="192">
        <f>ROUND(I325*H325,2)</f>
        <v>0</v>
      </c>
      <c r="K325" s="188" t="s">
        <v>1</v>
      </c>
      <c r="L325" s="37"/>
      <c r="M325" s="193" t="s">
        <v>1</v>
      </c>
      <c r="N325" s="194" t="s">
        <v>49</v>
      </c>
      <c r="O325" s="73"/>
      <c r="P325" s="195">
        <f>O325*H325</f>
        <v>0</v>
      </c>
      <c r="Q325" s="195">
        <v>0</v>
      </c>
      <c r="R325" s="195">
        <f>Q325*H325</f>
        <v>0</v>
      </c>
      <c r="S325" s="195">
        <v>0</v>
      </c>
      <c r="T325" s="196">
        <f>S325*H325</f>
        <v>0</v>
      </c>
      <c r="AR325" s="197" t="s">
        <v>331</v>
      </c>
      <c r="AT325" s="197" t="s">
        <v>168</v>
      </c>
      <c r="AU325" s="197" t="s">
        <v>92</v>
      </c>
      <c r="AY325" s="18" t="s">
        <v>165</v>
      </c>
      <c r="BE325" s="198">
        <f>IF(N325="základní",J325,0)</f>
        <v>0</v>
      </c>
      <c r="BF325" s="198">
        <f>IF(N325="snížená",J325,0)</f>
        <v>0</v>
      </c>
      <c r="BG325" s="198">
        <f>IF(N325="zákl. přenesená",J325,0)</f>
        <v>0</v>
      </c>
      <c r="BH325" s="198">
        <f>IF(N325="sníž. přenesená",J325,0)</f>
        <v>0</v>
      </c>
      <c r="BI325" s="198">
        <f>IF(N325="nulová",J325,0)</f>
        <v>0</v>
      </c>
      <c r="BJ325" s="18" t="s">
        <v>21</v>
      </c>
      <c r="BK325" s="198">
        <f>ROUND(I325*H325,2)</f>
        <v>0</v>
      </c>
      <c r="BL325" s="18" t="s">
        <v>331</v>
      </c>
      <c r="BM325" s="197" t="s">
        <v>1861</v>
      </c>
    </row>
    <row r="326" s="1" customFormat="1">
      <c r="B326" s="37"/>
      <c r="D326" s="199" t="s">
        <v>173</v>
      </c>
      <c r="F326" s="200" t="s">
        <v>1860</v>
      </c>
      <c r="I326" s="126"/>
      <c r="L326" s="37"/>
      <c r="M326" s="201"/>
      <c r="N326" s="73"/>
      <c r="O326" s="73"/>
      <c r="P326" s="73"/>
      <c r="Q326" s="73"/>
      <c r="R326" s="73"/>
      <c r="S326" s="73"/>
      <c r="T326" s="74"/>
      <c r="AT326" s="18" t="s">
        <v>173</v>
      </c>
      <c r="AU326" s="18" t="s">
        <v>92</v>
      </c>
    </row>
    <row r="327" s="1" customFormat="1" ht="16.5" customHeight="1">
      <c r="B327" s="185"/>
      <c r="C327" s="186" t="s">
        <v>729</v>
      </c>
      <c r="D327" s="186" t="s">
        <v>168</v>
      </c>
      <c r="E327" s="187" t="s">
        <v>1862</v>
      </c>
      <c r="F327" s="188" t="s">
        <v>1863</v>
      </c>
      <c r="G327" s="189" t="s">
        <v>1501</v>
      </c>
      <c r="H327" s="190">
        <v>8</v>
      </c>
      <c r="I327" s="191"/>
      <c r="J327" s="192">
        <f>ROUND(I327*H327,2)</f>
        <v>0</v>
      </c>
      <c r="K327" s="188" t="s">
        <v>1</v>
      </c>
      <c r="L327" s="37"/>
      <c r="M327" s="193" t="s">
        <v>1</v>
      </c>
      <c r="N327" s="194" t="s">
        <v>49</v>
      </c>
      <c r="O327" s="73"/>
      <c r="P327" s="195">
        <f>O327*H327</f>
        <v>0</v>
      </c>
      <c r="Q327" s="195">
        <v>0</v>
      </c>
      <c r="R327" s="195">
        <f>Q327*H327</f>
        <v>0</v>
      </c>
      <c r="S327" s="195">
        <v>0</v>
      </c>
      <c r="T327" s="196">
        <f>S327*H327</f>
        <v>0</v>
      </c>
      <c r="AR327" s="197" t="s">
        <v>646</v>
      </c>
      <c r="AT327" s="197" t="s">
        <v>168</v>
      </c>
      <c r="AU327" s="197" t="s">
        <v>92</v>
      </c>
      <c r="AY327" s="18" t="s">
        <v>165</v>
      </c>
      <c r="BE327" s="198">
        <f>IF(N327="základní",J327,0)</f>
        <v>0</v>
      </c>
      <c r="BF327" s="198">
        <f>IF(N327="snížená",J327,0)</f>
        <v>0</v>
      </c>
      <c r="BG327" s="198">
        <f>IF(N327="zákl. přenesená",J327,0)</f>
        <v>0</v>
      </c>
      <c r="BH327" s="198">
        <f>IF(N327="sníž. přenesená",J327,0)</f>
        <v>0</v>
      </c>
      <c r="BI327" s="198">
        <f>IF(N327="nulová",J327,0)</f>
        <v>0</v>
      </c>
      <c r="BJ327" s="18" t="s">
        <v>21</v>
      </c>
      <c r="BK327" s="198">
        <f>ROUND(I327*H327,2)</f>
        <v>0</v>
      </c>
      <c r="BL327" s="18" t="s">
        <v>646</v>
      </c>
      <c r="BM327" s="197" t="s">
        <v>1864</v>
      </c>
    </row>
    <row r="328" s="1" customFormat="1">
      <c r="B328" s="37"/>
      <c r="D328" s="199" t="s">
        <v>173</v>
      </c>
      <c r="F328" s="200" t="s">
        <v>1865</v>
      </c>
      <c r="I328" s="126"/>
      <c r="L328" s="37"/>
      <c r="M328" s="202"/>
      <c r="N328" s="203"/>
      <c r="O328" s="203"/>
      <c r="P328" s="203"/>
      <c r="Q328" s="203"/>
      <c r="R328" s="203"/>
      <c r="S328" s="203"/>
      <c r="T328" s="204"/>
      <c r="AT328" s="18" t="s">
        <v>173</v>
      </c>
      <c r="AU328" s="18" t="s">
        <v>92</v>
      </c>
    </row>
    <row r="329" s="1" customFormat="1" ht="6.96" customHeight="1">
      <c r="B329" s="56"/>
      <c r="C329" s="57"/>
      <c r="D329" s="57"/>
      <c r="E329" s="57"/>
      <c r="F329" s="57"/>
      <c r="G329" s="57"/>
      <c r="H329" s="57"/>
      <c r="I329" s="147"/>
      <c r="J329" s="57"/>
      <c r="K329" s="57"/>
      <c r="L329" s="37"/>
    </row>
  </sheetData>
  <autoFilter ref="C129:K3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2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7" t="s">
        <v>5</v>
      </c>
      <c r="AT2" s="18" t="s">
        <v>113</v>
      </c>
    </row>
    <row r="3" ht="6.96" customHeight="1">
      <c r="B3" s="19"/>
      <c r="C3" s="20"/>
      <c r="D3" s="20"/>
      <c r="E3" s="20"/>
      <c r="F3" s="20"/>
      <c r="G3" s="20"/>
      <c r="H3" s="20"/>
      <c r="I3" s="123"/>
      <c r="J3" s="20"/>
      <c r="K3" s="20"/>
      <c r="L3" s="21"/>
      <c r="AT3" s="18" t="s">
        <v>92</v>
      </c>
    </row>
    <row r="4" ht="24.96" customHeight="1">
      <c r="B4" s="21"/>
      <c r="D4" s="22" t="s">
        <v>137</v>
      </c>
      <c r="L4" s="21"/>
      <c r="M4" s="124" t="s">
        <v>10</v>
      </c>
      <c r="AT4" s="18" t="s">
        <v>3</v>
      </c>
    </row>
    <row r="5" ht="6.96" customHeight="1">
      <c r="B5" s="21"/>
      <c r="L5" s="21"/>
    </row>
    <row r="6" ht="12" customHeight="1">
      <c r="B6" s="21"/>
      <c r="D6" s="31" t="s">
        <v>16</v>
      </c>
      <c r="L6" s="21"/>
    </row>
    <row r="7" ht="16.5" customHeight="1">
      <c r="B7" s="21"/>
      <c r="E7" s="125" t="str">
        <f>'Rekapitulace stavby'!K6</f>
        <v>Novostavba garáží v areálu KSÚSV v Humpolci</v>
      </c>
      <c r="F7" s="31"/>
      <c r="G7" s="31"/>
      <c r="H7" s="31"/>
      <c r="L7" s="21"/>
    </row>
    <row r="8" ht="12" customHeight="1">
      <c r="B8" s="21"/>
      <c r="D8" s="31" t="s">
        <v>138</v>
      </c>
      <c r="L8" s="21"/>
    </row>
    <row r="9" s="1" customFormat="1" ht="16.5" customHeight="1">
      <c r="B9" s="37"/>
      <c r="E9" s="125" t="s">
        <v>213</v>
      </c>
      <c r="F9" s="1"/>
      <c r="G9" s="1"/>
      <c r="H9" s="1"/>
      <c r="I9" s="126"/>
      <c r="L9" s="37"/>
    </row>
    <row r="10" s="1" customFormat="1" ht="12" customHeight="1">
      <c r="B10" s="37"/>
      <c r="D10" s="31" t="s">
        <v>140</v>
      </c>
      <c r="I10" s="126"/>
      <c r="L10" s="37"/>
    </row>
    <row r="11" s="1" customFormat="1" ht="36.96" customHeight="1">
      <c r="B11" s="37"/>
      <c r="E11" s="63" t="s">
        <v>1866</v>
      </c>
      <c r="F11" s="1"/>
      <c r="G11" s="1"/>
      <c r="H11" s="1"/>
      <c r="I11" s="126"/>
      <c r="L11" s="37"/>
    </row>
    <row r="12" s="1" customFormat="1">
      <c r="B12" s="37"/>
      <c r="I12" s="126"/>
      <c r="L12" s="37"/>
    </row>
    <row r="13" s="1" customFormat="1" ht="12" customHeight="1">
      <c r="B13" s="37"/>
      <c r="D13" s="31" t="s">
        <v>19</v>
      </c>
      <c r="F13" s="26" t="s">
        <v>107</v>
      </c>
      <c r="I13" s="127" t="s">
        <v>20</v>
      </c>
      <c r="J13" s="26" t="s">
        <v>1</v>
      </c>
      <c r="L13" s="37"/>
    </row>
    <row r="14" s="1" customFormat="1" ht="12" customHeight="1">
      <c r="B14" s="37"/>
      <c r="D14" s="31" t="s">
        <v>22</v>
      </c>
      <c r="F14" s="26" t="s">
        <v>23</v>
      </c>
      <c r="I14" s="127" t="s">
        <v>24</v>
      </c>
      <c r="J14" s="65" t="str">
        <f>'Rekapitulace stavby'!AN8</f>
        <v>27. 10. 2015</v>
      </c>
      <c r="L14" s="37"/>
    </row>
    <row r="15" s="1" customFormat="1" ht="10.8" customHeight="1">
      <c r="B15" s="37"/>
      <c r="I15" s="126"/>
      <c r="L15" s="37"/>
    </row>
    <row r="16" s="1" customFormat="1" ht="12" customHeight="1">
      <c r="B16" s="37"/>
      <c r="D16" s="31" t="s">
        <v>28</v>
      </c>
      <c r="I16" s="127" t="s">
        <v>29</v>
      </c>
      <c r="J16" s="26" t="s">
        <v>30</v>
      </c>
      <c r="L16" s="37"/>
    </row>
    <row r="17" s="1" customFormat="1" ht="18" customHeight="1">
      <c r="B17" s="37"/>
      <c r="E17" s="26" t="s">
        <v>31</v>
      </c>
      <c r="I17" s="127" t="s">
        <v>32</v>
      </c>
      <c r="J17" s="26" t="s">
        <v>1</v>
      </c>
      <c r="L17" s="37"/>
    </row>
    <row r="18" s="1" customFormat="1" ht="6.96" customHeight="1">
      <c r="B18" s="37"/>
      <c r="I18" s="126"/>
      <c r="L18" s="37"/>
    </row>
    <row r="19" s="1" customFormat="1" ht="12" customHeight="1">
      <c r="B19" s="37"/>
      <c r="D19" s="31" t="s">
        <v>33</v>
      </c>
      <c r="I19" s="127" t="s">
        <v>29</v>
      </c>
      <c r="J19" s="32" t="str">
        <f>'Rekapitulace stavby'!AN13</f>
        <v>Vyplň údaj</v>
      </c>
      <c r="L19" s="37"/>
    </row>
    <row r="20" s="1" customFormat="1" ht="18" customHeight="1">
      <c r="B20" s="37"/>
      <c r="E20" s="32" t="str">
        <f>'Rekapitulace stavby'!E14</f>
        <v>Vyplň údaj</v>
      </c>
      <c r="F20" s="26"/>
      <c r="G20" s="26"/>
      <c r="H20" s="26"/>
      <c r="I20" s="127" t="s">
        <v>32</v>
      </c>
      <c r="J20" s="32" t="str">
        <f>'Rekapitulace stavby'!AN14</f>
        <v>Vyplň údaj</v>
      </c>
      <c r="L20" s="37"/>
    </row>
    <row r="21" s="1" customFormat="1" ht="6.96" customHeight="1">
      <c r="B21" s="37"/>
      <c r="I21" s="126"/>
      <c r="L21" s="37"/>
    </row>
    <row r="22" s="1" customFormat="1" ht="12" customHeight="1">
      <c r="B22" s="37"/>
      <c r="D22" s="31" t="s">
        <v>35</v>
      </c>
      <c r="I22" s="127" t="s">
        <v>29</v>
      </c>
      <c r="J22" s="26" t="s">
        <v>36</v>
      </c>
      <c r="L22" s="37"/>
    </row>
    <row r="23" s="1" customFormat="1" ht="18" customHeight="1">
      <c r="B23" s="37"/>
      <c r="E23" s="26" t="s">
        <v>37</v>
      </c>
      <c r="I23" s="127" t="s">
        <v>32</v>
      </c>
      <c r="J23" s="26" t="s">
        <v>38</v>
      </c>
      <c r="L23" s="37"/>
    </row>
    <row r="24" s="1" customFormat="1" ht="6.96" customHeight="1">
      <c r="B24" s="37"/>
      <c r="I24" s="126"/>
      <c r="L24" s="37"/>
    </row>
    <row r="25" s="1" customFormat="1" ht="12" customHeight="1">
      <c r="B25" s="37"/>
      <c r="D25" s="31" t="s">
        <v>40</v>
      </c>
      <c r="I25" s="127" t="s">
        <v>29</v>
      </c>
      <c r="J25" s="26" t="str">
        <f>IF('Rekapitulace stavby'!AN19="","",'Rekapitulace stavby'!AN19)</f>
        <v/>
      </c>
      <c r="L25" s="37"/>
    </row>
    <row r="26" s="1" customFormat="1" ht="18" customHeight="1">
      <c r="B26" s="37"/>
      <c r="E26" s="26" t="str">
        <f>IF('Rekapitulace stavby'!E20="","",'Rekapitulace stavby'!E20)</f>
        <v xml:space="preserve"> </v>
      </c>
      <c r="I26" s="127" t="s">
        <v>32</v>
      </c>
      <c r="J26" s="26" t="str">
        <f>IF('Rekapitulace stavby'!AN20="","",'Rekapitulace stavby'!AN20)</f>
        <v/>
      </c>
      <c r="L26" s="37"/>
    </row>
    <row r="27" s="1" customFormat="1" ht="6.96" customHeight="1">
      <c r="B27" s="37"/>
      <c r="I27" s="126"/>
      <c r="L27" s="37"/>
    </row>
    <row r="28" s="1" customFormat="1" ht="12" customHeight="1">
      <c r="B28" s="37"/>
      <c r="D28" s="31" t="s">
        <v>42</v>
      </c>
      <c r="I28" s="126"/>
      <c r="L28" s="37"/>
    </row>
    <row r="29" s="7" customFormat="1" ht="293.25" customHeight="1">
      <c r="B29" s="128"/>
      <c r="E29" s="35" t="s">
        <v>1867</v>
      </c>
      <c r="F29" s="35"/>
      <c r="G29" s="35"/>
      <c r="H29" s="35"/>
      <c r="I29" s="129"/>
      <c r="L29" s="128"/>
    </row>
    <row r="30" s="1" customFormat="1" ht="6.96" customHeight="1">
      <c r="B30" s="37"/>
      <c r="I30" s="126"/>
      <c r="L30" s="37"/>
    </row>
    <row r="31" s="1" customFormat="1" ht="6.96" customHeight="1">
      <c r="B31" s="37"/>
      <c r="D31" s="69"/>
      <c r="E31" s="69"/>
      <c r="F31" s="69"/>
      <c r="G31" s="69"/>
      <c r="H31" s="69"/>
      <c r="I31" s="130"/>
      <c r="J31" s="69"/>
      <c r="K31" s="69"/>
      <c r="L31" s="37"/>
    </row>
    <row r="32" s="1" customFormat="1" ht="25.44" customHeight="1">
      <c r="B32" s="37"/>
      <c r="D32" s="131" t="s">
        <v>44</v>
      </c>
      <c r="I32" s="126"/>
      <c r="J32" s="90">
        <f>ROUND(J123, 2)</f>
        <v>0</v>
      </c>
      <c r="L32" s="37"/>
    </row>
    <row r="33" s="1" customFormat="1" ht="6.96" customHeight="1">
      <c r="B33" s="37"/>
      <c r="D33" s="69"/>
      <c r="E33" s="69"/>
      <c r="F33" s="69"/>
      <c r="G33" s="69"/>
      <c r="H33" s="69"/>
      <c r="I33" s="130"/>
      <c r="J33" s="69"/>
      <c r="K33" s="69"/>
      <c r="L33" s="37"/>
    </row>
    <row r="34" s="1" customFormat="1" ht="14.4" customHeight="1">
      <c r="B34" s="37"/>
      <c r="F34" s="41" t="s">
        <v>46</v>
      </c>
      <c r="I34" s="132" t="s">
        <v>45</v>
      </c>
      <c r="J34" s="41" t="s">
        <v>47</v>
      </c>
      <c r="L34" s="37"/>
    </row>
    <row r="35" s="1" customFormat="1" ht="14.4" customHeight="1">
      <c r="B35" s="37"/>
      <c r="D35" s="133" t="s">
        <v>48</v>
      </c>
      <c r="E35" s="31" t="s">
        <v>49</v>
      </c>
      <c r="F35" s="134">
        <f>ROUND((SUM(BE123:BE188)),  2)</f>
        <v>0</v>
      </c>
      <c r="I35" s="135">
        <v>0.20999999999999999</v>
      </c>
      <c r="J35" s="134">
        <f>ROUND(((SUM(BE123:BE188))*I35),  2)</f>
        <v>0</v>
      </c>
      <c r="L35" s="37"/>
    </row>
    <row r="36" s="1" customFormat="1" ht="14.4" customHeight="1">
      <c r="B36" s="37"/>
      <c r="E36" s="31" t="s">
        <v>50</v>
      </c>
      <c r="F36" s="134">
        <f>ROUND((SUM(BF123:BF188)),  2)</f>
        <v>0</v>
      </c>
      <c r="I36" s="135">
        <v>0.14999999999999999</v>
      </c>
      <c r="J36" s="134">
        <f>ROUND(((SUM(BF123:BF188))*I36),  2)</f>
        <v>0</v>
      </c>
      <c r="L36" s="37"/>
    </row>
    <row r="37" hidden="1" s="1" customFormat="1" ht="14.4" customHeight="1">
      <c r="B37" s="37"/>
      <c r="E37" s="31" t="s">
        <v>51</v>
      </c>
      <c r="F37" s="134">
        <f>ROUND((SUM(BG123:BG188)),  2)</f>
        <v>0</v>
      </c>
      <c r="I37" s="135">
        <v>0.20999999999999999</v>
      </c>
      <c r="J37" s="134">
        <f>0</f>
        <v>0</v>
      </c>
      <c r="L37" s="37"/>
    </row>
    <row r="38" hidden="1" s="1" customFormat="1" ht="14.4" customHeight="1">
      <c r="B38" s="37"/>
      <c r="E38" s="31" t="s">
        <v>52</v>
      </c>
      <c r="F38" s="134">
        <f>ROUND((SUM(BH123:BH188)),  2)</f>
        <v>0</v>
      </c>
      <c r="I38" s="135">
        <v>0.14999999999999999</v>
      </c>
      <c r="J38" s="134">
        <f>0</f>
        <v>0</v>
      </c>
      <c r="L38" s="37"/>
    </row>
    <row r="39" hidden="1" s="1" customFormat="1" ht="14.4" customHeight="1">
      <c r="B39" s="37"/>
      <c r="E39" s="31" t="s">
        <v>53</v>
      </c>
      <c r="F39" s="134">
        <f>ROUND((SUM(BI123:BI188)),  2)</f>
        <v>0</v>
      </c>
      <c r="I39" s="135">
        <v>0</v>
      </c>
      <c r="J39" s="134">
        <f>0</f>
        <v>0</v>
      </c>
      <c r="L39" s="37"/>
    </row>
    <row r="40" s="1" customFormat="1" ht="6.96" customHeight="1">
      <c r="B40" s="37"/>
      <c r="I40" s="126"/>
      <c r="L40" s="37"/>
    </row>
    <row r="41" s="1" customFormat="1" ht="25.44" customHeight="1">
      <c r="B41" s="37"/>
      <c r="C41" s="136"/>
      <c r="D41" s="137" t="s">
        <v>54</v>
      </c>
      <c r="E41" s="77"/>
      <c r="F41" s="77"/>
      <c r="G41" s="138" t="s">
        <v>55</v>
      </c>
      <c r="H41" s="139" t="s">
        <v>56</v>
      </c>
      <c r="I41" s="140"/>
      <c r="J41" s="141">
        <f>SUM(J32:J39)</f>
        <v>0</v>
      </c>
      <c r="K41" s="142"/>
      <c r="L41" s="37"/>
    </row>
    <row r="42" s="1" customFormat="1" ht="14.4" customHeight="1">
      <c r="B42" s="37"/>
      <c r="I42" s="126"/>
      <c r="L42" s="37"/>
    </row>
    <row r="43" ht="14.4" customHeight="1">
      <c r="B43" s="21"/>
      <c r="L43" s="21"/>
    </row>
    <row r="44" ht="14.4" customHeight="1">
      <c r="B44" s="21"/>
      <c r="L44" s="21"/>
    </row>
    <row r="45" ht="14.4" customHeight="1">
      <c r="B45" s="21"/>
      <c r="L45" s="21"/>
    </row>
    <row r="46" ht="14.4" customHeight="1">
      <c r="B46" s="21"/>
      <c r="L46" s="21"/>
    </row>
    <row r="47" ht="14.4" customHeight="1">
      <c r="B47" s="21"/>
      <c r="L47" s="21"/>
    </row>
    <row r="48" ht="14.4" customHeight="1">
      <c r="B48" s="21"/>
      <c r="L48" s="21"/>
    </row>
    <row r="49" ht="14.4" customHeight="1">
      <c r="B49" s="21"/>
      <c r="L49" s="21"/>
    </row>
    <row r="50" s="1" customFormat="1" ht="14.4" customHeight="1">
      <c r="B50" s="37"/>
      <c r="D50" s="53" t="s">
        <v>57</v>
      </c>
      <c r="E50" s="54"/>
      <c r="F50" s="54"/>
      <c r="G50" s="53" t="s">
        <v>58</v>
      </c>
      <c r="H50" s="54"/>
      <c r="I50" s="143"/>
      <c r="J50" s="54"/>
      <c r="K50" s="54"/>
      <c r="L50" s="3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1" customFormat="1">
      <c r="B61" s="37"/>
      <c r="D61" s="55" t="s">
        <v>59</v>
      </c>
      <c r="E61" s="39"/>
      <c r="F61" s="144" t="s">
        <v>60</v>
      </c>
      <c r="G61" s="55" t="s">
        <v>59</v>
      </c>
      <c r="H61" s="39"/>
      <c r="I61" s="145"/>
      <c r="J61" s="146" t="s">
        <v>60</v>
      </c>
      <c r="K61" s="39"/>
      <c r="L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1" customFormat="1">
      <c r="B65" s="37"/>
      <c r="D65" s="53" t="s">
        <v>61</v>
      </c>
      <c r="E65" s="54"/>
      <c r="F65" s="54"/>
      <c r="G65" s="53" t="s">
        <v>62</v>
      </c>
      <c r="H65" s="54"/>
      <c r="I65" s="143"/>
      <c r="J65" s="54"/>
      <c r="K65" s="54"/>
      <c r="L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1" customFormat="1">
      <c r="B76" s="37"/>
      <c r="D76" s="55" t="s">
        <v>59</v>
      </c>
      <c r="E76" s="39"/>
      <c r="F76" s="144" t="s">
        <v>60</v>
      </c>
      <c r="G76" s="55" t="s">
        <v>59</v>
      </c>
      <c r="H76" s="39"/>
      <c r="I76" s="145"/>
      <c r="J76" s="146" t="s">
        <v>60</v>
      </c>
      <c r="K76" s="39"/>
      <c r="L76" s="37"/>
    </row>
    <row r="77" s="1" customFormat="1" ht="14.4" customHeight="1">
      <c r="B77" s="56"/>
      <c r="C77" s="57"/>
      <c r="D77" s="57"/>
      <c r="E77" s="57"/>
      <c r="F77" s="57"/>
      <c r="G77" s="57"/>
      <c r="H77" s="57"/>
      <c r="I77" s="147"/>
      <c r="J77" s="57"/>
      <c r="K77" s="57"/>
      <c r="L77" s="37"/>
    </row>
    <row r="81" s="1" customFormat="1" ht="6.96" customHeight="1">
      <c r="B81" s="58"/>
      <c r="C81" s="59"/>
      <c r="D81" s="59"/>
      <c r="E81" s="59"/>
      <c r="F81" s="59"/>
      <c r="G81" s="59"/>
      <c r="H81" s="59"/>
      <c r="I81" s="148"/>
      <c r="J81" s="59"/>
      <c r="K81" s="59"/>
      <c r="L81" s="37"/>
    </row>
    <row r="82" s="1" customFormat="1" ht="24.96" customHeight="1">
      <c r="B82" s="37"/>
      <c r="C82" s="22" t="s">
        <v>142</v>
      </c>
      <c r="I82" s="126"/>
      <c r="L82" s="37"/>
    </row>
    <row r="83" s="1" customFormat="1" ht="6.96" customHeight="1">
      <c r="B83" s="37"/>
      <c r="I83" s="126"/>
      <c r="L83" s="37"/>
    </row>
    <row r="84" s="1" customFormat="1" ht="12" customHeight="1">
      <c r="B84" s="37"/>
      <c r="C84" s="31" t="s">
        <v>16</v>
      </c>
      <c r="I84" s="126"/>
      <c r="L84" s="37"/>
    </row>
    <row r="85" s="1" customFormat="1" ht="16.5" customHeight="1">
      <c r="B85" s="37"/>
      <c r="E85" s="125" t="str">
        <f>E7</f>
        <v>Novostavba garáží v areálu KSÚSV v Humpolci</v>
      </c>
      <c r="F85" s="31"/>
      <c r="G85" s="31"/>
      <c r="H85" s="31"/>
      <c r="I85" s="126"/>
      <c r="L85" s="37"/>
    </row>
    <row r="86" ht="12" customHeight="1">
      <c r="B86" s="21"/>
      <c r="C86" s="31" t="s">
        <v>138</v>
      </c>
      <c r="L86" s="21"/>
    </row>
    <row r="87" s="1" customFormat="1" ht="16.5" customHeight="1">
      <c r="B87" s="37"/>
      <c r="E87" s="125" t="s">
        <v>213</v>
      </c>
      <c r="F87" s="1"/>
      <c r="G87" s="1"/>
      <c r="H87" s="1"/>
      <c r="I87" s="126"/>
      <c r="L87" s="37"/>
    </row>
    <row r="88" s="1" customFormat="1" ht="12" customHeight="1">
      <c r="B88" s="37"/>
      <c r="C88" s="31" t="s">
        <v>140</v>
      </c>
      <c r="I88" s="126"/>
      <c r="L88" s="37"/>
    </row>
    <row r="89" s="1" customFormat="1" ht="16.5" customHeight="1">
      <c r="B89" s="37"/>
      <c r="E89" s="63" t="str">
        <f>E11</f>
        <v>01c - Bleskosvod</v>
      </c>
      <c r="F89" s="1"/>
      <c r="G89" s="1"/>
      <c r="H89" s="1"/>
      <c r="I89" s="126"/>
      <c r="L89" s="37"/>
    </row>
    <row r="90" s="1" customFormat="1" ht="6.96" customHeight="1">
      <c r="B90" s="37"/>
      <c r="I90" s="126"/>
      <c r="L90" s="37"/>
    </row>
    <row r="91" s="1" customFormat="1" ht="12" customHeight="1">
      <c r="B91" s="37"/>
      <c r="C91" s="31" t="s">
        <v>22</v>
      </c>
      <c r="F91" s="26" t="str">
        <f>F14</f>
        <v>město Humpolec, areál KSÚS ul. Spojovací</v>
      </c>
      <c r="I91" s="127" t="s">
        <v>24</v>
      </c>
      <c r="J91" s="65" t="str">
        <f>IF(J14="","",J14)</f>
        <v>27. 10. 2015</v>
      </c>
      <c r="L91" s="37"/>
    </row>
    <row r="92" s="1" customFormat="1" ht="6.96" customHeight="1">
      <c r="B92" s="37"/>
      <c r="I92" s="126"/>
      <c r="L92" s="37"/>
    </row>
    <row r="93" s="1" customFormat="1" ht="43.05" customHeight="1">
      <c r="B93" s="37"/>
      <c r="C93" s="31" t="s">
        <v>28</v>
      </c>
      <c r="F93" s="26" t="str">
        <f>E17</f>
        <v>Krajská správa a údržba silnic Vysočiny</v>
      </c>
      <c r="I93" s="127" t="s">
        <v>35</v>
      </c>
      <c r="J93" s="35" t="str">
        <f>E23</f>
        <v>PROJEKT CENTRUM NOVA s.r.o.</v>
      </c>
      <c r="L93" s="37"/>
    </row>
    <row r="94" s="1" customFormat="1" ht="15.15" customHeight="1">
      <c r="B94" s="37"/>
      <c r="C94" s="31" t="s">
        <v>33</v>
      </c>
      <c r="F94" s="26" t="str">
        <f>IF(E20="","",E20)</f>
        <v>Vyplň údaj</v>
      </c>
      <c r="I94" s="127" t="s">
        <v>40</v>
      </c>
      <c r="J94" s="35" t="str">
        <f>E26</f>
        <v xml:space="preserve"> </v>
      </c>
      <c r="L94" s="37"/>
    </row>
    <row r="95" s="1" customFormat="1" ht="10.32" customHeight="1">
      <c r="B95" s="37"/>
      <c r="I95" s="126"/>
      <c r="L95" s="37"/>
    </row>
    <row r="96" s="1" customFormat="1" ht="29.28" customHeight="1">
      <c r="B96" s="37"/>
      <c r="C96" s="149" t="s">
        <v>143</v>
      </c>
      <c r="D96" s="136"/>
      <c r="E96" s="136"/>
      <c r="F96" s="136"/>
      <c r="G96" s="136"/>
      <c r="H96" s="136"/>
      <c r="I96" s="150"/>
      <c r="J96" s="151" t="s">
        <v>144</v>
      </c>
      <c r="K96" s="136"/>
      <c r="L96" s="37"/>
    </row>
    <row r="97" s="1" customFormat="1" ht="10.32" customHeight="1">
      <c r="B97" s="37"/>
      <c r="I97" s="126"/>
      <c r="L97" s="37"/>
    </row>
    <row r="98" s="1" customFormat="1" ht="22.8" customHeight="1">
      <c r="B98" s="37"/>
      <c r="C98" s="152" t="s">
        <v>145</v>
      </c>
      <c r="I98" s="126"/>
      <c r="J98" s="90">
        <f>J123</f>
        <v>0</v>
      </c>
      <c r="L98" s="37"/>
      <c r="AU98" s="18" t="s">
        <v>146</v>
      </c>
    </row>
    <row r="99" s="8" customFormat="1" ht="24.96" customHeight="1">
      <c r="B99" s="153"/>
      <c r="D99" s="154" t="s">
        <v>230</v>
      </c>
      <c r="E99" s="155"/>
      <c r="F99" s="155"/>
      <c r="G99" s="155"/>
      <c r="H99" s="155"/>
      <c r="I99" s="156"/>
      <c r="J99" s="157">
        <f>J124</f>
        <v>0</v>
      </c>
      <c r="L99" s="153"/>
    </row>
    <row r="100" s="9" customFormat="1" ht="19.92" customHeight="1">
      <c r="B100" s="158"/>
      <c r="D100" s="159" t="s">
        <v>1544</v>
      </c>
      <c r="E100" s="160"/>
      <c r="F100" s="160"/>
      <c r="G100" s="160"/>
      <c r="H100" s="160"/>
      <c r="I100" s="161"/>
      <c r="J100" s="162">
        <f>J125</f>
        <v>0</v>
      </c>
      <c r="L100" s="158"/>
    </row>
    <row r="101" s="9" customFormat="1" ht="19.92" customHeight="1">
      <c r="B101" s="158"/>
      <c r="D101" s="159" t="s">
        <v>1546</v>
      </c>
      <c r="E101" s="160"/>
      <c r="F101" s="160"/>
      <c r="G101" s="160"/>
      <c r="H101" s="160"/>
      <c r="I101" s="161"/>
      <c r="J101" s="162">
        <f>J128</f>
        <v>0</v>
      </c>
      <c r="L101" s="158"/>
    </row>
    <row r="102" s="1" customFormat="1" ht="21.84" customHeight="1">
      <c r="B102" s="37"/>
      <c r="I102" s="126"/>
      <c r="L102" s="37"/>
    </row>
    <row r="103" s="1" customFormat="1" ht="6.96" customHeight="1">
      <c r="B103" s="56"/>
      <c r="C103" s="57"/>
      <c r="D103" s="57"/>
      <c r="E103" s="57"/>
      <c r="F103" s="57"/>
      <c r="G103" s="57"/>
      <c r="H103" s="57"/>
      <c r="I103" s="147"/>
      <c r="J103" s="57"/>
      <c r="K103" s="57"/>
      <c r="L103" s="37"/>
    </row>
    <row r="107" s="1" customFormat="1" ht="6.96" customHeight="1">
      <c r="B107" s="58"/>
      <c r="C107" s="59"/>
      <c r="D107" s="59"/>
      <c r="E107" s="59"/>
      <c r="F107" s="59"/>
      <c r="G107" s="59"/>
      <c r="H107" s="59"/>
      <c r="I107" s="148"/>
      <c r="J107" s="59"/>
      <c r="K107" s="59"/>
      <c r="L107" s="37"/>
    </row>
    <row r="108" s="1" customFormat="1" ht="24.96" customHeight="1">
      <c r="B108" s="37"/>
      <c r="C108" s="22" t="s">
        <v>149</v>
      </c>
      <c r="I108" s="126"/>
      <c r="L108" s="37"/>
    </row>
    <row r="109" s="1" customFormat="1" ht="6.96" customHeight="1">
      <c r="B109" s="37"/>
      <c r="I109" s="126"/>
      <c r="L109" s="37"/>
    </row>
    <row r="110" s="1" customFormat="1" ht="12" customHeight="1">
      <c r="B110" s="37"/>
      <c r="C110" s="31" t="s">
        <v>16</v>
      </c>
      <c r="I110" s="126"/>
      <c r="L110" s="37"/>
    </row>
    <row r="111" s="1" customFormat="1" ht="16.5" customHeight="1">
      <c r="B111" s="37"/>
      <c r="E111" s="125" t="str">
        <f>E7</f>
        <v>Novostavba garáží v areálu KSÚSV v Humpolci</v>
      </c>
      <c r="F111" s="31"/>
      <c r="G111" s="31"/>
      <c r="H111" s="31"/>
      <c r="I111" s="126"/>
      <c r="L111" s="37"/>
    </row>
    <row r="112" ht="12" customHeight="1">
      <c r="B112" s="21"/>
      <c r="C112" s="31" t="s">
        <v>138</v>
      </c>
      <c r="L112" s="21"/>
    </row>
    <row r="113" s="1" customFormat="1" ht="16.5" customHeight="1">
      <c r="B113" s="37"/>
      <c r="E113" s="125" t="s">
        <v>213</v>
      </c>
      <c r="F113" s="1"/>
      <c r="G113" s="1"/>
      <c r="H113" s="1"/>
      <c r="I113" s="126"/>
      <c r="L113" s="37"/>
    </row>
    <row r="114" s="1" customFormat="1" ht="12" customHeight="1">
      <c r="B114" s="37"/>
      <c r="C114" s="31" t="s">
        <v>140</v>
      </c>
      <c r="I114" s="126"/>
      <c r="L114" s="37"/>
    </row>
    <row r="115" s="1" customFormat="1" ht="16.5" customHeight="1">
      <c r="B115" s="37"/>
      <c r="E115" s="63" t="str">
        <f>E11</f>
        <v>01c - Bleskosvod</v>
      </c>
      <c r="F115" s="1"/>
      <c r="G115" s="1"/>
      <c r="H115" s="1"/>
      <c r="I115" s="126"/>
      <c r="L115" s="37"/>
    </row>
    <row r="116" s="1" customFormat="1" ht="6.96" customHeight="1">
      <c r="B116" s="37"/>
      <c r="I116" s="126"/>
      <c r="L116" s="37"/>
    </row>
    <row r="117" s="1" customFormat="1" ht="12" customHeight="1">
      <c r="B117" s="37"/>
      <c r="C117" s="31" t="s">
        <v>22</v>
      </c>
      <c r="F117" s="26" t="str">
        <f>F14</f>
        <v>město Humpolec, areál KSÚS ul. Spojovací</v>
      </c>
      <c r="I117" s="127" t="s">
        <v>24</v>
      </c>
      <c r="J117" s="65" t="str">
        <f>IF(J14="","",J14)</f>
        <v>27. 10. 2015</v>
      </c>
      <c r="L117" s="37"/>
    </row>
    <row r="118" s="1" customFormat="1" ht="6.96" customHeight="1">
      <c r="B118" s="37"/>
      <c r="I118" s="126"/>
      <c r="L118" s="37"/>
    </row>
    <row r="119" s="1" customFormat="1" ht="43.05" customHeight="1">
      <c r="B119" s="37"/>
      <c r="C119" s="31" t="s">
        <v>28</v>
      </c>
      <c r="F119" s="26" t="str">
        <f>E17</f>
        <v>Krajská správa a údržba silnic Vysočiny</v>
      </c>
      <c r="I119" s="127" t="s">
        <v>35</v>
      </c>
      <c r="J119" s="35" t="str">
        <f>E23</f>
        <v>PROJEKT CENTRUM NOVA s.r.o.</v>
      </c>
      <c r="L119" s="37"/>
    </row>
    <row r="120" s="1" customFormat="1" ht="15.15" customHeight="1">
      <c r="B120" s="37"/>
      <c r="C120" s="31" t="s">
        <v>33</v>
      </c>
      <c r="F120" s="26" t="str">
        <f>IF(E20="","",E20)</f>
        <v>Vyplň údaj</v>
      </c>
      <c r="I120" s="127" t="s">
        <v>40</v>
      </c>
      <c r="J120" s="35" t="str">
        <f>E26</f>
        <v xml:space="preserve"> </v>
      </c>
      <c r="L120" s="37"/>
    </row>
    <row r="121" s="1" customFormat="1" ht="10.32" customHeight="1">
      <c r="B121" s="37"/>
      <c r="I121" s="126"/>
      <c r="L121" s="37"/>
    </row>
    <row r="122" s="10" customFormat="1" ht="29.28" customHeight="1">
      <c r="B122" s="163"/>
      <c r="C122" s="164" t="s">
        <v>150</v>
      </c>
      <c r="D122" s="165" t="s">
        <v>69</v>
      </c>
      <c r="E122" s="165" t="s">
        <v>65</v>
      </c>
      <c r="F122" s="165" t="s">
        <v>66</v>
      </c>
      <c r="G122" s="165" t="s">
        <v>151</v>
      </c>
      <c r="H122" s="165" t="s">
        <v>152</v>
      </c>
      <c r="I122" s="166" t="s">
        <v>153</v>
      </c>
      <c r="J122" s="165" t="s">
        <v>144</v>
      </c>
      <c r="K122" s="167" t="s">
        <v>154</v>
      </c>
      <c r="L122" s="163"/>
      <c r="M122" s="82" t="s">
        <v>1</v>
      </c>
      <c r="N122" s="83" t="s">
        <v>48</v>
      </c>
      <c r="O122" s="83" t="s">
        <v>155</v>
      </c>
      <c r="P122" s="83" t="s">
        <v>156</v>
      </c>
      <c r="Q122" s="83" t="s">
        <v>157</v>
      </c>
      <c r="R122" s="83" t="s">
        <v>158</v>
      </c>
      <c r="S122" s="83" t="s">
        <v>159</v>
      </c>
      <c r="T122" s="84" t="s">
        <v>160</v>
      </c>
    </row>
    <row r="123" s="1" customFormat="1" ht="22.8" customHeight="1">
      <c r="B123" s="37"/>
      <c r="C123" s="87" t="s">
        <v>161</v>
      </c>
      <c r="I123" s="126"/>
      <c r="J123" s="168">
        <f>BK123</f>
        <v>0</v>
      </c>
      <c r="L123" s="37"/>
      <c r="M123" s="85"/>
      <c r="N123" s="69"/>
      <c r="O123" s="69"/>
      <c r="P123" s="169">
        <f>P124</f>
        <v>0</v>
      </c>
      <c r="Q123" s="69"/>
      <c r="R123" s="169">
        <f>R124</f>
        <v>0.22964000000000004</v>
      </c>
      <c r="S123" s="69"/>
      <c r="T123" s="170">
        <f>T124</f>
        <v>0</v>
      </c>
      <c r="AT123" s="18" t="s">
        <v>83</v>
      </c>
      <c r="AU123" s="18" t="s">
        <v>146</v>
      </c>
      <c r="BK123" s="171">
        <f>BK124</f>
        <v>0</v>
      </c>
    </row>
    <row r="124" s="11" customFormat="1" ht="25.92" customHeight="1">
      <c r="B124" s="172"/>
      <c r="D124" s="173" t="s">
        <v>83</v>
      </c>
      <c r="E124" s="174" t="s">
        <v>1068</v>
      </c>
      <c r="F124" s="174" t="s">
        <v>1069</v>
      </c>
      <c r="I124" s="175"/>
      <c r="J124" s="176">
        <f>BK124</f>
        <v>0</v>
      </c>
      <c r="L124" s="172"/>
      <c r="M124" s="177"/>
      <c r="N124" s="178"/>
      <c r="O124" s="178"/>
      <c r="P124" s="179">
        <f>P125+P128</f>
        <v>0</v>
      </c>
      <c r="Q124" s="178"/>
      <c r="R124" s="179">
        <f>R125+R128</f>
        <v>0.22964000000000004</v>
      </c>
      <c r="S124" s="178"/>
      <c r="T124" s="180">
        <f>T125+T128</f>
        <v>0</v>
      </c>
      <c r="AR124" s="173" t="s">
        <v>92</v>
      </c>
      <c r="AT124" s="181" t="s">
        <v>83</v>
      </c>
      <c r="AU124" s="181" t="s">
        <v>84</v>
      </c>
      <c r="AY124" s="173" t="s">
        <v>165</v>
      </c>
      <c r="BK124" s="182">
        <f>BK125+BK128</f>
        <v>0</v>
      </c>
    </row>
    <row r="125" s="11" customFormat="1" ht="22.8" customHeight="1">
      <c r="B125" s="172"/>
      <c r="D125" s="173" t="s">
        <v>83</v>
      </c>
      <c r="E125" s="183" t="s">
        <v>1553</v>
      </c>
      <c r="F125" s="183" t="s">
        <v>1554</v>
      </c>
      <c r="I125" s="175"/>
      <c r="J125" s="184">
        <f>BK125</f>
        <v>0</v>
      </c>
      <c r="L125" s="172"/>
      <c r="M125" s="177"/>
      <c r="N125" s="178"/>
      <c r="O125" s="178"/>
      <c r="P125" s="179">
        <f>SUM(P126:P127)</f>
        <v>0</v>
      </c>
      <c r="Q125" s="178"/>
      <c r="R125" s="179">
        <f>SUM(R126:R127)</f>
        <v>0</v>
      </c>
      <c r="S125" s="178"/>
      <c r="T125" s="180">
        <f>SUM(T126:T127)</f>
        <v>0</v>
      </c>
      <c r="AR125" s="173" t="s">
        <v>92</v>
      </c>
      <c r="AT125" s="181" t="s">
        <v>83</v>
      </c>
      <c r="AU125" s="181" t="s">
        <v>21</v>
      </c>
      <c r="AY125" s="173" t="s">
        <v>165</v>
      </c>
      <c r="BK125" s="182">
        <f>SUM(BK126:BK127)</f>
        <v>0</v>
      </c>
    </row>
    <row r="126" s="1" customFormat="1" ht="24" customHeight="1">
      <c r="B126" s="185"/>
      <c r="C126" s="186" t="s">
        <v>21</v>
      </c>
      <c r="D126" s="186" t="s">
        <v>168</v>
      </c>
      <c r="E126" s="187" t="s">
        <v>1868</v>
      </c>
      <c r="F126" s="188" t="s">
        <v>1869</v>
      </c>
      <c r="G126" s="189" t="s">
        <v>328</v>
      </c>
      <c r="H126" s="190">
        <v>1</v>
      </c>
      <c r="I126" s="191"/>
      <c r="J126" s="192">
        <f>ROUND(I126*H126,2)</f>
        <v>0</v>
      </c>
      <c r="K126" s="188" t="s">
        <v>247</v>
      </c>
      <c r="L126" s="37"/>
      <c r="M126" s="193" t="s">
        <v>1</v>
      </c>
      <c r="N126" s="194" t="s">
        <v>49</v>
      </c>
      <c r="O126" s="73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AR126" s="197" t="s">
        <v>331</v>
      </c>
      <c r="AT126" s="197" t="s">
        <v>168</v>
      </c>
      <c r="AU126" s="197" t="s">
        <v>92</v>
      </c>
      <c r="AY126" s="18" t="s">
        <v>165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8" t="s">
        <v>21</v>
      </c>
      <c r="BK126" s="198">
        <f>ROUND(I126*H126,2)</f>
        <v>0</v>
      </c>
      <c r="BL126" s="18" t="s">
        <v>331</v>
      </c>
      <c r="BM126" s="197" t="s">
        <v>1870</v>
      </c>
    </row>
    <row r="127" s="1" customFormat="1">
      <c r="B127" s="37"/>
      <c r="D127" s="199" t="s">
        <v>173</v>
      </c>
      <c r="F127" s="200" t="s">
        <v>1871</v>
      </c>
      <c r="I127" s="126"/>
      <c r="L127" s="37"/>
      <c r="M127" s="201"/>
      <c r="N127" s="73"/>
      <c r="O127" s="73"/>
      <c r="P127" s="73"/>
      <c r="Q127" s="73"/>
      <c r="R127" s="73"/>
      <c r="S127" s="73"/>
      <c r="T127" s="74"/>
      <c r="AT127" s="18" t="s">
        <v>173</v>
      </c>
      <c r="AU127" s="18" t="s">
        <v>92</v>
      </c>
    </row>
    <row r="128" s="11" customFormat="1" ht="22.8" customHeight="1">
      <c r="B128" s="172"/>
      <c r="D128" s="173" t="s">
        <v>83</v>
      </c>
      <c r="E128" s="183" t="s">
        <v>1581</v>
      </c>
      <c r="F128" s="183" t="s">
        <v>1582</v>
      </c>
      <c r="I128" s="175"/>
      <c r="J128" s="184">
        <f>BK128</f>
        <v>0</v>
      </c>
      <c r="L128" s="172"/>
      <c r="M128" s="177"/>
      <c r="N128" s="178"/>
      <c r="O128" s="178"/>
      <c r="P128" s="179">
        <f>SUM(P129:P188)</f>
        <v>0</v>
      </c>
      <c r="Q128" s="178"/>
      <c r="R128" s="179">
        <f>SUM(R129:R188)</f>
        <v>0.22964000000000004</v>
      </c>
      <c r="S128" s="178"/>
      <c r="T128" s="180">
        <f>SUM(T129:T188)</f>
        <v>0</v>
      </c>
      <c r="AR128" s="173" t="s">
        <v>92</v>
      </c>
      <c r="AT128" s="181" t="s">
        <v>83</v>
      </c>
      <c r="AU128" s="181" t="s">
        <v>21</v>
      </c>
      <c r="AY128" s="173" t="s">
        <v>165</v>
      </c>
      <c r="BK128" s="182">
        <f>SUM(BK129:BK188)</f>
        <v>0</v>
      </c>
    </row>
    <row r="129" s="1" customFormat="1" ht="24" customHeight="1">
      <c r="B129" s="185"/>
      <c r="C129" s="186" t="s">
        <v>92</v>
      </c>
      <c r="D129" s="186" t="s">
        <v>168</v>
      </c>
      <c r="E129" s="187" t="s">
        <v>1872</v>
      </c>
      <c r="F129" s="188" t="s">
        <v>1873</v>
      </c>
      <c r="G129" s="189" t="s">
        <v>334</v>
      </c>
      <c r="H129" s="190">
        <v>105</v>
      </c>
      <c r="I129" s="191"/>
      <c r="J129" s="192">
        <f>ROUND(I129*H129,2)</f>
        <v>0</v>
      </c>
      <c r="K129" s="188" t="s">
        <v>247</v>
      </c>
      <c r="L129" s="37"/>
      <c r="M129" s="193" t="s">
        <v>1</v>
      </c>
      <c r="N129" s="194" t="s">
        <v>49</v>
      </c>
      <c r="O129" s="73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AR129" s="197" t="s">
        <v>331</v>
      </c>
      <c r="AT129" s="197" t="s">
        <v>168</v>
      </c>
      <c r="AU129" s="197" t="s">
        <v>92</v>
      </c>
      <c r="AY129" s="18" t="s">
        <v>165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8" t="s">
        <v>21</v>
      </c>
      <c r="BK129" s="198">
        <f>ROUND(I129*H129,2)</f>
        <v>0</v>
      </c>
      <c r="BL129" s="18" t="s">
        <v>331</v>
      </c>
      <c r="BM129" s="197" t="s">
        <v>1874</v>
      </c>
    </row>
    <row r="130" s="1" customFormat="1">
      <c r="B130" s="37"/>
      <c r="D130" s="199" t="s">
        <v>173</v>
      </c>
      <c r="F130" s="200" t="s">
        <v>1875</v>
      </c>
      <c r="I130" s="126"/>
      <c r="L130" s="37"/>
      <c r="M130" s="201"/>
      <c r="N130" s="73"/>
      <c r="O130" s="73"/>
      <c r="P130" s="73"/>
      <c r="Q130" s="73"/>
      <c r="R130" s="73"/>
      <c r="S130" s="73"/>
      <c r="T130" s="74"/>
      <c r="AT130" s="18" t="s">
        <v>173</v>
      </c>
      <c r="AU130" s="18" t="s">
        <v>92</v>
      </c>
    </row>
    <row r="131" s="13" customFormat="1">
      <c r="B131" s="212"/>
      <c r="D131" s="199" t="s">
        <v>249</v>
      </c>
      <c r="E131" s="213" t="s">
        <v>1</v>
      </c>
      <c r="F131" s="214" t="s">
        <v>1876</v>
      </c>
      <c r="H131" s="215">
        <v>105</v>
      </c>
      <c r="I131" s="216"/>
      <c r="L131" s="212"/>
      <c r="M131" s="217"/>
      <c r="N131" s="218"/>
      <c r="O131" s="218"/>
      <c r="P131" s="218"/>
      <c r="Q131" s="218"/>
      <c r="R131" s="218"/>
      <c r="S131" s="218"/>
      <c r="T131" s="219"/>
      <c r="AT131" s="213" t="s">
        <v>249</v>
      </c>
      <c r="AU131" s="213" t="s">
        <v>92</v>
      </c>
      <c r="AV131" s="13" t="s">
        <v>92</v>
      </c>
      <c r="AW131" s="13" t="s">
        <v>39</v>
      </c>
      <c r="AX131" s="13" t="s">
        <v>84</v>
      </c>
      <c r="AY131" s="213" t="s">
        <v>165</v>
      </c>
    </row>
    <row r="132" s="1" customFormat="1" ht="16.5" customHeight="1">
      <c r="B132" s="185"/>
      <c r="C132" s="228" t="s">
        <v>179</v>
      </c>
      <c r="D132" s="228" t="s">
        <v>386</v>
      </c>
      <c r="E132" s="229" t="s">
        <v>1877</v>
      </c>
      <c r="F132" s="230" t="s">
        <v>1878</v>
      </c>
      <c r="G132" s="231" t="s">
        <v>611</v>
      </c>
      <c r="H132" s="232">
        <v>99.75</v>
      </c>
      <c r="I132" s="233"/>
      <c r="J132" s="234">
        <f>ROUND(I132*H132,2)</f>
        <v>0</v>
      </c>
      <c r="K132" s="230" t="s">
        <v>247</v>
      </c>
      <c r="L132" s="235"/>
      <c r="M132" s="236" t="s">
        <v>1</v>
      </c>
      <c r="N132" s="237" t="s">
        <v>49</v>
      </c>
      <c r="O132" s="73"/>
      <c r="P132" s="195">
        <f>O132*H132</f>
        <v>0</v>
      </c>
      <c r="Q132" s="195">
        <v>0.001</v>
      </c>
      <c r="R132" s="195">
        <f>Q132*H132</f>
        <v>0.099750000000000005</v>
      </c>
      <c r="S132" s="195">
        <v>0</v>
      </c>
      <c r="T132" s="196">
        <f>S132*H132</f>
        <v>0</v>
      </c>
      <c r="AR132" s="197" t="s">
        <v>431</v>
      </c>
      <c r="AT132" s="197" t="s">
        <v>386</v>
      </c>
      <c r="AU132" s="197" t="s">
        <v>92</v>
      </c>
      <c r="AY132" s="18" t="s">
        <v>165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8" t="s">
        <v>21</v>
      </c>
      <c r="BK132" s="198">
        <f>ROUND(I132*H132,2)</f>
        <v>0</v>
      </c>
      <c r="BL132" s="18" t="s">
        <v>331</v>
      </c>
      <c r="BM132" s="197" t="s">
        <v>1879</v>
      </c>
    </row>
    <row r="133" s="1" customFormat="1">
      <c r="B133" s="37"/>
      <c r="D133" s="199" t="s">
        <v>173</v>
      </c>
      <c r="F133" s="200" t="s">
        <v>1880</v>
      </c>
      <c r="I133" s="126"/>
      <c r="L133" s="37"/>
      <c r="M133" s="201"/>
      <c r="N133" s="73"/>
      <c r="O133" s="73"/>
      <c r="P133" s="73"/>
      <c r="Q133" s="73"/>
      <c r="R133" s="73"/>
      <c r="S133" s="73"/>
      <c r="T133" s="74"/>
      <c r="AT133" s="18" t="s">
        <v>173</v>
      </c>
      <c r="AU133" s="18" t="s">
        <v>92</v>
      </c>
    </row>
    <row r="134" s="13" customFormat="1">
      <c r="B134" s="212"/>
      <c r="D134" s="199" t="s">
        <v>249</v>
      </c>
      <c r="E134" s="213" t="s">
        <v>1</v>
      </c>
      <c r="F134" s="214" t="s">
        <v>1881</v>
      </c>
      <c r="H134" s="215">
        <v>99.75</v>
      </c>
      <c r="I134" s="216"/>
      <c r="L134" s="212"/>
      <c r="M134" s="217"/>
      <c r="N134" s="218"/>
      <c r="O134" s="218"/>
      <c r="P134" s="218"/>
      <c r="Q134" s="218"/>
      <c r="R134" s="218"/>
      <c r="S134" s="218"/>
      <c r="T134" s="219"/>
      <c r="AT134" s="213" t="s">
        <v>249</v>
      </c>
      <c r="AU134" s="213" t="s">
        <v>92</v>
      </c>
      <c r="AV134" s="13" t="s">
        <v>92</v>
      </c>
      <c r="AW134" s="13" t="s">
        <v>39</v>
      </c>
      <c r="AX134" s="13" t="s">
        <v>84</v>
      </c>
      <c r="AY134" s="213" t="s">
        <v>165</v>
      </c>
    </row>
    <row r="135" s="1" customFormat="1" ht="16.5" customHeight="1">
      <c r="B135" s="185"/>
      <c r="C135" s="228" t="s">
        <v>164</v>
      </c>
      <c r="D135" s="228" t="s">
        <v>386</v>
      </c>
      <c r="E135" s="229" t="s">
        <v>1882</v>
      </c>
      <c r="F135" s="230" t="s">
        <v>1883</v>
      </c>
      <c r="G135" s="231" t="s">
        <v>328</v>
      </c>
      <c r="H135" s="232">
        <v>20</v>
      </c>
      <c r="I135" s="233"/>
      <c r="J135" s="234">
        <f>ROUND(I135*H135,2)</f>
        <v>0</v>
      </c>
      <c r="K135" s="230" t="s">
        <v>1</v>
      </c>
      <c r="L135" s="235"/>
      <c r="M135" s="236" t="s">
        <v>1</v>
      </c>
      <c r="N135" s="237" t="s">
        <v>49</v>
      </c>
      <c r="O135" s="73"/>
      <c r="P135" s="195">
        <f>O135*H135</f>
        <v>0</v>
      </c>
      <c r="Q135" s="195">
        <v>0.00013999999999999999</v>
      </c>
      <c r="R135" s="195">
        <f>Q135*H135</f>
        <v>0.0027999999999999995</v>
      </c>
      <c r="S135" s="195">
        <v>0</v>
      </c>
      <c r="T135" s="196">
        <f>S135*H135</f>
        <v>0</v>
      </c>
      <c r="AR135" s="197" t="s">
        <v>431</v>
      </c>
      <c r="AT135" s="197" t="s">
        <v>386</v>
      </c>
      <c r="AU135" s="197" t="s">
        <v>92</v>
      </c>
      <c r="AY135" s="18" t="s">
        <v>165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8" t="s">
        <v>21</v>
      </c>
      <c r="BK135" s="198">
        <f>ROUND(I135*H135,2)</f>
        <v>0</v>
      </c>
      <c r="BL135" s="18" t="s">
        <v>331</v>
      </c>
      <c r="BM135" s="197" t="s">
        <v>1884</v>
      </c>
    </row>
    <row r="136" s="1" customFormat="1">
      <c r="B136" s="37"/>
      <c r="D136" s="199" t="s">
        <v>173</v>
      </c>
      <c r="F136" s="200" t="s">
        <v>1885</v>
      </c>
      <c r="I136" s="126"/>
      <c r="L136" s="37"/>
      <c r="M136" s="201"/>
      <c r="N136" s="73"/>
      <c r="O136" s="73"/>
      <c r="P136" s="73"/>
      <c r="Q136" s="73"/>
      <c r="R136" s="73"/>
      <c r="S136" s="73"/>
      <c r="T136" s="74"/>
      <c r="AT136" s="18" t="s">
        <v>173</v>
      </c>
      <c r="AU136" s="18" t="s">
        <v>92</v>
      </c>
    </row>
    <row r="137" s="13" customFormat="1">
      <c r="B137" s="212"/>
      <c r="D137" s="199" t="s">
        <v>249</v>
      </c>
      <c r="E137" s="213" t="s">
        <v>1</v>
      </c>
      <c r="F137" s="214" t="s">
        <v>1886</v>
      </c>
      <c r="H137" s="215">
        <v>20</v>
      </c>
      <c r="I137" s="216"/>
      <c r="L137" s="212"/>
      <c r="M137" s="217"/>
      <c r="N137" s="218"/>
      <c r="O137" s="218"/>
      <c r="P137" s="218"/>
      <c r="Q137" s="218"/>
      <c r="R137" s="218"/>
      <c r="S137" s="218"/>
      <c r="T137" s="219"/>
      <c r="AT137" s="213" t="s">
        <v>249</v>
      </c>
      <c r="AU137" s="213" t="s">
        <v>92</v>
      </c>
      <c r="AV137" s="13" t="s">
        <v>92</v>
      </c>
      <c r="AW137" s="13" t="s">
        <v>39</v>
      </c>
      <c r="AX137" s="13" t="s">
        <v>84</v>
      </c>
      <c r="AY137" s="213" t="s">
        <v>165</v>
      </c>
    </row>
    <row r="138" s="1" customFormat="1" ht="24" customHeight="1">
      <c r="B138" s="185"/>
      <c r="C138" s="228" t="s">
        <v>188</v>
      </c>
      <c r="D138" s="228" t="s">
        <v>386</v>
      </c>
      <c r="E138" s="229" t="s">
        <v>1887</v>
      </c>
      <c r="F138" s="230" t="s">
        <v>1888</v>
      </c>
      <c r="G138" s="231" t="s">
        <v>328</v>
      </c>
      <c r="H138" s="232">
        <v>100</v>
      </c>
      <c r="I138" s="233"/>
      <c r="J138" s="234">
        <f>ROUND(I138*H138,2)</f>
        <v>0</v>
      </c>
      <c r="K138" s="230" t="s">
        <v>247</v>
      </c>
      <c r="L138" s="235"/>
      <c r="M138" s="236" t="s">
        <v>1</v>
      </c>
      <c r="N138" s="237" t="s">
        <v>49</v>
      </c>
      <c r="O138" s="73"/>
      <c r="P138" s="195">
        <f>O138*H138</f>
        <v>0</v>
      </c>
      <c r="Q138" s="195">
        <v>0.00021000000000000001</v>
      </c>
      <c r="R138" s="195">
        <f>Q138*H138</f>
        <v>0.021000000000000001</v>
      </c>
      <c r="S138" s="195">
        <v>0</v>
      </c>
      <c r="T138" s="196">
        <f>S138*H138</f>
        <v>0</v>
      </c>
      <c r="AR138" s="197" t="s">
        <v>431</v>
      </c>
      <c r="AT138" s="197" t="s">
        <v>386</v>
      </c>
      <c r="AU138" s="197" t="s">
        <v>92</v>
      </c>
      <c r="AY138" s="18" t="s">
        <v>165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8" t="s">
        <v>21</v>
      </c>
      <c r="BK138" s="198">
        <f>ROUND(I138*H138,2)</f>
        <v>0</v>
      </c>
      <c r="BL138" s="18" t="s">
        <v>331</v>
      </c>
      <c r="BM138" s="197" t="s">
        <v>1889</v>
      </c>
    </row>
    <row r="139" s="1" customFormat="1">
      <c r="B139" s="37"/>
      <c r="D139" s="199" t="s">
        <v>173</v>
      </c>
      <c r="F139" s="200" t="s">
        <v>1890</v>
      </c>
      <c r="I139" s="126"/>
      <c r="L139" s="37"/>
      <c r="M139" s="201"/>
      <c r="N139" s="73"/>
      <c r="O139" s="73"/>
      <c r="P139" s="73"/>
      <c r="Q139" s="73"/>
      <c r="R139" s="73"/>
      <c r="S139" s="73"/>
      <c r="T139" s="74"/>
      <c r="AT139" s="18" t="s">
        <v>173</v>
      </c>
      <c r="AU139" s="18" t="s">
        <v>92</v>
      </c>
    </row>
    <row r="140" s="13" customFormat="1">
      <c r="B140" s="212"/>
      <c r="D140" s="199" t="s">
        <v>249</v>
      </c>
      <c r="E140" s="213" t="s">
        <v>1</v>
      </c>
      <c r="F140" s="214" t="s">
        <v>1891</v>
      </c>
      <c r="H140" s="215">
        <v>100</v>
      </c>
      <c r="I140" s="216"/>
      <c r="L140" s="212"/>
      <c r="M140" s="217"/>
      <c r="N140" s="218"/>
      <c r="O140" s="218"/>
      <c r="P140" s="218"/>
      <c r="Q140" s="218"/>
      <c r="R140" s="218"/>
      <c r="S140" s="218"/>
      <c r="T140" s="219"/>
      <c r="AT140" s="213" t="s">
        <v>249</v>
      </c>
      <c r="AU140" s="213" t="s">
        <v>92</v>
      </c>
      <c r="AV140" s="13" t="s">
        <v>92</v>
      </c>
      <c r="AW140" s="13" t="s">
        <v>39</v>
      </c>
      <c r="AX140" s="13" t="s">
        <v>84</v>
      </c>
      <c r="AY140" s="213" t="s">
        <v>165</v>
      </c>
    </row>
    <row r="141" s="1" customFormat="1" ht="24" customHeight="1">
      <c r="B141" s="185"/>
      <c r="C141" s="186" t="s">
        <v>193</v>
      </c>
      <c r="D141" s="186" t="s">
        <v>168</v>
      </c>
      <c r="E141" s="187" t="s">
        <v>1892</v>
      </c>
      <c r="F141" s="188" t="s">
        <v>1893</v>
      </c>
      <c r="G141" s="189" t="s">
        <v>334</v>
      </c>
      <c r="H141" s="190">
        <v>150</v>
      </c>
      <c r="I141" s="191"/>
      <c r="J141" s="192">
        <f>ROUND(I141*H141,2)</f>
        <v>0</v>
      </c>
      <c r="K141" s="188" t="s">
        <v>247</v>
      </c>
      <c r="L141" s="37"/>
      <c r="M141" s="193" t="s">
        <v>1</v>
      </c>
      <c r="N141" s="194" t="s">
        <v>49</v>
      </c>
      <c r="O141" s="73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AR141" s="197" t="s">
        <v>331</v>
      </c>
      <c r="AT141" s="197" t="s">
        <v>168</v>
      </c>
      <c r="AU141" s="197" t="s">
        <v>92</v>
      </c>
      <c r="AY141" s="18" t="s">
        <v>165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8" t="s">
        <v>21</v>
      </c>
      <c r="BK141" s="198">
        <f>ROUND(I141*H141,2)</f>
        <v>0</v>
      </c>
      <c r="BL141" s="18" t="s">
        <v>331</v>
      </c>
      <c r="BM141" s="197" t="s">
        <v>1894</v>
      </c>
    </row>
    <row r="142" s="1" customFormat="1">
      <c r="B142" s="37"/>
      <c r="D142" s="199" t="s">
        <v>173</v>
      </c>
      <c r="F142" s="200" t="s">
        <v>1893</v>
      </c>
      <c r="I142" s="126"/>
      <c r="L142" s="37"/>
      <c r="M142" s="201"/>
      <c r="N142" s="73"/>
      <c r="O142" s="73"/>
      <c r="P142" s="73"/>
      <c r="Q142" s="73"/>
      <c r="R142" s="73"/>
      <c r="S142" s="73"/>
      <c r="T142" s="74"/>
      <c r="AT142" s="18" t="s">
        <v>173</v>
      </c>
      <c r="AU142" s="18" t="s">
        <v>92</v>
      </c>
    </row>
    <row r="143" s="13" customFormat="1">
      <c r="B143" s="212"/>
      <c r="D143" s="199" t="s">
        <v>249</v>
      </c>
      <c r="E143" s="213" t="s">
        <v>1</v>
      </c>
      <c r="F143" s="214" t="s">
        <v>1895</v>
      </c>
      <c r="H143" s="215">
        <v>150</v>
      </c>
      <c r="I143" s="216"/>
      <c r="L143" s="212"/>
      <c r="M143" s="217"/>
      <c r="N143" s="218"/>
      <c r="O143" s="218"/>
      <c r="P143" s="218"/>
      <c r="Q143" s="218"/>
      <c r="R143" s="218"/>
      <c r="S143" s="218"/>
      <c r="T143" s="219"/>
      <c r="AT143" s="213" t="s">
        <v>249</v>
      </c>
      <c r="AU143" s="213" t="s">
        <v>92</v>
      </c>
      <c r="AV143" s="13" t="s">
        <v>92</v>
      </c>
      <c r="AW143" s="13" t="s">
        <v>39</v>
      </c>
      <c r="AX143" s="13" t="s">
        <v>84</v>
      </c>
      <c r="AY143" s="213" t="s">
        <v>165</v>
      </c>
    </row>
    <row r="144" s="1" customFormat="1" ht="16.5" customHeight="1">
      <c r="B144" s="185"/>
      <c r="C144" s="228" t="s">
        <v>198</v>
      </c>
      <c r="D144" s="228" t="s">
        <v>386</v>
      </c>
      <c r="E144" s="229" t="s">
        <v>1896</v>
      </c>
      <c r="F144" s="230" t="s">
        <v>1897</v>
      </c>
      <c r="G144" s="231" t="s">
        <v>611</v>
      </c>
      <c r="H144" s="232">
        <v>50</v>
      </c>
      <c r="I144" s="233"/>
      <c r="J144" s="234">
        <f>ROUND(I144*H144,2)</f>
        <v>0</v>
      </c>
      <c r="K144" s="230" t="s">
        <v>247</v>
      </c>
      <c r="L144" s="235"/>
      <c r="M144" s="236" t="s">
        <v>1</v>
      </c>
      <c r="N144" s="237" t="s">
        <v>49</v>
      </c>
      <c r="O144" s="73"/>
      <c r="P144" s="195">
        <f>O144*H144</f>
        <v>0</v>
      </c>
      <c r="Q144" s="195">
        <v>0.001</v>
      </c>
      <c r="R144" s="195">
        <f>Q144*H144</f>
        <v>0.050000000000000003</v>
      </c>
      <c r="S144" s="195">
        <v>0</v>
      </c>
      <c r="T144" s="196">
        <f>S144*H144</f>
        <v>0</v>
      </c>
      <c r="AR144" s="197" t="s">
        <v>431</v>
      </c>
      <c r="AT144" s="197" t="s">
        <v>386</v>
      </c>
      <c r="AU144" s="197" t="s">
        <v>92</v>
      </c>
      <c r="AY144" s="18" t="s">
        <v>165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8" t="s">
        <v>21</v>
      </c>
      <c r="BK144" s="198">
        <f>ROUND(I144*H144,2)</f>
        <v>0</v>
      </c>
      <c r="BL144" s="18" t="s">
        <v>331</v>
      </c>
      <c r="BM144" s="197" t="s">
        <v>1898</v>
      </c>
    </row>
    <row r="145" s="1" customFormat="1">
      <c r="B145" s="37"/>
      <c r="D145" s="199" t="s">
        <v>173</v>
      </c>
      <c r="F145" s="200" t="s">
        <v>1899</v>
      </c>
      <c r="I145" s="126"/>
      <c r="L145" s="37"/>
      <c r="M145" s="201"/>
      <c r="N145" s="73"/>
      <c r="O145" s="73"/>
      <c r="P145" s="73"/>
      <c r="Q145" s="73"/>
      <c r="R145" s="73"/>
      <c r="S145" s="73"/>
      <c r="T145" s="74"/>
      <c r="AT145" s="18" t="s">
        <v>173</v>
      </c>
      <c r="AU145" s="18" t="s">
        <v>92</v>
      </c>
    </row>
    <row r="146" s="13" customFormat="1">
      <c r="B146" s="212"/>
      <c r="D146" s="199" t="s">
        <v>249</v>
      </c>
      <c r="E146" s="213" t="s">
        <v>1</v>
      </c>
      <c r="F146" s="214" t="s">
        <v>1900</v>
      </c>
      <c r="H146" s="215">
        <v>50</v>
      </c>
      <c r="I146" s="216"/>
      <c r="L146" s="212"/>
      <c r="M146" s="217"/>
      <c r="N146" s="218"/>
      <c r="O146" s="218"/>
      <c r="P146" s="218"/>
      <c r="Q146" s="218"/>
      <c r="R146" s="218"/>
      <c r="S146" s="218"/>
      <c r="T146" s="219"/>
      <c r="AT146" s="213" t="s">
        <v>249</v>
      </c>
      <c r="AU146" s="213" t="s">
        <v>92</v>
      </c>
      <c r="AV146" s="13" t="s">
        <v>92</v>
      </c>
      <c r="AW146" s="13" t="s">
        <v>39</v>
      </c>
      <c r="AX146" s="13" t="s">
        <v>84</v>
      </c>
      <c r="AY146" s="213" t="s">
        <v>165</v>
      </c>
    </row>
    <row r="147" s="1" customFormat="1" ht="16.5" customHeight="1">
      <c r="B147" s="185"/>
      <c r="C147" s="228" t="s">
        <v>203</v>
      </c>
      <c r="D147" s="228" t="s">
        <v>386</v>
      </c>
      <c r="E147" s="229" t="s">
        <v>1901</v>
      </c>
      <c r="F147" s="230" t="s">
        <v>1902</v>
      </c>
      <c r="G147" s="231" t="s">
        <v>611</v>
      </c>
      <c r="H147" s="232">
        <v>16.25</v>
      </c>
      <c r="I147" s="233"/>
      <c r="J147" s="234">
        <f>ROUND(I147*H147,2)</f>
        <v>0</v>
      </c>
      <c r="K147" s="230" t="s">
        <v>247</v>
      </c>
      <c r="L147" s="235"/>
      <c r="M147" s="236" t="s">
        <v>1</v>
      </c>
      <c r="N147" s="237" t="s">
        <v>49</v>
      </c>
      <c r="O147" s="73"/>
      <c r="P147" s="195">
        <f>O147*H147</f>
        <v>0</v>
      </c>
      <c r="Q147" s="195">
        <v>0.001</v>
      </c>
      <c r="R147" s="195">
        <f>Q147*H147</f>
        <v>0.016250000000000001</v>
      </c>
      <c r="S147" s="195">
        <v>0</v>
      </c>
      <c r="T147" s="196">
        <f>S147*H147</f>
        <v>0</v>
      </c>
      <c r="AR147" s="197" t="s">
        <v>431</v>
      </c>
      <c r="AT147" s="197" t="s">
        <v>386</v>
      </c>
      <c r="AU147" s="197" t="s">
        <v>92</v>
      </c>
      <c r="AY147" s="18" t="s">
        <v>165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8" t="s">
        <v>21</v>
      </c>
      <c r="BK147" s="198">
        <f>ROUND(I147*H147,2)</f>
        <v>0</v>
      </c>
      <c r="BL147" s="18" t="s">
        <v>331</v>
      </c>
      <c r="BM147" s="197" t="s">
        <v>1903</v>
      </c>
    </row>
    <row r="148" s="1" customFormat="1">
      <c r="B148" s="37"/>
      <c r="D148" s="199" t="s">
        <v>173</v>
      </c>
      <c r="F148" s="200" t="s">
        <v>1902</v>
      </c>
      <c r="I148" s="126"/>
      <c r="L148" s="37"/>
      <c r="M148" s="201"/>
      <c r="N148" s="73"/>
      <c r="O148" s="73"/>
      <c r="P148" s="73"/>
      <c r="Q148" s="73"/>
      <c r="R148" s="73"/>
      <c r="S148" s="73"/>
      <c r="T148" s="74"/>
      <c r="AT148" s="18" t="s">
        <v>173</v>
      </c>
      <c r="AU148" s="18" t="s">
        <v>92</v>
      </c>
    </row>
    <row r="149" s="13" customFormat="1">
      <c r="B149" s="212"/>
      <c r="D149" s="199" t="s">
        <v>249</v>
      </c>
      <c r="E149" s="213" t="s">
        <v>1</v>
      </c>
      <c r="F149" s="214" t="s">
        <v>1904</v>
      </c>
      <c r="H149" s="215">
        <v>16.25</v>
      </c>
      <c r="I149" s="216"/>
      <c r="L149" s="212"/>
      <c r="M149" s="217"/>
      <c r="N149" s="218"/>
      <c r="O149" s="218"/>
      <c r="P149" s="218"/>
      <c r="Q149" s="218"/>
      <c r="R149" s="218"/>
      <c r="S149" s="218"/>
      <c r="T149" s="219"/>
      <c r="AT149" s="213" t="s">
        <v>249</v>
      </c>
      <c r="AU149" s="213" t="s">
        <v>92</v>
      </c>
      <c r="AV149" s="13" t="s">
        <v>92</v>
      </c>
      <c r="AW149" s="13" t="s">
        <v>39</v>
      </c>
      <c r="AX149" s="13" t="s">
        <v>84</v>
      </c>
      <c r="AY149" s="213" t="s">
        <v>165</v>
      </c>
    </row>
    <row r="150" s="1" customFormat="1" ht="24" customHeight="1">
      <c r="B150" s="185"/>
      <c r="C150" s="186" t="s">
        <v>208</v>
      </c>
      <c r="D150" s="186" t="s">
        <v>168</v>
      </c>
      <c r="E150" s="187" t="s">
        <v>1905</v>
      </c>
      <c r="F150" s="188" t="s">
        <v>1906</v>
      </c>
      <c r="G150" s="189" t="s">
        <v>328</v>
      </c>
      <c r="H150" s="190">
        <v>52</v>
      </c>
      <c r="I150" s="191"/>
      <c r="J150" s="192">
        <f>ROUND(I150*H150,2)</f>
        <v>0</v>
      </c>
      <c r="K150" s="188" t="s">
        <v>247</v>
      </c>
      <c r="L150" s="37"/>
      <c r="M150" s="193" t="s">
        <v>1</v>
      </c>
      <c r="N150" s="194" t="s">
        <v>49</v>
      </c>
      <c r="O150" s="73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AR150" s="197" t="s">
        <v>331</v>
      </c>
      <c r="AT150" s="197" t="s">
        <v>168</v>
      </c>
      <c r="AU150" s="197" t="s">
        <v>92</v>
      </c>
      <c r="AY150" s="18" t="s">
        <v>165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8" t="s">
        <v>21</v>
      </c>
      <c r="BK150" s="198">
        <f>ROUND(I150*H150,2)</f>
        <v>0</v>
      </c>
      <c r="BL150" s="18" t="s">
        <v>331</v>
      </c>
      <c r="BM150" s="197" t="s">
        <v>1907</v>
      </c>
    </row>
    <row r="151" s="1" customFormat="1">
      <c r="B151" s="37"/>
      <c r="D151" s="199" t="s">
        <v>173</v>
      </c>
      <c r="F151" s="200" t="s">
        <v>1906</v>
      </c>
      <c r="I151" s="126"/>
      <c r="L151" s="37"/>
      <c r="M151" s="201"/>
      <c r="N151" s="73"/>
      <c r="O151" s="73"/>
      <c r="P151" s="73"/>
      <c r="Q151" s="73"/>
      <c r="R151" s="73"/>
      <c r="S151" s="73"/>
      <c r="T151" s="74"/>
      <c r="AT151" s="18" t="s">
        <v>173</v>
      </c>
      <c r="AU151" s="18" t="s">
        <v>92</v>
      </c>
    </row>
    <row r="152" s="13" customFormat="1">
      <c r="B152" s="212"/>
      <c r="D152" s="199" t="s">
        <v>249</v>
      </c>
      <c r="E152" s="213" t="s">
        <v>1</v>
      </c>
      <c r="F152" s="214" t="s">
        <v>1908</v>
      </c>
      <c r="H152" s="215">
        <v>52</v>
      </c>
      <c r="I152" s="216"/>
      <c r="L152" s="212"/>
      <c r="M152" s="217"/>
      <c r="N152" s="218"/>
      <c r="O152" s="218"/>
      <c r="P152" s="218"/>
      <c r="Q152" s="218"/>
      <c r="R152" s="218"/>
      <c r="S152" s="218"/>
      <c r="T152" s="219"/>
      <c r="AT152" s="213" t="s">
        <v>249</v>
      </c>
      <c r="AU152" s="213" t="s">
        <v>92</v>
      </c>
      <c r="AV152" s="13" t="s">
        <v>92</v>
      </c>
      <c r="AW152" s="13" t="s">
        <v>39</v>
      </c>
      <c r="AX152" s="13" t="s">
        <v>84</v>
      </c>
      <c r="AY152" s="213" t="s">
        <v>165</v>
      </c>
    </row>
    <row r="153" s="1" customFormat="1" ht="16.5" customHeight="1">
      <c r="B153" s="185"/>
      <c r="C153" s="228" t="s">
        <v>26</v>
      </c>
      <c r="D153" s="228" t="s">
        <v>386</v>
      </c>
      <c r="E153" s="229" t="s">
        <v>1909</v>
      </c>
      <c r="F153" s="230" t="s">
        <v>1910</v>
      </c>
      <c r="G153" s="231" t="s">
        <v>328</v>
      </c>
      <c r="H153" s="232">
        <v>48</v>
      </c>
      <c r="I153" s="233"/>
      <c r="J153" s="234">
        <f>ROUND(I153*H153,2)</f>
        <v>0</v>
      </c>
      <c r="K153" s="230" t="s">
        <v>247</v>
      </c>
      <c r="L153" s="235"/>
      <c r="M153" s="236" t="s">
        <v>1</v>
      </c>
      <c r="N153" s="237" t="s">
        <v>49</v>
      </c>
      <c r="O153" s="73"/>
      <c r="P153" s="195">
        <f>O153*H153</f>
        <v>0</v>
      </c>
      <c r="Q153" s="195">
        <v>0.00023000000000000001</v>
      </c>
      <c r="R153" s="195">
        <f>Q153*H153</f>
        <v>0.011040000000000001</v>
      </c>
      <c r="S153" s="195">
        <v>0</v>
      </c>
      <c r="T153" s="196">
        <f>S153*H153</f>
        <v>0</v>
      </c>
      <c r="AR153" s="197" t="s">
        <v>431</v>
      </c>
      <c r="AT153" s="197" t="s">
        <v>386</v>
      </c>
      <c r="AU153" s="197" t="s">
        <v>92</v>
      </c>
      <c r="AY153" s="18" t="s">
        <v>165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8" t="s">
        <v>21</v>
      </c>
      <c r="BK153" s="198">
        <f>ROUND(I153*H153,2)</f>
        <v>0</v>
      </c>
      <c r="BL153" s="18" t="s">
        <v>331</v>
      </c>
      <c r="BM153" s="197" t="s">
        <v>1911</v>
      </c>
    </row>
    <row r="154" s="1" customFormat="1">
      <c r="B154" s="37"/>
      <c r="D154" s="199" t="s">
        <v>173</v>
      </c>
      <c r="F154" s="200" t="s">
        <v>1910</v>
      </c>
      <c r="I154" s="126"/>
      <c r="L154" s="37"/>
      <c r="M154" s="201"/>
      <c r="N154" s="73"/>
      <c r="O154" s="73"/>
      <c r="P154" s="73"/>
      <c r="Q154" s="73"/>
      <c r="R154" s="73"/>
      <c r="S154" s="73"/>
      <c r="T154" s="74"/>
      <c r="AT154" s="18" t="s">
        <v>173</v>
      </c>
      <c r="AU154" s="18" t="s">
        <v>92</v>
      </c>
    </row>
    <row r="155" s="13" customFormat="1">
      <c r="B155" s="212"/>
      <c r="D155" s="199" t="s">
        <v>249</v>
      </c>
      <c r="E155" s="213" t="s">
        <v>1</v>
      </c>
      <c r="F155" s="214" t="s">
        <v>1912</v>
      </c>
      <c r="H155" s="215">
        <v>48</v>
      </c>
      <c r="I155" s="216"/>
      <c r="L155" s="212"/>
      <c r="M155" s="217"/>
      <c r="N155" s="218"/>
      <c r="O155" s="218"/>
      <c r="P155" s="218"/>
      <c r="Q155" s="218"/>
      <c r="R155" s="218"/>
      <c r="S155" s="218"/>
      <c r="T155" s="219"/>
      <c r="AT155" s="213" t="s">
        <v>249</v>
      </c>
      <c r="AU155" s="213" t="s">
        <v>92</v>
      </c>
      <c r="AV155" s="13" t="s">
        <v>92</v>
      </c>
      <c r="AW155" s="13" t="s">
        <v>39</v>
      </c>
      <c r="AX155" s="13" t="s">
        <v>84</v>
      </c>
      <c r="AY155" s="213" t="s">
        <v>165</v>
      </c>
    </row>
    <row r="156" s="1" customFormat="1" ht="16.5" customHeight="1">
      <c r="B156" s="185"/>
      <c r="C156" s="228" t="s">
        <v>298</v>
      </c>
      <c r="D156" s="228" t="s">
        <v>386</v>
      </c>
      <c r="E156" s="229" t="s">
        <v>1913</v>
      </c>
      <c r="F156" s="230" t="s">
        <v>1914</v>
      </c>
      <c r="G156" s="231" t="s">
        <v>328</v>
      </c>
      <c r="H156" s="232">
        <v>4</v>
      </c>
      <c r="I156" s="233"/>
      <c r="J156" s="234">
        <f>ROUND(I156*H156,2)</f>
        <v>0</v>
      </c>
      <c r="K156" s="230" t="s">
        <v>247</v>
      </c>
      <c r="L156" s="235"/>
      <c r="M156" s="236" t="s">
        <v>1</v>
      </c>
      <c r="N156" s="237" t="s">
        <v>49</v>
      </c>
      <c r="O156" s="73"/>
      <c r="P156" s="195">
        <f>O156*H156</f>
        <v>0</v>
      </c>
      <c r="Q156" s="195">
        <v>0.00012999999999999999</v>
      </c>
      <c r="R156" s="195">
        <f>Q156*H156</f>
        <v>0.00051999999999999995</v>
      </c>
      <c r="S156" s="195">
        <v>0</v>
      </c>
      <c r="T156" s="196">
        <f>S156*H156</f>
        <v>0</v>
      </c>
      <c r="AR156" s="197" t="s">
        <v>431</v>
      </c>
      <c r="AT156" s="197" t="s">
        <v>386</v>
      </c>
      <c r="AU156" s="197" t="s">
        <v>92</v>
      </c>
      <c r="AY156" s="18" t="s">
        <v>165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8" t="s">
        <v>21</v>
      </c>
      <c r="BK156" s="198">
        <f>ROUND(I156*H156,2)</f>
        <v>0</v>
      </c>
      <c r="BL156" s="18" t="s">
        <v>331</v>
      </c>
      <c r="BM156" s="197" t="s">
        <v>1915</v>
      </c>
    </row>
    <row r="157" s="1" customFormat="1">
      <c r="B157" s="37"/>
      <c r="D157" s="199" t="s">
        <v>173</v>
      </c>
      <c r="F157" s="200" t="s">
        <v>1916</v>
      </c>
      <c r="I157" s="126"/>
      <c r="L157" s="37"/>
      <c r="M157" s="201"/>
      <c r="N157" s="73"/>
      <c r="O157" s="73"/>
      <c r="P157" s="73"/>
      <c r="Q157" s="73"/>
      <c r="R157" s="73"/>
      <c r="S157" s="73"/>
      <c r="T157" s="74"/>
      <c r="AT157" s="18" t="s">
        <v>173</v>
      </c>
      <c r="AU157" s="18" t="s">
        <v>92</v>
      </c>
    </row>
    <row r="158" s="1" customFormat="1" ht="24" customHeight="1">
      <c r="B158" s="185"/>
      <c r="C158" s="186" t="s">
        <v>302</v>
      </c>
      <c r="D158" s="186" t="s">
        <v>168</v>
      </c>
      <c r="E158" s="187" t="s">
        <v>1917</v>
      </c>
      <c r="F158" s="188" t="s">
        <v>1918</v>
      </c>
      <c r="G158" s="189" t="s">
        <v>328</v>
      </c>
      <c r="H158" s="190">
        <v>31</v>
      </c>
      <c r="I158" s="191"/>
      <c r="J158" s="192">
        <f>ROUND(I158*H158,2)</f>
        <v>0</v>
      </c>
      <c r="K158" s="188" t="s">
        <v>247</v>
      </c>
      <c r="L158" s="37"/>
      <c r="M158" s="193" t="s">
        <v>1</v>
      </c>
      <c r="N158" s="194" t="s">
        <v>49</v>
      </c>
      <c r="O158" s="73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AR158" s="197" t="s">
        <v>331</v>
      </c>
      <c r="AT158" s="197" t="s">
        <v>168</v>
      </c>
      <c r="AU158" s="197" t="s">
        <v>92</v>
      </c>
      <c r="AY158" s="18" t="s">
        <v>165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8" t="s">
        <v>21</v>
      </c>
      <c r="BK158" s="198">
        <f>ROUND(I158*H158,2)</f>
        <v>0</v>
      </c>
      <c r="BL158" s="18" t="s">
        <v>331</v>
      </c>
      <c r="BM158" s="197" t="s">
        <v>1919</v>
      </c>
    </row>
    <row r="159" s="1" customFormat="1">
      <c r="B159" s="37"/>
      <c r="D159" s="199" t="s">
        <v>173</v>
      </c>
      <c r="F159" s="200" t="s">
        <v>1918</v>
      </c>
      <c r="I159" s="126"/>
      <c r="L159" s="37"/>
      <c r="M159" s="201"/>
      <c r="N159" s="73"/>
      <c r="O159" s="73"/>
      <c r="P159" s="73"/>
      <c r="Q159" s="73"/>
      <c r="R159" s="73"/>
      <c r="S159" s="73"/>
      <c r="T159" s="74"/>
      <c r="AT159" s="18" t="s">
        <v>173</v>
      </c>
      <c r="AU159" s="18" t="s">
        <v>92</v>
      </c>
    </row>
    <row r="160" s="13" customFormat="1">
      <c r="B160" s="212"/>
      <c r="D160" s="199" t="s">
        <v>249</v>
      </c>
      <c r="E160" s="213" t="s">
        <v>1</v>
      </c>
      <c r="F160" s="214" t="s">
        <v>1920</v>
      </c>
      <c r="H160" s="215">
        <v>31</v>
      </c>
      <c r="I160" s="216"/>
      <c r="L160" s="212"/>
      <c r="M160" s="217"/>
      <c r="N160" s="218"/>
      <c r="O160" s="218"/>
      <c r="P160" s="218"/>
      <c r="Q160" s="218"/>
      <c r="R160" s="218"/>
      <c r="S160" s="218"/>
      <c r="T160" s="219"/>
      <c r="AT160" s="213" t="s">
        <v>249</v>
      </c>
      <c r="AU160" s="213" t="s">
        <v>92</v>
      </c>
      <c r="AV160" s="13" t="s">
        <v>92</v>
      </c>
      <c r="AW160" s="13" t="s">
        <v>39</v>
      </c>
      <c r="AX160" s="13" t="s">
        <v>84</v>
      </c>
      <c r="AY160" s="213" t="s">
        <v>165</v>
      </c>
    </row>
    <row r="161" s="1" customFormat="1" ht="16.5" customHeight="1">
      <c r="B161" s="185"/>
      <c r="C161" s="228" t="s">
        <v>309</v>
      </c>
      <c r="D161" s="228" t="s">
        <v>386</v>
      </c>
      <c r="E161" s="229" t="s">
        <v>1921</v>
      </c>
      <c r="F161" s="230" t="s">
        <v>1922</v>
      </c>
      <c r="G161" s="231" t="s">
        <v>328</v>
      </c>
      <c r="H161" s="232">
        <v>4</v>
      </c>
      <c r="I161" s="233"/>
      <c r="J161" s="234">
        <f>ROUND(I161*H161,2)</f>
        <v>0</v>
      </c>
      <c r="K161" s="230" t="s">
        <v>247</v>
      </c>
      <c r="L161" s="235"/>
      <c r="M161" s="236" t="s">
        <v>1</v>
      </c>
      <c r="N161" s="237" t="s">
        <v>49</v>
      </c>
      <c r="O161" s="73"/>
      <c r="P161" s="195">
        <f>O161*H161</f>
        <v>0</v>
      </c>
      <c r="Q161" s="195">
        <v>0.00020000000000000001</v>
      </c>
      <c r="R161" s="195">
        <f>Q161*H161</f>
        <v>0.00080000000000000004</v>
      </c>
      <c r="S161" s="195">
        <v>0</v>
      </c>
      <c r="T161" s="196">
        <f>S161*H161</f>
        <v>0</v>
      </c>
      <c r="AR161" s="197" t="s">
        <v>431</v>
      </c>
      <c r="AT161" s="197" t="s">
        <v>386</v>
      </c>
      <c r="AU161" s="197" t="s">
        <v>92</v>
      </c>
      <c r="AY161" s="18" t="s">
        <v>165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8" t="s">
        <v>21</v>
      </c>
      <c r="BK161" s="198">
        <f>ROUND(I161*H161,2)</f>
        <v>0</v>
      </c>
      <c r="BL161" s="18" t="s">
        <v>331</v>
      </c>
      <c r="BM161" s="197" t="s">
        <v>1923</v>
      </c>
    </row>
    <row r="162" s="1" customFormat="1">
      <c r="B162" s="37"/>
      <c r="D162" s="199" t="s">
        <v>173</v>
      </c>
      <c r="F162" s="200" t="s">
        <v>1922</v>
      </c>
      <c r="I162" s="126"/>
      <c r="L162" s="37"/>
      <c r="M162" s="201"/>
      <c r="N162" s="73"/>
      <c r="O162" s="73"/>
      <c r="P162" s="73"/>
      <c r="Q162" s="73"/>
      <c r="R162" s="73"/>
      <c r="S162" s="73"/>
      <c r="T162" s="74"/>
      <c r="AT162" s="18" t="s">
        <v>173</v>
      </c>
      <c r="AU162" s="18" t="s">
        <v>92</v>
      </c>
    </row>
    <row r="163" s="1" customFormat="1" ht="24" customHeight="1">
      <c r="B163" s="185"/>
      <c r="C163" s="228" t="s">
        <v>320</v>
      </c>
      <c r="D163" s="228" t="s">
        <v>386</v>
      </c>
      <c r="E163" s="229" t="s">
        <v>1924</v>
      </c>
      <c r="F163" s="230" t="s">
        <v>1925</v>
      </c>
      <c r="G163" s="231" t="s">
        <v>328</v>
      </c>
      <c r="H163" s="232">
        <v>5</v>
      </c>
      <c r="I163" s="233"/>
      <c r="J163" s="234">
        <f>ROUND(I163*H163,2)</f>
        <v>0</v>
      </c>
      <c r="K163" s="230" t="s">
        <v>247</v>
      </c>
      <c r="L163" s="235"/>
      <c r="M163" s="236" t="s">
        <v>1</v>
      </c>
      <c r="N163" s="237" t="s">
        <v>49</v>
      </c>
      <c r="O163" s="73"/>
      <c r="P163" s="195">
        <f>O163*H163</f>
        <v>0</v>
      </c>
      <c r="Q163" s="195">
        <v>0.00069999999999999999</v>
      </c>
      <c r="R163" s="195">
        <f>Q163*H163</f>
        <v>0.0035000000000000001</v>
      </c>
      <c r="S163" s="195">
        <v>0</v>
      </c>
      <c r="T163" s="196">
        <f>S163*H163</f>
        <v>0</v>
      </c>
      <c r="AR163" s="197" t="s">
        <v>431</v>
      </c>
      <c r="AT163" s="197" t="s">
        <v>386</v>
      </c>
      <c r="AU163" s="197" t="s">
        <v>92</v>
      </c>
      <c r="AY163" s="18" t="s">
        <v>165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8" t="s">
        <v>21</v>
      </c>
      <c r="BK163" s="198">
        <f>ROUND(I163*H163,2)</f>
        <v>0</v>
      </c>
      <c r="BL163" s="18" t="s">
        <v>331</v>
      </c>
      <c r="BM163" s="197" t="s">
        <v>1926</v>
      </c>
    </row>
    <row r="164" s="1" customFormat="1">
      <c r="B164" s="37"/>
      <c r="D164" s="199" t="s">
        <v>173</v>
      </c>
      <c r="F164" s="200" t="s">
        <v>1927</v>
      </c>
      <c r="I164" s="126"/>
      <c r="L164" s="37"/>
      <c r="M164" s="201"/>
      <c r="N164" s="73"/>
      <c r="O164" s="73"/>
      <c r="P164" s="73"/>
      <c r="Q164" s="73"/>
      <c r="R164" s="73"/>
      <c r="S164" s="73"/>
      <c r="T164" s="74"/>
      <c r="AT164" s="18" t="s">
        <v>173</v>
      </c>
      <c r="AU164" s="18" t="s">
        <v>92</v>
      </c>
    </row>
    <row r="165" s="1" customFormat="1" ht="24" customHeight="1">
      <c r="B165" s="185"/>
      <c r="C165" s="228" t="s">
        <v>8</v>
      </c>
      <c r="D165" s="228" t="s">
        <v>386</v>
      </c>
      <c r="E165" s="229" t="s">
        <v>1928</v>
      </c>
      <c r="F165" s="230" t="s">
        <v>1929</v>
      </c>
      <c r="G165" s="231" t="s">
        <v>328</v>
      </c>
      <c r="H165" s="232">
        <v>12</v>
      </c>
      <c r="I165" s="233"/>
      <c r="J165" s="234">
        <f>ROUND(I165*H165,2)</f>
        <v>0</v>
      </c>
      <c r="K165" s="230" t="s">
        <v>247</v>
      </c>
      <c r="L165" s="235"/>
      <c r="M165" s="236" t="s">
        <v>1</v>
      </c>
      <c r="N165" s="237" t="s">
        <v>49</v>
      </c>
      <c r="O165" s="73"/>
      <c r="P165" s="195">
        <f>O165*H165</f>
        <v>0</v>
      </c>
      <c r="Q165" s="195">
        <v>0.00025999999999999998</v>
      </c>
      <c r="R165" s="195">
        <f>Q165*H165</f>
        <v>0.0031199999999999995</v>
      </c>
      <c r="S165" s="195">
        <v>0</v>
      </c>
      <c r="T165" s="196">
        <f>S165*H165</f>
        <v>0</v>
      </c>
      <c r="AR165" s="197" t="s">
        <v>431</v>
      </c>
      <c r="AT165" s="197" t="s">
        <v>386</v>
      </c>
      <c r="AU165" s="197" t="s">
        <v>92</v>
      </c>
      <c r="AY165" s="18" t="s">
        <v>165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8" t="s">
        <v>21</v>
      </c>
      <c r="BK165" s="198">
        <f>ROUND(I165*H165,2)</f>
        <v>0</v>
      </c>
      <c r="BL165" s="18" t="s">
        <v>331</v>
      </c>
      <c r="BM165" s="197" t="s">
        <v>1930</v>
      </c>
    </row>
    <row r="166" s="1" customFormat="1">
      <c r="B166" s="37"/>
      <c r="D166" s="199" t="s">
        <v>173</v>
      </c>
      <c r="F166" s="200" t="s">
        <v>1929</v>
      </c>
      <c r="I166" s="126"/>
      <c r="L166" s="37"/>
      <c r="M166" s="201"/>
      <c r="N166" s="73"/>
      <c r="O166" s="73"/>
      <c r="P166" s="73"/>
      <c r="Q166" s="73"/>
      <c r="R166" s="73"/>
      <c r="S166" s="73"/>
      <c r="T166" s="74"/>
      <c r="AT166" s="18" t="s">
        <v>173</v>
      </c>
      <c r="AU166" s="18" t="s">
        <v>92</v>
      </c>
    </row>
    <row r="167" s="13" customFormat="1">
      <c r="B167" s="212"/>
      <c r="D167" s="199" t="s">
        <v>249</v>
      </c>
      <c r="E167" s="213" t="s">
        <v>1</v>
      </c>
      <c r="F167" s="214" t="s">
        <v>343</v>
      </c>
      <c r="H167" s="215">
        <v>12</v>
      </c>
      <c r="I167" s="216"/>
      <c r="L167" s="212"/>
      <c r="M167" s="217"/>
      <c r="N167" s="218"/>
      <c r="O167" s="218"/>
      <c r="P167" s="218"/>
      <c r="Q167" s="218"/>
      <c r="R167" s="218"/>
      <c r="S167" s="218"/>
      <c r="T167" s="219"/>
      <c r="AT167" s="213" t="s">
        <v>249</v>
      </c>
      <c r="AU167" s="213" t="s">
        <v>92</v>
      </c>
      <c r="AV167" s="13" t="s">
        <v>92</v>
      </c>
      <c r="AW167" s="13" t="s">
        <v>39</v>
      </c>
      <c r="AX167" s="13" t="s">
        <v>84</v>
      </c>
      <c r="AY167" s="213" t="s">
        <v>165</v>
      </c>
    </row>
    <row r="168" s="1" customFormat="1" ht="16.5" customHeight="1">
      <c r="B168" s="185"/>
      <c r="C168" s="228" t="s">
        <v>331</v>
      </c>
      <c r="D168" s="228" t="s">
        <v>386</v>
      </c>
      <c r="E168" s="229" t="s">
        <v>1931</v>
      </c>
      <c r="F168" s="230" t="s">
        <v>1932</v>
      </c>
      <c r="G168" s="231" t="s">
        <v>328</v>
      </c>
      <c r="H168" s="232">
        <v>10</v>
      </c>
      <c r="I168" s="233"/>
      <c r="J168" s="234">
        <f>ROUND(I168*H168,2)</f>
        <v>0</v>
      </c>
      <c r="K168" s="230" t="s">
        <v>247</v>
      </c>
      <c r="L168" s="235"/>
      <c r="M168" s="236" t="s">
        <v>1</v>
      </c>
      <c r="N168" s="237" t="s">
        <v>49</v>
      </c>
      <c r="O168" s="73"/>
      <c r="P168" s="195">
        <f>O168*H168</f>
        <v>0</v>
      </c>
      <c r="Q168" s="195">
        <v>0.00014999999999999999</v>
      </c>
      <c r="R168" s="195">
        <f>Q168*H168</f>
        <v>0.0014999999999999998</v>
      </c>
      <c r="S168" s="195">
        <v>0</v>
      </c>
      <c r="T168" s="196">
        <f>S168*H168</f>
        <v>0</v>
      </c>
      <c r="AR168" s="197" t="s">
        <v>431</v>
      </c>
      <c r="AT168" s="197" t="s">
        <v>386</v>
      </c>
      <c r="AU168" s="197" t="s">
        <v>92</v>
      </c>
      <c r="AY168" s="18" t="s">
        <v>165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8" t="s">
        <v>21</v>
      </c>
      <c r="BK168" s="198">
        <f>ROUND(I168*H168,2)</f>
        <v>0</v>
      </c>
      <c r="BL168" s="18" t="s">
        <v>331</v>
      </c>
      <c r="BM168" s="197" t="s">
        <v>1933</v>
      </c>
    </row>
    <row r="169" s="1" customFormat="1">
      <c r="B169" s="37"/>
      <c r="D169" s="199" t="s">
        <v>173</v>
      </c>
      <c r="F169" s="200" t="s">
        <v>1934</v>
      </c>
      <c r="I169" s="126"/>
      <c r="L169" s="37"/>
      <c r="M169" s="201"/>
      <c r="N169" s="73"/>
      <c r="O169" s="73"/>
      <c r="P169" s="73"/>
      <c r="Q169" s="73"/>
      <c r="R169" s="73"/>
      <c r="S169" s="73"/>
      <c r="T169" s="74"/>
      <c r="AT169" s="18" t="s">
        <v>173</v>
      </c>
      <c r="AU169" s="18" t="s">
        <v>92</v>
      </c>
    </row>
    <row r="170" s="13" customFormat="1">
      <c r="B170" s="212"/>
      <c r="D170" s="199" t="s">
        <v>249</v>
      </c>
      <c r="E170" s="213" t="s">
        <v>1</v>
      </c>
      <c r="F170" s="214" t="s">
        <v>1935</v>
      </c>
      <c r="H170" s="215">
        <v>10</v>
      </c>
      <c r="I170" s="216"/>
      <c r="L170" s="212"/>
      <c r="M170" s="217"/>
      <c r="N170" s="218"/>
      <c r="O170" s="218"/>
      <c r="P170" s="218"/>
      <c r="Q170" s="218"/>
      <c r="R170" s="218"/>
      <c r="S170" s="218"/>
      <c r="T170" s="219"/>
      <c r="AT170" s="213" t="s">
        <v>249</v>
      </c>
      <c r="AU170" s="213" t="s">
        <v>92</v>
      </c>
      <c r="AV170" s="13" t="s">
        <v>92</v>
      </c>
      <c r="AW170" s="13" t="s">
        <v>39</v>
      </c>
      <c r="AX170" s="13" t="s">
        <v>84</v>
      </c>
      <c r="AY170" s="213" t="s">
        <v>165</v>
      </c>
    </row>
    <row r="171" s="1" customFormat="1" ht="24" customHeight="1">
      <c r="B171" s="185"/>
      <c r="C171" s="186" t="s">
        <v>338</v>
      </c>
      <c r="D171" s="186" t="s">
        <v>168</v>
      </c>
      <c r="E171" s="187" t="s">
        <v>1936</v>
      </c>
      <c r="F171" s="188" t="s">
        <v>1937</v>
      </c>
      <c r="G171" s="189" t="s">
        <v>328</v>
      </c>
      <c r="H171" s="190">
        <v>4</v>
      </c>
      <c r="I171" s="191"/>
      <c r="J171" s="192">
        <f>ROUND(I171*H171,2)</f>
        <v>0</v>
      </c>
      <c r="K171" s="188" t="s">
        <v>247</v>
      </c>
      <c r="L171" s="37"/>
      <c r="M171" s="193" t="s">
        <v>1</v>
      </c>
      <c r="N171" s="194" t="s">
        <v>49</v>
      </c>
      <c r="O171" s="73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AR171" s="197" t="s">
        <v>331</v>
      </c>
      <c r="AT171" s="197" t="s">
        <v>168</v>
      </c>
      <c r="AU171" s="197" t="s">
        <v>92</v>
      </c>
      <c r="AY171" s="18" t="s">
        <v>165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8" t="s">
        <v>21</v>
      </c>
      <c r="BK171" s="198">
        <f>ROUND(I171*H171,2)</f>
        <v>0</v>
      </c>
      <c r="BL171" s="18" t="s">
        <v>331</v>
      </c>
      <c r="BM171" s="197" t="s">
        <v>1938</v>
      </c>
    </row>
    <row r="172" s="1" customFormat="1">
      <c r="B172" s="37"/>
      <c r="D172" s="199" t="s">
        <v>173</v>
      </c>
      <c r="F172" s="200" t="s">
        <v>1939</v>
      </c>
      <c r="I172" s="126"/>
      <c r="L172" s="37"/>
      <c r="M172" s="201"/>
      <c r="N172" s="73"/>
      <c r="O172" s="73"/>
      <c r="P172" s="73"/>
      <c r="Q172" s="73"/>
      <c r="R172" s="73"/>
      <c r="S172" s="73"/>
      <c r="T172" s="74"/>
      <c r="AT172" s="18" t="s">
        <v>173</v>
      </c>
      <c r="AU172" s="18" t="s">
        <v>92</v>
      </c>
    </row>
    <row r="173" s="1" customFormat="1" ht="16.5" customHeight="1">
      <c r="B173" s="185"/>
      <c r="C173" s="228" t="s">
        <v>344</v>
      </c>
      <c r="D173" s="228" t="s">
        <v>386</v>
      </c>
      <c r="E173" s="229" t="s">
        <v>1940</v>
      </c>
      <c r="F173" s="230" t="s">
        <v>1941</v>
      </c>
      <c r="G173" s="231" t="s">
        <v>328</v>
      </c>
      <c r="H173" s="232">
        <v>4</v>
      </c>
      <c r="I173" s="233"/>
      <c r="J173" s="234">
        <f>ROUND(I173*H173,2)</f>
        <v>0</v>
      </c>
      <c r="K173" s="230" t="s">
        <v>247</v>
      </c>
      <c r="L173" s="235"/>
      <c r="M173" s="236" t="s">
        <v>1</v>
      </c>
      <c r="N173" s="237" t="s">
        <v>49</v>
      </c>
      <c r="O173" s="73"/>
      <c r="P173" s="195">
        <f>O173*H173</f>
        <v>0</v>
      </c>
      <c r="Q173" s="195">
        <v>0.0041999999999999997</v>
      </c>
      <c r="R173" s="195">
        <f>Q173*H173</f>
        <v>0.016799999999999999</v>
      </c>
      <c r="S173" s="195">
        <v>0</v>
      </c>
      <c r="T173" s="196">
        <f>S173*H173</f>
        <v>0</v>
      </c>
      <c r="AR173" s="197" t="s">
        <v>431</v>
      </c>
      <c r="AT173" s="197" t="s">
        <v>386</v>
      </c>
      <c r="AU173" s="197" t="s">
        <v>92</v>
      </c>
      <c r="AY173" s="18" t="s">
        <v>165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8" t="s">
        <v>21</v>
      </c>
      <c r="BK173" s="198">
        <f>ROUND(I173*H173,2)</f>
        <v>0</v>
      </c>
      <c r="BL173" s="18" t="s">
        <v>331</v>
      </c>
      <c r="BM173" s="197" t="s">
        <v>1942</v>
      </c>
    </row>
    <row r="174" s="1" customFormat="1">
      <c r="B174" s="37"/>
      <c r="D174" s="199" t="s">
        <v>173</v>
      </c>
      <c r="F174" s="200" t="s">
        <v>1943</v>
      </c>
      <c r="I174" s="126"/>
      <c r="L174" s="37"/>
      <c r="M174" s="201"/>
      <c r="N174" s="73"/>
      <c r="O174" s="73"/>
      <c r="P174" s="73"/>
      <c r="Q174" s="73"/>
      <c r="R174" s="73"/>
      <c r="S174" s="73"/>
      <c r="T174" s="74"/>
      <c r="AT174" s="18" t="s">
        <v>173</v>
      </c>
      <c r="AU174" s="18" t="s">
        <v>92</v>
      </c>
    </row>
    <row r="175" s="1" customFormat="1" ht="16.5" customHeight="1">
      <c r="B175" s="185"/>
      <c r="C175" s="228" t="s">
        <v>350</v>
      </c>
      <c r="D175" s="228" t="s">
        <v>386</v>
      </c>
      <c r="E175" s="229" t="s">
        <v>1944</v>
      </c>
      <c r="F175" s="230" t="s">
        <v>1945</v>
      </c>
      <c r="G175" s="231" t="s">
        <v>328</v>
      </c>
      <c r="H175" s="232">
        <v>8</v>
      </c>
      <c r="I175" s="233"/>
      <c r="J175" s="234">
        <f>ROUND(I175*H175,2)</f>
        <v>0</v>
      </c>
      <c r="K175" s="230" t="s">
        <v>247</v>
      </c>
      <c r="L175" s="235"/>
      <c r="M175" s="236" t="s">
        <v>1</v>
      </c>
      <c r="N175" s="237" t="s">
        <v>49</v>
      </c>
      <c r="O175" s="73"/>
      <c r="P175" s="195">
        <f>O175*H175</f>
        <v>0</v>
      </c>
      <c r="Q175" s="195">
        <v>0.00032000000000000003</v>
      </c>
      <c r="R175" s="195">
        <f>Q175*H175</f>
        <v>0.0025600000000000002</v>
      </c>
      <c r="S175" s="195">
        <v>0</v>
      </c>
      <c r="T175" s="196">
        <f>S175*H175</f>
        <v>0</v>
      </c>
      <c r="AR175" s="197" t="s">
        <v>431</v>
      </c>
      <c r="AT175" s="197" t="s">
        <v>386</v>
      </c>
      <c r="AU175" s="197" t="s">
        <v>92</v>
      </c>
      <c r="AY175" s="18" t="s">
        <v>165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8" t="s">
        <v>21</v>
      </c>
      <c r="BK175" s="198">
        <f>ROUND(I175*H175,2)</f>
        <v>0</v>
      </c>
      <c r="BL175" s="18" t="s">
        <v>331</v>
      </c>
      <c r="BM175" s="197" t="s">
        <v>1946</v>
      </c>
    </row>
    <row r="176" s="1" customFormat="1">
      <c r="B176" s="37"/>
      <c r="D176" s="199" t="s">
        <v>173</v>
      </c>
      <c r="F176" s="200" t="s">
        <v>1947</v>
      </c>
      <c r="I176" s="126"/>
      <c r="L176" s="37"/>
      <c r="M176" s="201"/>
      <c r="N176" s="73"/>
      <c r="O176" s="73"/>
      <c r="P176" s="73"/>
      <c r="Q176" s="73"/>
      <c r="R176" s="73"/>
      <c r="S176" s="73"/>
      <c r="T176" s="74"/>
      <c r="AT176" s="18" t="s">
        <v>173</v>
      </c>
      <c r="AU176" s="18" t="s">
        <v>92</v>
      </c>
    </row>
    <row r="177" s="13" customFormat="1">
      <c r="B177" s="212"/>
      <c r="D177" s="199" t="s">
        <v>249</v>
      </c>
      <c r="E177" s="213" t="s">
        <v>1</v>
      </c>
      <c r="F177" s="214" t="s">
        <v>1948</v>
      </c>
      <c r="H177" s="215">
        <v>8</v>
      </c>
      <c r="I177" s="216"/>
      <c r="L177" s="212"/>
      <c r="M177" s="217"/>
      <c r="N177" s="218"/>
      <c r="O177" s="218"/>
      <c r="P177" s="218"/>
      <c r="Q177" s="218"/>
      <c r="R177" s="218"/>
      <c r="S177" s="218"/>
      <c r="T177" s="219"/>
      <c r="AT177" s="213" t="s">
        <v>249</v>
      </c>
      <c r="AU177" s="213" t="s">
        <v>92</v>
      </c>
      <c r="AV177" s="13" t="s">
        <v>92</v>
      </c>
      <c r="AW177" s="13" t="s">
        <v>39</v>
      </c>
      <c r="AX177" s="13" t="s">
        <v>84</v>
      </c>
      <c r="AY177" s="213" t="s">
        <v>165</v>
      </c>
    </row>
    <row r="178" s="1" customFormat="1" ht="16.5" customHeight="1">
      <c r="B178" s="185"/>
      <c r="C178" s="186" t="s">
        <v>356</v>
      </c>
      <c r="D178" s="186" t="s">
        <v>168</v>
      </c>
      <c r="E178" s="187" t="s">
        <v>1949</v>
      </c>
      <c r="F178" s="188" t="s">
        <v>1950</v>
      </c>
      <c r="G178" s="189" t="s">
        <v>328</v>
      </c>
      <c r="H178" s="190">
        <v>8</v>
      </c>
      <c r="I178" s="191"/>
      <c r="J178" s="192">
        <f>ROUND(I178*H178,2)</f>
        <v>0</v>
      </c>
      <c r="K178" s="188" t="s">
        <v>247</v>
      </c>
      <c r="L178" s="37"/>
      <c r="M178" s="193" t="s">
        <v>1</v>
      </c>
      <c r="N178" s="194" t="s">
        <v>49</v>
      </c>
      <c r="O178" s="73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AR178" s="197" t="s">
        <v>331</v>
      </c>
      <c r="AT178" s="197" t="s">
        <v>168</v>
      </c>
      <c r="AU178" s="197" t="s">
        <v>92</v>
      </c>
      <c r="AY178" s="18" t="s">
        <v>165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8" t="s">
        <v>21</v>
      </c>
      <c r="BK178" s="198">
        <f>ROUND(I178*H178,2)</f>
        <v>0</v>
      </c>
      <c r="BL178" s="18" t="s">
        <v>331</v>
      </c>
      <c r="BM178" s="197" t="s">
        <v>1951</v>
      </c>
    </row>
    <row r="179" s="1" customFormat="1">
      <c r="B179" s="37"/>
      <c r="D179" s="199" t="s">
        <v>173</v>
      </c>
      <c r="F179" s="200" t="s">
        <v>1950</v>
      </c>
      <c r="I179" s="126"/>
      <c r="L179" s="37"/>
      <c r="M179" s="201"/>
      <c r="N179" s="73"/>
      <c r="O179" s="73"/>
      <c r="P179" s="73"/>
      <c r="Q179" s="73"/>
      <c r="R179" s="73"/>
      <c r="S179" s="73"/>
      <c r="T179" s="74"/>
      <c r="AT179" s="18" t="s">
        <v>173</v>
      </c>
      <c r="AU179" s="18" t="s">
        <v>92</v>
      </c>
    </row>
    <row r="180" s="13" customFormat="1">
      <c r="B180" s="212"/>
      <c r="D180" s="199" t="s">
        <v>249</v>
      </c>
      <c r="E180" s="213" t="s">
        <v>1</v>
      </c>
      <c r="F180" s="214" t="s">
        <v>1952</v>
      </c>
      <c r="H180" s="215">
        <v>8</v>
      </c>
      <c r="I180" s="216"/>
      <c r="L180" s="212"/>
      <c r="M180" s="217"/>
      <c r="N180" s="218"/>
      <c r="O180" s="218"/>
      <c r="P180" s="218"/>
      <c r="Q180" s="218"/>
      <c r="R180" s="218"/>
      <c r="S180" s="218"/>
      <c r="T180" s="219"/>
      <c r="AT180" s="213" t="s">
        <v>249</v>
      </c>
      <c r="AU180" s="213" t="s">
        <v>92</v>
      </c>
      <c r="AV180" s="13" t="s">
        <v>92</v>
      </c>
      <c r="AW180" s="13" t="s">
        <v>39</v>
      </c>
      <c r="AX180" s="13" t="s">
        <v>84</v>
      </c>
      <c r="AY180" s="213" t="s">
        <v>165</v>
      </c>
    </row>
    <row r="181" s="1" customFormat="1" ht="16.5" customHeight="1">
      <c r="B181" s="185"/>
      <c r="C181" s="186" t="s">
        <v>7</v>
      </c>
      <c r="D181" s="186" t="s">
        <v>168</v>
      </c>
      <c r="E181" s="187" t="s">
        <v>1953</v>
      </c>
      <c r="F181" s="188" t="s">
        <v>1954</v>
      </c>
      <c r="G181" s="189" t="s">
        <v>328</v>
      </c>
      <c r="H181" s="190">
        <v>4</v>
      </c>
      <c r="I181" s="191"/>
      <c r="J181" s="192">
        <f>ROUND(I181*H181,2)</f>
        <v>0</v>
      </c>
      <c r="K181" s="188" t="s">
        <v>247</v>
      </c>
      <c r="L181" s="37"/>
      <c r="M181" s="193" t="s">
        <v>1</v>
      </c>
      <c r="N181" s="194" t="s">
        <v>49</v>
      </c>
      <c r="O181" s="73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AR181" s="197" t="s">
        <v>331</v>
      </c>
      <c r="AT181" s="197" t="s">
        <v>168</v>
      </c>
      <c r="AU181" s="197" t="s">
        <v>92</v>
      </c>
      <c r="AY181" s="18" t="s">
        <v>165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8" t="s">
        <v>21</v>
      </c>
      <c r="BK181" s="198">
        <f>ROUND(I181*H181,2)</f>
        <v>0</v>
      </c>
      <c r="BL181" s="18" t="s">
        <v>331</v>
      </c>
      <c r="BM181" s="197" t="s">
        <v>1955</v>
      </c>
    </row>
    <row r="182" s="1" customFormat="1">
      <c r="B182" s="37"/>
      <c r="D182" s="199" t="s">
        <v>173</v>
      </c>
      <c r="F182" s="200" t="s">
        <v>1956</v>
      </c>
      <c r="I182" s="126"/>
      <c r="L182" s="37"/>
      <c r="M182" s="201"/>
      <c r="N182" s="73"/>
      <c r="O182" s="73"/>
      <c r="P182" s="73"/>
      <c r="Q182" s="73"/>
      <c r="R182" s="73"/>
      <c r="S182" s="73"/>
      <c r="T182" s="74"/>
      <c r="AT182" s="18" t="s">
        <v>173</v>
      </c>
      <c r="AU182" s="18" t="s">
        <v>92</v>
      </c>
    </row>
    <row r="183" s="1" customFormat="1" ht="16.5" customHeight="1">
      <c r="B183" s="185"/>
      <c r="C183" s="228" t="s">
        <v>367</v>
      </c>
      <c r="D183" s="228" t="s">
        <v>386</v>
      </c>
      <c r="E183" s="229" t="s">
        <v>1957</v>
      </c>
      <c r="F183" s="230" t="s">
        <v>1958</v>
      </c>
      <c r="G183" s="231" t="s">
        <v>328</v>
      </c>
      <c r="H183" s="232">
        <v>4</v>
      </c>
      <c r="I183" s="233"/>
      <c r="J183" s="234">
        <f>ROUND(I183*H183,2)</f>
        <v>0</v>
      </c>
      <c r="K183" s="230" t="s">
        <v>247</v>
      </c>
      <c r="L183" s="235"/>
      <c r="M183" s="236" t="s">
        <v>1</v>
      </c>
      <c r="N183" s="237" t="s">
        <v>49</v>
      </c>
      <c r="O183" s="73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AR183" s="197" t="s">
        <v>431</v>
      </c>
      <c r="AT183" s="197" t="s">
        <v>386</v>
      </c>
      <c r="AU183" s="197" t="s">
        <v>92</v>
      </c>
      <c r="AY183" s="18" t="s">
        <v>165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8" t="s">
        <v>21</v>
      </c>
      <c r="BK183" s="198">
        <f>ROUND(I183*H183,2)</f>
        <v>0</v>
      </c>
      <c r="BL183" s="18" t="s">
        <v>331</v>
      </c>
      <c r="BM183" s="197" t="s">
        <v>1959</v>
      </c>
    </row>
    <row r="184" s="1" customFormat="1">
      <c r="B184" s="37"/>
      <c r="D184" s="199" t="s">
        <v>173</v>
      </c>
      <c r="F184" s="200" t="s">
        <v>1960</v>
      </c>
      <c r="I184" s="126"/>
      <c r="L184" s="37"/>
      <c r="M184" s="201"/>
      <c r="N184" s="73"/>
      <c r="O184" s="73"/>
      <c r="P184" s="73"/>
      <c r="Q184" s="73"/>
      <c r="R184" s="73"/>
      <c r="S184" s="73"/>
      <c r="T184" s="74"/>
      <c r="AT184" s="18" t="s">
        <v>173</v>
      </c>
      <c r="AU184" s="18" t="s">
        <v>92</v>
      </c>
    </row>
    <row r="185" s="1" customFormat="1" ht="16.5" customHeight="1">
      <c r="B185" s="185"/>
      <c r="C185" s="186" t="s">
        <v>373</v>
      </c>
      <c r="D185" s="186" t="s">
        <v>168</v>
      </c>
      <c r="E185" s="187" t="s">
        <v>1961</v>
      </c>
      <c r="F185" s="188" t="s">
        <v>1962</v>
      </c>
      <c r="G185" s="189" t="s">
        <v>1501</v>
      </c>
      <c r="H185" s="190">
        <v>6</v>
      </c>
      <c r="I185" s="191"/>
      <c r="J185" s="192">
        <f>ROUND(I185*H185,2)</f>
        <v>0</v>
      </c>
      <c r="K185" s="188" t="s">
        <v>1</v>
      </c>
      <c r="L185" s="37"/>
      <c r="M185" s="193" t="s">
        <v>1</v>
      </c>
      <c r="N185" s="194" t="s">
        <v>49</v>
      </c>
      <c r="O185" s="73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AR185" s="197" t="s">
        <v>331</v>
      </c>
      <c r="AT185" s="197" t="s">
        <v>168</v>
      </c>
      <c r="AU185" s="197" t="s">
        <v>92</v>
      </c>
      <c r="AY185" s="18" t="s">
        <v>165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8" t="s">
        <v>21</v>
      </c>
      <c r="BK185" s="198">
        <f>ROUND(I185*H185,2)</f>
        <v>0</v>
      </c>
      <c r="BL185" s="18" t="s">
        <v>331</v>
      </c>
      <c r="BM185" s="197" t="s">
        <v>1963</v>
      </c>
    </row>
    <row r="186" s="1" customFormat="1">
      <c r="B186" s="37"/>
      <c r="D186" s="199" t="s">
        <v>173</v>
      </c>
      <c r="F186" s="200" t="s">
        <v>1956</v>
      </c>
      <c r="I186" s="126"/>
      <c r="L186" s="37"/>
      <c r="M186" s="201"/>
      <c r="N186" s="73"/>
      <c r="O186" s="73"/>
      <c r="P186" s="73"/>
      <c r="Q186" s="73"/>
      <c r="R186" s="73"/>
      <c r="S186" s="73"/>
      <c r="T186" s="74"/>
      <c r="AT186" s="18" t="s">
        <v>173</v>
      </c>
      <c r="AU186" s="18" t="s">
        <v>92</v>
      </c>
    </row>
    <row r="187" s="1" customFormat="1" ht="16.5" customHeight="1">
      <c r="B187" s="185"/>
      <c r="C187" s="186" t="s">
        <v>379</v>
      </c>
      <c r="D187" s="186" t="s">
        <v>168</v>
      </c>
      <c r="E187" s="187" t="s">
        <v>1964</v>
      </c>
      <c r="F187" s="188" t="s">
        <v>1965</v>
      </c>
      <c r="G187" s="189" t="s">
        <v>1501</v>
      </c>
      <c r="H187" s="190">
        <v>6</v>
      </c>
      <c r="I187" s="191"/>
      <c r="J187" s="192">
        <f>ROUND(I187*H187,2)</f>
        <v>0</v>
      </c>
      <c r="K187" s="188" t="s">
        <v>1</v>
      </c>
      <c r="L187" s="37"/>
      <c r="M187" s="193" t="s">
        <v>1</v>
      </c>
      <c r="N187" s="194" t="s">
        <v>49</v>
      </c>
      <c r="O187" s="73"/>
      <c r="P187" s="195">
        <f>O187*H187</f>
        <v>0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AR187" s="197" t="s">
        <v>331</v>
      </c>
      <c r="AT187" s="197" t="s">
        <v>168</v>
      </c>
      <c r="AU187" s="197" t="s">
        <v>92</v>
      </c>
      <c r="AY187" s="18" t="s">
        <v>165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8" t="s">
        <v>21</v>
      </c>
      <c r="BK187" s="198">
        <f>ROUND(I187*H187,2)</f>
        <v>0</v>
      </c>
      <c r="BL187" s="18" t="s">
        <v>331</v>
      </c>
      <c r="BM187" s="197" t="s">
        <v>1966</v>
      </c>
    </row>
    <row r="188" s="1" customFormat="1">
      <c r="B188" s="37"/>
      <c r="D188" s="199" t="s">
        <v>173</v>
      </c>
      <c r="F188" s="200" t="s">
        <v>1956</v>
      </c>
      <c r="I188" s="126"/>
      <c r="L188" s="37"/>
      <c r="M188" s="202"/>
      <c r="N188" s="203"/>
      <c r="O188" s="203"/>
      <c r="P188" s="203"/>
      <c r="Q188" s="203"/>
      <c r="R188" s="203"/>
      <c r="S188" s="203"/>
      <c r="T188" s="204"/>
      <c r="AT188" s="18" t="s">
        <v>173</v>
      </c>
      <c r="AU188" s="18" t="s">
        <v>92</v>
      </c>
    </row>
    <row r="189" s="1" customFormat="1" ht="6.96" customHeight="1">
      <c r="B189" s="56"/>
      <c r="C189" s="57"/>
      <c r="D189" s="57"/>
      <c r="E189" s="57"/>
      <c r="F189" s="57"/>
      <c r="G189" s="57"/>
      <c r="H189" s="57"/>
      <c r="I189" s="147"/>
      <c r="J189" s="57"/>
      <c r="K189" s="57"/>
      <c r="L189" s="37"/>
    </row>
  </sheetData>
  <autoFilter ref="C122:K18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2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7" t="s">
        <v>5</v>
      </c>
      <c r="AT2" s="18" t="s">
        <v>118</v>
      </c>
    </row>
    <row r="3" ht="6.96" customHeight="1">
      <c r="B3" s="19"/>
      <c r="C3" s="20"/>
      <c r="D3" s="20"/>
      <c r="E3" s="20"/>
      <c r="F3" s="20"/>
      <c r="G3" s="20"/>
      <c r="H3" s="20"/>
      <c r="I3" s="123"/>
      <c r="J3" s="20"/>
      <c r="K3" s="20"/>
      <c r="L3" s="21"/>
      <c r="AT3" s="18" t="s">
        <v>92</v>
      </c>
    </row>
    <row r="4" ht="24.96" customHeight="1">
      <c r="B4" s="21"/>
      <c r="D4" s="22" t="s">
        <v>137</v>
      </c>
      <c r="L4" s="21"/>
      <c r="M4" s="124" t="s">
        <v>10</v>
      </c>
      <c r="AT4" s="18" t="s">
        <v>3</v>
      </c>
    </row>
    <row r="5" ht="6.96" customHeight="1">
      <c r="B5" s="21"/>
      <c r="L5" s="21"/>
    </row>
    <row r="6" ht="12" customHeight="1">
      <c r="B6" s="21"/>
      <c r="D6" s="31" t="s">
        <v>16</v>
      </c>
      <c r="L6" s="21"/>
    </row>
    <row r="7" ht="16.5" customHeight="1">
      <c r="B7" s="21"/>
      <c r="E7" s="125" t="str">
        <f>'Rekapitulace stavby'!K6</f>
        <v>Novostavba garáží v areálu KSÚSV v Humpolci</v>
      </c>
      <c r="F7" s="31"/>
      <c r="G7" s="31"/>
      <c r="H7" s="31"/>
      <c r="L7" s="21"/>
    </row>
    <row r="8" ht="12" customHeight="1">
      <c r="B8" s="21"/>
      <c r="D8" s="31" t="s">
        <v>138</v>
      </c>
      <c r="L8" s="21"/>
    </row>
    <row r="9" s="1" customFormat="1" ht="16.5" customHeight="1">
      <c r="B9" s="37"/>
      <c r="E9" s="125" t="s">
        <v>1967</v>
      </c>
      <c r="F9" s="1"/>
      <c r="G9" s="1"/>
      <c r="H9" s="1"/>
      <c r="I9" s="126"/>
      <c r="L9" s="37"/>
    </row>
    <row r="10" s="1" customFormat="1" ht="12" customHeight="1">
      <c r="B10" s="37"/>
      <c r="D10" s="31" t="s">
        <v>140</v>
      </c>
      <c r="I10" s="126"/>
      <c r="L10" s="37"/>
    </row>
    <row r="11" s="1" customFormat="1" ht="36.96" customHeight="1">
      <c r="B11" s="37"/>
      <c r="E11" s="63" t="s">
        <v>1967</v>
      </c>
      <c r="F11" s="1"/>
      <c r="G11" s="1"/>
      <c r="H11" s="1"/>
      <c r="I11" s="126"/>
      <c r="L11" s="37"/>
    </row>
    <row r="12" s="1" customFormat="1">
      <c r="B12" s="37"/>
      <c r="I12" s="126"/>
      <c r="L12" s="37"/>
    </row>
    <row r="13" s="1" customFormat="1" ht="12" customHeight="1">
      <c r="B13" s="37"/>
      <c r="D13" s="31" t="s">
        <v>19</v>
      </c>
      <c r="F13" s="26" t="s">
        <v>119</v>
      </c>
      <c r="I13" s="127" t="s">
        <v>20</v>
      </c>
      <c r="J13" s="26" t="s">
        <v>1</v>
      </c>
      <c r="L13" s="37"/>
    </row>
    <row r="14" s="1" customFormat="1" ht="12" customHeight="1">
      <c r="B14" s="37"/>
      <c r="D14" s="31" t="s">
        <v>22</v>
      </c>
      <c r="F14" s="26" t="s">
        <v>23</v>
      </c>
      <c r="I14" s="127" t="s">
        <v>24</v>
      </c>
      <c r="J14" s="65" t="str">
        <f>'Rekapitulace stavby'!AN8</f>
        <v>27. 10. 2015</v>
      </c>
      <c r="L14" s="37"/>
    </row>
    <row r="15" s="1" customFormat="1" ht="10.8" customHeight="1">
      <c r="B15" s="37"/>
      <c r="I15" s="126"/>
      <c r="L15" s="37"/>
    </row>
    <row r="16" s="1" customFormat="1" ht="12" customHeight="1">
      <c r="B16" s="37"/>
      <c r="D16" s="31" t="s">
        <v>28</v>
      </c>
      <c r="I16" s="127" t="s">
        <v>29</v>
      </c>
      <c r="J16" s="26" t="s">
        <v>30</v>
      </c>
      <c r="L16" s="37"/>
    </row>
    <row r="17" s="1" customFormat="1" ht="18" customHeight="1">
      <c r="B17" s="37"/>
      <c r="E17" s="26" t="s">
        <v>31</v>
      </c>
      <c r="I17" s="127" t="s">
        <v>32</v>
      </c>
      <c r="J17" s="26" t="s">
        <v>1</v>
      </c>
      <c r="L17" s="37"/>
    </row>
    <row r="18" s="1" customFormat="1" ht="6.96" customHeight="1">
      <c r="B18" s="37"/>
      <c r="I18" s="126"/>
      <c r="L18" s="37"/>
    </row>
    <row r="19" s="1" customFormat="1" ht="12" customHeight="1">
      <c r="B19" s="37"/>
      <c r="D19" s="31" t="s">
        <v>33</v>
      </c>
      <c r="I19" s="127" t="s">
        <v>29</v>
      </c>
      <c r="J19" s="32" t="str">
        <f>'Rekapitulace stavby'!AN13</f>
        <v>Vyplň údaj</v>
      </c>
      <c r="L19" s="37"/>
    </row>
    <row r="20" s="1" customFormat="1" ht="18" customHeight="1">
      <c r="B20" s="37"/>
      <c r="E20" s="32" t="str">
        <f>'Rekapitulace stavby'!E14</f>
        <v>Vyplň údaj</v>
      </c>
      <c r="F20" s="26"/>
      <c r="G20" s="26"/>
      <c r="H20" s="26"/>
      <c r="I20" s="127" t="s">
        <v>32</v>
      </c>
      <c r="J20" s="32" t="str">
        <f>'Rekapitulace stavby'!AN14</f>
        <v>Vyplň údaj</v>
      </c>
      <c r="L20" s="37"/>
    </row>
    <row r="21" s="1" customFormat="1" ht="6.96" customHeight="1">
      <c r="B21" s="37"/>
      <c r="I21" s="126"/>
      <c r="L21" s="37"/>
    </row>
    <row r="22" s="1" customFormat="1" ht="12" customHeight="1">
      <c r="B22" s="37"/>
      <c r="D22" s="31" t="s">
        <v>35</v>
      </c>
      <c r="I22" s="127" t="s">
        <v>29</v>
      </c>
      <c r="J22" s="26" t="s">
        <v>36</v>
      </c>
      <c r="L22" s="37"/>
    </row>
    <row r="23" s="1" customFormat="1" ht="18" customHeight="1">
      <c r="B23" s="37"/>
      <c r="E23" s="26" t="s">
        <v>37</v>
      </c>
      <c r="I23" s="127" t="s">
        <v>32</v>
      </c>
      <c r="J23" s="26" t="s">
        <v>38</v>
      </c>
      <c r="L23" s="37"/>
    </row>
    <row r="24" s="1" customFormat="1" ht="6.96" customHeight="1">
      <c r="B24" s="37"/>
      <c r="I24" s="126"/>
      <c r="L24" s="37"/>
    </row>
    <row r="25" s="1" customFormat="1" ht="12" customHeight="1">
      <c r="B25" s="37"/>
      <c r="D25" s="31" t="s">
        <v>40</v>
      </c>
      <c r="I25" s="127" t="s">
        <v>29</v>
      </c>
      <c r="J25" s="26" t="str">
        <f>IF('Rekapitulace stavby'!AN19="","",'Rekapitulace stavby'!AN19)</f>
        <v/>
      </c>
      <c r="L25" s="37"/>
    </row>
    <row r="26" s="1" customFormat="1" ht="18" customHeight="1">
      <c r="B26" s="37"/>
      <c r="E26" s="26" t="str">
        <f>IF('Rekapitulace stavby'!E20="","",'Rekapitulace stavby'!E20)</f>
        <v xml:space="preserve"> </v>
      </c>
      <c r="I26" s="127" t="s">
        <v>32</v>
      </c>
      <c r="J26" s="26" t="str">
        <f>IF('Rekapitulace stavby'!AN20="","",'Rekapitulace stavby'!AN20)</f>
        <v/>
      </c>
      <c r="L26" s="37"/>
    </row>
    <row r="27" s="1" customFormat="1" ht="6.96" customHeight="1">
      <c r="B27" s="37"/>
      <c r="I27" s="126"/>
      <c r="L27" s="37"/>
    </row>
    <row r="28" s="1" customFormat="1" ht="12" customHeight="1">
      <c r="B28" s="37"/>
      <c r="D28" s="31" t="s">
        <v>42</v>
      </c>
      <c r="I28" s="126"/>
      <c r="L28" s="37"/>
    </row>
    <row r="29" s="7" customFormat="1" ht="306" customHeight="1">
      <c r="B29" s="128"/>
      <c r="E29" s="35" t="s">
        <v>1968</v>
      </c>
      <c r="F29" s="35"/>
      <c r="G29" s="35"/>
      <c r="H29" s="35"/>
      <c r="I29" s="129"/>
      <c r="L29" s="128"/>
    </row>
    <row r="30" s="1" customFormat="1" ht="6.96" customHeight="1">
      <c r="B30" s="37"/>
      <c r="I30" s="126"/>
      <c r="L30" s="37"/>
    </row>
    <row r="31" s="1" customFormat="1" ht="6.96" customHeight="1">
      <c r="B31" s="37"/>
      <c r="D31" s="69"/>
      <c r="E31" s="69"/>
      <c r="F31" s="69"/>
      <c r="G31" s="69"/>
      <c r="H31" s="69"/>
      <c r="I31" s="130"/>
      <c r="J31" s="69"/>
      <c r="K31" s="69"/>
      <c r="L31" s="37"/>
    </row>
    <row r="32" s="1" customFormat="1" ht="25.44" customHeight="1">
      <c r="B32" s="37"/>
      <c r="D32" s="131" t="s">
        <v>44</v>
      </c>
      <c r="I32" s="126"/>
      <c r="J32" s="90">
        <f>ROUND(J125, 2)</f>
        <v>0</v>
      </c>
      <c r="L32" s="37"/>
    </row>
    <row r="33" s="1" customFormat="1" ht="6.96" customHeight="1">
      <c r="B33" s="37"/>
      <c r="D33" s="69"/>
      <c r="E33" s="69"/>
      <c r="F33" s="69"/>
      <c r="G33" s="69"/>
      <c r="H33" s="69"/>
      <c r="I33" s="130"/>
      <c r="J33" s="69"/>
      <c r="K33" s="69"/>
      <c r="L33" s="37"/>
    </row>
    <row r="34" s="1" customFormat="1" ht="14.4" customHeight="1">
      <c r="B34" s="37"/>
      <c r="F34" s="41" t="s">
        <v>46</v>
      </c>
      <c r="I34" s="132" t="s">
        <v>45</v>
      </c>
      <c r="J34" s="41" t="s">
        <v>47</v>
      </c>
      <c r="L34" s="37"/>
    </row>
    <row r="35" s="1" customFormat="1" ht="14.4" customHeight="1">
      <c r="B35" s="37"/>
      <c r="D35" s="133" t="s">
        <v>48</v>
      </c>
      <c r="E35" s="31" t="s">
        <v>49</v>
      </c>
      <c r="F35" s="134">
        <f>ROUND((SUM(BE125:BE189)),  2)</f>
        <v>0</v>
      </c>
      <c r="I35" s="135">
        <v>0.20999999999999999</v>
      </c>
      <c r="J35" s="134">
        <f>ROUND(((SUM(BE125:BE189))*I35),  2)</f>
        <v>0</v>
      </c>
      <c r="L35" s="37"/>
    </row>
    <row r="36" s="1" customFormat="1" ht="14.4" customHeight="1">
      <c r="B36" s="37"/>
      <c r="E36" s="31" t="s">
        <v>50</v>
      </c>
      <c r="F36" s="134">
        <f>ROUND((SUM(BF125:BF189)),  2)</f>
        <v>0</v>
      </c>
      <c r="I36" s="135">
        <v>0.14999999999999999</v>
      </c>
      <c r="J36" s="134">
        <f>ROUND(((SUM(BF125:BF189))*I36),  2)</f>
        <v>0</v>
      </c>
      <c r="L36" s="37"/>
    </row>
    <row r="37" hidden="1" s="1" customFormat="1" ht="14.4" customHeight="1">
      <c r="B37" s="37"/>
      <c r="E37" s="31" t="s">
        <v>51</v>
      </c>
      <c r="F37" s="134">
        <f>ROUND((SUM(BG125:BG189)),  2)</f>
        <v>0</v>
      </c>
      <c r="I37" s="135">
        <v>0.20999999999999999</v>
      </c>
      <c r="J37" s="134">
        <f>0</f>
        <v>0</v>
      </c>
      <c r="L37" s="37"/>
    </row>
    <row r="38" hidden="1" s="1" customFormat="1" ht="14.4" customHeight="1">
      <c r="B38" s="37"/>
      <c r="E38" s="31" t="s">
        <v>52</v>
      </c>
      <c r="F38" s="134">
        <f>ROUND((SUM(BH125:BH189)),  2)</f>
        <v>0</v>
      </c>
      <c r="I38" s="135">
        <v>0.14999999999999999</v>
      </c>
      <c r="J38" s="134">
        <f>0</f>
        <v>0</v>
      </c>
      <c r="L38" s="37"/>
    </row>
    <row r="39" hidden="1" s="1" customFormat="1" ht="14.4" customHeight="1">
      <c r="B39" s="37"/>
      <c r="E39" s="31" t="s">
        <v>53</v>
      </c>
      <c r="F39" s="134">
        <f>ROUND((SUM(BI125:BI189)),  2)</f>
        <v>0</v>
      </c>
      <c r="I39" s="135">
        <v>0</v>
      </c>
      <c r="J39" s="134">
        <f>0</f>
        <v>0</v>
      </c>
      <c r="L39" s="37"/>
    </row>
    <row r="40" s="1" customFormat="1" ht="6.96" customHeight="1">
      <c r="B40" s="37"/>
      <c r="I40" s="126"/>
      <c r="L40" s="37"/>
    </row>
    <row r="41" s="1" customFormat="1" ht="25.44" customHeight="1">
      <c r="B41" s="37"/>
      <c r="C41" s="136"/>
      <c r="D41" s="137" t="s">
        <v>54</v>
      </c>
      <c r="E41" s="77"/>
      <c r="F41" s="77"/>
      <c r="G41" s="138" t="s">
        <v>55</v>
      </c>
      <c r="H41" s="139" t="s">
        <v>56</v>
      </c>
      <c r="I41" s="140"/>
      <c r="J41" s="141">
        <f>SUM(J32:J39)</f>
        <v>0</v>
      </c>
      <c r="K41" s="142"/>
      <c r="L41" s="37"/>
    </row>
    <row r="42" s="1" customFormat="1" ht="14.4" customHeight="1">
      <c r="B42" s="37"/>
      <c r="I42" s="126"/>
      <c r="L42" s="37"/>
    </row>
    <row r="43" ht="14.4" customHeight="1">
      <c r="B43" s="21"/>
      <c r="L43" s="21"/>
    </row>
    <row r="44" ht="14.4" customHeight="1">
      <c r="B44" s="21"/>
      <c r="L44" s="21"/>
    </row>
    <row r="45" ht="14.4" customHeight="1">
      <c r="B45" s="21"/>
      <c r="L45" s="21"/>
    </row>
    <row r="46" ht="14.4" customHeight="1">
      <c r="B46" s="21"/>
      <c r="L46" s="21"/>
    </row>
    <row r="47" ht="14.4" customHeight="1">
      <c r="B47" s="21"/>
      <c r="L47" s="21"/>
    </row>
    <row r="48" ht="14.4" customHeight="1">
      <c r="B48" s="21"/>
      <c r="L48" s="21"/>
    </row>
    <row r="49" ht="14.4" customHeight="1">
      <c r="B49" s="21"/>
      <c r="L49" s="21"/>
    </row>
    <row r="50" s="1" customFormat="1" ht="14.4" customHeight="1">
      <c r="B50" s="37"/>
      <c r="D50" s="53" t="s">
        <v>57</v>
      </c>
      <c r="E50" s="54"/>
      <c r="F50" s="54"/>
      <c r="G50" s="53" t="s">
        <v>58</v>
      </c>
      <c r="H50" s="54"/>
      <c r="I50" s="143"/>
      <c r="J50" s="54"/>
      <c r="K50" s="54"/>
      <c r="L50" s="3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1" customFormat="1">
      <c r="B61" s="37"/>
      <c r="D61" s="55" t="s">
        <v>59</v>
      </c>
      <c r="E61" s="39"/>
      <c r="F61" s="144" t="s">
        <v>60</v>
      </c>
      <c r="G61" s="55" t="s">
        <v>59</v>
      </c>
      <c r="H61" s="39"/>
      <c r="I61" s="145"/>
      <c r="J61" s="146" t="s">
        <v>60</v>
      </c>
      <c r="K61" s="39"/>
      <c r="L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1" customFormat="1">
      <c r="B65" s="37"/>
      <c r="D65" s="53" t="s">
        <v>61</v>
      </c>
      <c r="E65" s="54"/>
      <c r="F65" s="54"/>
      <c r="G65" s="53" t="s">
        <v>62</v>
      </c>
      <c r="H65" s="54"/>
      <c r="I65" s="143"/>
      <c r="J65" s="54"/>
      <c r="K65" s="54"/>
      <c r="L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1" customFormat="1">
      <c r="B76" s="37"/>
      <c r="D76" s="55" t="s">
        <v>59</v>
      </c>
      <c r="E76" s="39"/>
      <c r="F76" s="144" t="s">
        <v>60</v>
      </c>
      <c r="G76" s="55" t="s">
        <v>59</v>
      </c>
      <c r="H76" s="39"/>
      <c r="I76" s="145"/>
      <c r="J76" s="146" t="s">
        <v>60</v>
      </c>
      <c r="K76" s="39"/>
      <c r="L76" s="37"/>
    </row>
    <row r="77" s="1" customFormat="1" ht="14.4" customHeight="1">
      <c r="B77" s="56"/>
      <c r="C77" s="57"/>
      <c r="D77" s="57"/>
      <c r="E77" s="57"/>
      <c r="F77" s="57"/>
      <c r="G77" s="57"/>
      <c r="H77" s="57"/>
      <c r="I77" s="147"/>
      <c r="J77" s="57"/>
      <c r="K77" s="57"/>
      <c r="L77" s="37"/>
    </row>
    <row r="81" s="1" customFormat="1" ht="6.96" customHeight="1">
      <c r="B81" s="58"/>
      <c r="C81" s="59"/>
      <c r="D81" s="59"/>
      <c r="E81" s="59"/>
      <c r="F81" s="59"/>
      <c r="G81" s="59"/>
      <c r="H81" s="59"/>
      <c r="I81" s="148"/>
      <c r="J81" s="59"/>
      <c r="K81" s="59"/>
      <c r="L81" s="37"/>
    </row>
    <row r="82" s="1" customFormat="1" ht="24.96" customHeight="1">
      <c r="B82" s="37"/>
      <c r="C82" s="22" t="s">
        <v>142</v>
      </c>
      <c r="I82" s="126"/>
      <c r="L82" s="37"/>
    </row>
    <row r="83" s="1" customFormat="1" ht="6.96" customHeight="1">
      <c r="B83" s="37"/>
      <c r="I83" s="126"/>
      <c r="L83" s="37"/>
    </row>
    <row r="84" s="1" customFormat="1" ht="12" customHeight="1">
      <c r="B84" s="37"/>
      <c r="C84" s="31" t="s">
        <v>16</v>
      </c>
      <c r="I84" s="126"/>
      <c r="L84" s="37"/>
    </row>
    <row r="85" s="1" customFormat="1" ht="16.5" customHeight="1">
      <c r="B85" s="37"/>
      <c r="E85" s="125" t="str">
        <f>E7</f>
        <v>Novostavba garáží v areálu KSÚSV v Humpolci</v>
      </c>
      <c r="F85" s="31"/>
      <c r="G85" s="31"/>
      <c r="H85" s="31"/>
      <c r="I85" s="126"/>
      <c r="L85" s="37"/>
    </row>
    <row r="86" ht="12" customHeight="1">
      <c r="B86" s="21"/>
      <c r="C86" s="31" t="s">
        <v>138</v>
      </c>
      <c r="L86" s="21"/>
    </row>
    <row r="87" s="1" customFormat="1" ht="16.5" customHeight="1">
      <c r="B87" s="37"/>
      <c r="E87" s="125" t="s">
        <v>1967</v>
      </c>
      <c r="F87" s="1"/>
      <c r="G87" s="1"/>
      <c r="H87" s="1"/>
      <c r="I87" s="126"/>
      <c r="L87" s="37"/>
    </row>
    <row r="88" s="1" customFormat="1" ht="12" customHeight="1">
      <c r="B88" s="37"/>
      <c r="C88" s="31" t="s">
        <v>140</v>
      </c>
      <c r="I88" s="126"/>
      <c r="L88" s="37"/>
    </row>
    <row r="89" s="1" customFormat="1" ht="16.5" customHeight="1">
      <c r="B89" s="37"/>
      <c r="E89" s="63" t="str">
        <f>E11</f>
        <v>IO-01 - Terénní úpravy</v>
      </c>
      <c r="F89" s="1"/>
      <c r="G89" s="1"/>
      <c r="H89" s="1"/>
      <c r="I89" s="126"/>
      <c r="L89" s="37"/>
    </row>
    <row r="90" s="1" customFormat="1" ht="6.96" customHeight="1">
      <c r="B90" s="37"/>
      <c r="I90" s="126"/>
      <c r="L90" s="37"/>
    </row>
    <row r="91" s="1" customFormat="1" ht="12" customHeight="1">
      <c r="B91" s="37"/>
      <c r="C91" s="31" t="s">
        <v>22</v>
      </c>
      <c r="F91" s="26" t="str">
        <f>F14</f>
        <v>město Humpolec, areál KSÚS ul. Spojovací</v>
      </c>
      <c r="I91" s="127" t="s">
        <v>24</v>
      </c>
      <c r="J91" s="65" t="str">
        <f>IF(J14="","",J14)</f>
        <v>27. 10. 2015</v>
      </c>
      <c r="L91" s="37"/>
    </row>
    <row r="92" s="1" customFormat="1" ht="6.96" customHeight="1">
      <c r="B92" s="37"/>
      <c r="I92" s="126"/>
      <c r="L92" s="37"/>
    </row>
    <row r="93" s="1" customFormat="1" ht="43.05" customHeight="1">
      <c r="B93" s="37"/>
      <c r="C93" s="31" t="s">
        <v>28</v>
      </c>
      <c r="F93" s="26" t="str">
        <f>E17</f>
        <v>Krajská správa a údržba silnic Vysočiny</v>
      </c>
      <c r="I93" s="127" t="s">
        <v>35</v>
      </c>
      <c r="J93" s="35" t="str">
        <f>E23</f>
        <v>PROJEKT CENTRUM NOVA s.r.o.</v>
      </c>
      <c r="L93" s="37"/>
    </row>
    <row r="94" s="1" customFormat="1" ht="15.15" customHeight="1">
      <c r="B94" s="37"/>
      <c r="C94" s="31" t="s">
        <v>33</v>
      </c>
      <c r="F94" s="26" t="str">
        <f>IF(E20="","",E20)</f>
        <v>Vyplň údaj</v>
      </c>
      <c r="I94" s="127" t="s">
        <v>40</v>
      </c>
      <c r="J94" s="35" t="str">
        <f>E26</f>
        <v xml:space="preserve"> </v>
      </c>
      <c r="L94" s="37"/>
    </row>
    <row r="95" s="1" customFormat="1" ht="10.32" customHeight="1">
      <c r="B95" s="37"/>
      <c r="I95" s="126"/>
      <c r="L95" s="37"/>
    </row>
    <row r="96" s="1" customFormat="1" ht="29.28" customHeight="1">
      <c r="B96" s="37"/>
      <c r="C96" s="149" t="s">
        <v>143</v>
      </c>
      <c r="D96" s="136"/>
      <c r="E96" s="136"/>
      <c r="F96" s="136"/>
      <c r="G96" s="136"/>
      <c r="H96" s="136"/>
      <c r="I96" s="150"/>
      <c r="J96" s="151" t="s">
        <v>144</v>
      </c>
      <c r="K96" s="136"/>
      <c r="L96" s="37"/>
    </row>
    <row r="97" s="1" customFormat="1" ht="10.32" customHeight="1">
      <c r="B97" s="37"/>
      <c r="I97" s="126"/>
      <c r="L97" s="37"/>
    </row>
    <row r="98" s="1" customFormat="1" ht="22.8" customHeight="1">
      <c r="B98" s="37"/>
      <c r="C98" s="152" t="s">
        <v>145</v>
      </c>
      <c r="I98" s="126"/>
      <c r="J98" s="90">
        <f>J125</f>
        <v>0</v>
      </c>
      <c r="L98" s="37"/>
      <c r="AU98" s="18" t="s">
        <v>146</v>
      </c>
    </row>
    <row r="99" s="8" customFormat="1" ht="24.96" customHeight="1">
      <c r="B99" s="153"/>
      <c r="D99" s="154" t="s">
        <v>216</v>
      </c>
      <c r="E99" s="155"/>
      <c r="F99" s="155"/>
      <c r="G99" s="155"/>
      <c r="H99" s="155"/>
      <c r="I99" s="156"/>
      <c r="J99" s="157">
        <f>J126</f>
        <v>0</v>
      </c>
      <c r="L99" s="153"/>
    </row>
    <row r="100" s="9" customFormat="1" ht="19.92" customHeight="1">
      <c r="B100" s="158"/>
      <c r="D100" s="159" t="s">
        <v>217</v>
      </c>
      <c r="E100" s="160"/>
      <c r="F100" s="160"/>
      <c r="G100" s="160"/>
      <c r="H100" s="160"/>
      <c r="I100" s="161"/>
      <c r="J100" s="162">
        <f>J127</f>
        <v>0</v>
      </c>
      <c r="L100" s="158"/>
    </row>
    <row r="101" s="9" customFormat="1" ht="19.92" customHeight="1">
      <c r="B101" s="158"/>
      <c r="D101" s="159" t="s">
        <v>221</v>
      </c>
      <c r="E101" s="160"/>
      <c r="F101" s="160"/>
      <c r="G101" s="160"/>
      <c r="H101" s="160"/>
      <c r="I101" s="161"/>
      <c r="J101" s="162">
        <f>J158</f>
        <v>0</v>
      </c>
      <c r="L101" s="158"/>
    </row>
    <row r="102" s="9" customFormat="1" ht="19.92" customHeight="1">
      <c r="B102" s="158"/>
      <c r="D102" s="159" t="s">
        <v>227</v>
      </c>
      <c r="E102" s="160"/>
      <c r="F102" s="160"/>
      <c r="G102" s="160"/>
      <c r="H102" s="160"/>
      <c r="I102" s="161"/>
      <c r="J102" s="162">
        <f>J184</f>
        <v>0</v>
      </c>
      <c r="L102" s="158"/>
    </row>
    <row r="103" s="9" customFormat="1" ht="19.92" customHeight="1">
      <c r="B103" s="158"/>
      <c r="D103" s="159" t="s">
        <v>229</v>
      </c>
      <c r="E103" s="160"/>
      <c r="F103" s="160"/>
      <c r="G103" s="160"/>
      <c r="H103" s="160"/>
      <c r="I103" s="161"/>
      <c r="J103" s="162">
        <f>J187</f>
        <v>0</v>
      </c>
      <c r="L103" s="158"/>
    </row>
    <row r="104" s="1" customFormat="1" ht="21.84" customHeight="1">
      <c r="B104" s="37"/>
      <c r="I104" s="126"/>
      <c r="L104" s="37"/>
    </row>
    <row r="105" s="1" customFormat="1" ht="6.96" customHeight="1">
      <c r="B105" s="56"/>
      <c r="C105" s="57"/>
      <c r="D105" s="57"/>
      <c r="E105" s="57"/>
      <c r="F105" s="57"/>
      <c r="G105" s="57"/>
      <c r="H105" s="57"/>
      <c r="I105" s="147"/>
      <c r="J105" s="57"/>
      <c r="K105" s="57"/>
      <c r="L105" s="37"/>
    </row>
    <row r="109" s="1" customFormat="1" ht="6.96" customHeight="1">
      <c r="B109" s="58"/>
      <c r="C109" s="59"/>
      <c r="D109" s="59"/>
      <c r="E109" s="59"/>
      <c r="F109" s="59"/>
      <c r="G109" s="59"/>
      <c r="H109" s="59"/>
      <c r="I109" s="148"/>
      <c r="J109" s="59"/>
      <c r="K109" s="59"/>
      <c r="L109" s="37"/>
    </row>
    <row r="110" s="1" customFormat="1" ht="24.96" customHeight="1">
      <c r="B110" s="37"/>
      <c r="C110" s="22" t="s">
        <v>149</v>
      </c>
      <c r="I110" s="126"/>
      <c r="L110" s="37"/>
    </row>
    <row r="111" s="1" customFormat="1" ht="6.96" customHeight="1">
      <c r="B111" s="37"/>
      <c r="I111" s="126"/>
      <c r="L111" s="37"/>
    </row>
    <row r="112" s="1" customFormat="1" ht="12" customHeight="1">
      <c r="B112" s="37"/>
      <c r="C112" s="31" t="s">
        <v>16</v>
      </c>
      <c r="I112" s="126"/>
      <c r="L112" s="37"/>
    </row>
    <row r="113" s="1" customFormat="1" ht="16.5" customHeight="1">
      <c r="B113" s="37"/>
      <c r="E113" s="125" t="str">
        <f>E7</f>
        <v>Novostavba garáží v areálu KSÚSV v Humpolci</v>
      </c>
      <c r="F113" s="31"/>
      <c r="G113" s="31"/>
      <c r="H113" s="31"/>
      <c r="I113" s="126"/>
      <c r="L113" s="37"/>
    </row>
    <row r="114" ht="12" customHeight="1">
      <c r="B114" s="21"/>
      <c r="C114" s="31" t="s">
        <v>138</v>
      </c>
      <c r="L114" s="21"/>
    </row>
    <row r="115" s="1" customFormat="1" ht="16.5" customHeight="1">
      <c r="B115" s="37"/>
      <c r="E115" s="125" t="s">
        <v>1967</v>
      </c>
      <c r="F115" s="1"/>
      <c r="G115" s="1"/>
      <c r="H115" s="1"/>
      <c r="I115" s="126"/>
      <c r="L115" s="37"/>
    </row>
    <row r="116" s="1" customFormat="1" ht="12" customHeight="1">
      <c r="B116" s="37"/>
      <c r="C116" s="31" t="s">
        <v>140</v>
      </c>
      <c r="I116" s="126"/>
      <c r="L116" s="37"/>
    </row>
    <row r="117" s="1" customFormat="1" ht="16.5" customHeight="1">
      <c r="B117" s="37"/>
      <c r="E117" s="63" t="str">
        <f>E11</f>
        <v>IO-01 - Terénní úpravy</v>
      </c>
      <c r="F117" s="1"/>
      <c r="G117" s="1"/>
      <c r="H117" s="1"/>
      <c r="I117" s="126"/>
      <c r="L117" s="37"/>
    </row>
    <row r="118" s="1" customFormat="1" ht="6.96" customHeight="1">
      <c r="B118" s="37"/>
      <c r="I118" s="126"/>
      <c r="L118" s="37"/>
    </row>
    <row r="119" s="1" customFormat="1" ht="12" customHeight="1">
      <c r="B119" s="37"/>
      <c r="C119" s="31" t="s">
        <v>22</v>
      </c>
      <c r="F119" s="26" t="str">
        <f>F14</f>
        <v>město Humpolec, areál KSÚS ul. Spojovací</v>
      </c>
      <c r="I119" s="127" t="s">
        <v>24</v>
      </c>
      <c r="J119" s="65" t="str">
        <f>IF(J14="","",J14)</f>
        <v>27. 10. 2015</v>
      </c>
      <c r="L119" s="37"/>
    </row>
    <row r="120" s="1" customFormat="1" ht="6.96" customHeight="1">
      <c r="B120" s="37"/>
      <c r="I120" s="126"/>
      <c r="L120" s="37"/>
    </row>
    <row r="121" s="1" customFormat="1" ht="43.05" customHeight="1">
      <c r="B121" s="37"/>
      <c r="C121" s="31" t="s">
        <v>28</v>
      </c>
      <c r="F121" s="26" t="str">
        <f>E17</f>
        <v>Krajská správa a údržba silnic Vysočiny</v>
      </c>
      <c r="I121" s="127" t="s">
        <v>35</v>
      </c>
      <c r="J121" s="35" t="str">
        <f>E23</f>
        <v>PROJEKT CENTRUM NOVA s.r.o.</v>
      </c>
      <c r="L121" s="37"/>
    </row>
    <row r="122" s="1" customFormat="1" ht="15.15" customHeight="1">
      <c r="B122" s="37"/>
      <c r="C122" s="31" t="s">
        <v>33</v>
      </c>
      <c r="F122" s="26" t="str">
        <f>IF(E20="","",E20)</f>
        <v>Vyplň údaj</v>
      </c>
      <c r="I122" s="127" t="s">
        <v>40</v>
      </c>
      <c r="J122" s="35" t="str">
        <f>E26</f>
        <v xml:space="preserve"> </v>
      </c>
      <c r="L122" s="37"/>
    </row>
    <row r="123" s="1" customFormat="1" ht="10.32" customHeight="1">
      <c r="B123" s="37"/>
      <c r="I123" s="126"/>
      <c r="L123" s="37"/>
    </row>
    <row r="124" s="10" customFormat="1" ht="29.28" customHeight="1">
      <c r="B124" s="163"/>
      <c r="C124" s="164" t="s">
        <v>150</v>
      </c>
      <c r="D124" s="165" t="s">
        <v>69</v>
      </c>
      <c r="E124" s="165" t="s">
        <v>65</v>
      </c>
      <c r="F124" s="165" t="s">
        <v>66</v>
      </c>
      <c r="G124" s="165" t="s">
        <v>151</v>
      </c>
      <c r="H124" s="165" t="s">
        <v>152</v>
      </c>
      <c r="I124" s="166" t="s">
        <v>153</v>
      </c>
      <c r="J124" s="165" t="s">
        <v>144</v>
      </c>
      <c r="K124" s="167" t="s">
        <v>154</v>
      </c>
      <c r="L124" s="163"/>
      <c r="M124" s="82" t="s">
        <v>1</v>
      </c>
      <c r="N124" s="83" t="s">
        <v>48</v>
      </c>
      <c r="O124" s="83" t="s">
        <v>155</v>
      </c>
      <c r="P124" s="83" t="s">
        <v>156</v>
      </c>
      <c r="Q124" s="83" t="s">
        <v>157</v>
      </c>
      <c r="R124" s="83" t="s">
        <v>158</v>
      </c>
      <c r="S124" s="83" t="s">
        <v>159</v>
      </c>
      <c r="T124" s="84" t="s">
        <v>160</v>
      </c>
    </row>
    <row r="125" s="1" customFormat="1" ht="22.8" customHeight="1">
      <c r="B125" s="37"/>
      <c r="C125" s="87" t="s">
        <v>161</v>
      </c>
      <c r="I125" s="126"/>
      <c r="J125" s="168">
        <f>BK125</f>
        <v>0</v>
      </c>
      <c r="L125" s="37"/>
      <c r="M125" s="85"/>
      <c r="N125" s="69"/>
      <c r="O125" s="69"/>
      <c r="P125" s="169">
        <f>P126</f>
        <v>0</v>
      </c>
      <c r="Q125" s="69"/>
      <c r="R125" s="169">
        <f>R126</f>
        <v>333.60032799999999</v>
      </c>
      <c r="S125" s="69"/>
      <c r="T125" s="170">
        <f>T126</f>
        <v>0</v>
      </c>
      <c r="AT125" s="18" t="s">
        <v>83</v>
      </c>
      <c r="AU125" s="18" t="s">
        <v>146</v>
      </c>
      <c r="BK125" s="171">
        <f>BK126</f>
        <v>0</v>
      </c>
    </row>
    <row r="126" s="11" customFormat="1" ht="25.92" customHeight="1">
      <c r="B126" s="172"/>
      <c r="D126" s="173" t="s">
        <v>83</v>
      </c>
      <c r="E126" s="174" t="s">
        <v>241</v>
      </c>
      <c r="F126" s="174" t="s">
        <v>242</v>
      </c>
      <c r="I126" s="175"/>
      <c r="J126" s="176">
        <f>BK126</f>
        <v>0</v>
      </c>
      <c r="L126" s="172"/>
      <c r="M126" s="177"/>
      <c r="N126" s="178"/>
      <c r="O126" s="178"/>
      <c r="P126" s="179">
        <f>P127+P158+P184+P187</f>
        <v>0</v>
      </c>
      <c r="Q126" s="178"/>
      <c r="R126" s="179">
        <f>R127+R158+R184+R187</f>
        <v>333.60032799999999</v>
      </c>
      <c r="S126" s="178"/>
      <c r="T126" s="180">
        <f>T127+T158+T184+T187</f>
        <v>0</v>
      </c>
      <c r="AR126" s="173" t="s">
        <v>21</v>
      </c>
      <c r="AT126" s="181" t="s">
        <v>83</v>
      </c>
      <c r="AU126" s="181" t="s">
        <v>84</v>
      </c>
      <c r="AY126" s="173" t="s">
        <v>165</v>
      </c>
      <c r="BK126" s="182">
        <f>BK127+BK158+BK184+BK187</f>
        <v>0</v>
      </c>
    </row>
    <row r="127" s="11" customFormat="1" ht="22.8" customHeight="1">
      <c r="B127" s="172"/>
      <c r="D127" s="173" t="s">
        <v>83</v>
      </c>
      <c r="E127" s="183" t="s">
        <v>21</v>
      </c>
      <c r="F127" s="183" t="s">
        <v>243</v>
      </c>
      <c r="I127" s="175"/>
      <c r="J127" s="184">
        <f>BK127</f>
        <v>0</v>
      </c>
      <c r="L127" s="172"/>
      <c r="M127" s="177"/>
      <c r="N127" s="178"/>
      <c r="O127" s="178"/>
      <c r="P127" s="179">
        <f>SUM(P128:P157)</f>
        <v>0</v>
      </c>
      <c r="Q127" s="178"/>
      <c r="R127" s="179">
        <f>SUM(R128:R157)</f>
        <v>8.5800000000000001</v>
      </c>
      <c r="S127" s="178"/>
      <c r="T127" s="180">
        <f>SUM(T128:T157)</f>
        <v>0</v>
      </c>
      <c r="AR127" s="173" t="s">
        <v>21</v>
      </c>
      <c r="AT127" s="181" t="s">
        <v>83</v>
      </c>
      <c r="AU127" s="181" t="s">
        <v>21</v>
      </c>
      <c r="AY127" s="173" t="s">
        <v>165</v>
      </c>
      <c r="BK127" s="182">
        <f>SUM(BK128:BK157)</f>
        <v>0</v>
      </c>
    </row>
    <row r="128" s="1" customFormat="1" ht="24" customHeight="1">
      <c r="B128" s="185"/>
      <c r="C128" s="186" t="s">
        <v>21</v>
      </c>
      <c r="D128" s="186" t="s">
        <v>168</v>
      </c>
      <c r="E128" s="187" t="s">
        <v>1969</v>
      </c>
      <c r="F128" s="188" t="s">
        <v>1970</v>
      </c>
      <c r="G128" s="189" t="s">
        <v>268</v>
      </c>
      <c r="H128" s="190">
        <v>171.59999999999999</v>
      </c>
      <c r="I128" s="191"/>
      <c r="J128" s="192">
        <f>ROUND(I128*H128,2)</f>
        <v>0</v>
      </c>
      <c r="K128" s="188" t="s">
        <v>247</v>
      </c>
      <c r="L128" s="37"/>
      <c r="M128" s="193" t="s">
        <v>1</v>
      </c>
      <c r="N128" s="194" t="s">
        <v>49</v>
      </c>
      <c r="O128" s="73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AR128" s="197" t="s">
        <v>164</v>
      </c>
      <c r="AT128" s="197" t="s">
        <v>168</v>
      </c>
      <c r="AU128" s="197" t="s">
        <v>92</v>
      </c>
      <c r="AY128" s="18" t="s">
        <v>165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8" t="s">
        <v>21</v>
      </c>
      <c r="BK128" s="198">
        <f>ROUND(I128*H128,2)</f>
        <v>0</v>
      </c>
      <c r="BL128" s="18" t="s">
        <v>164</v>
      </c>
      <c r="BM128" s="197" t="s">
        <v>1971</v>
      </c>
    </row>
    <row r="129" s="1" customFormat="1">
      <c r="B129" s="37"/>
      <c r="D129" s="199" t="s">
        <v>173</v>
      </c>
      <c r="F129" s="200" t="s">
        <v>1972</v>
      </c>
      <c r="I129" s="126"/>
      <c r="L129" s="37"/>
      <c r="M129" s="201"/>
      <c r="N129" s="73"/>
      <c r="O129" s="73"/>
      <c r="P129" s="73"/>
      <c r="Q129" s="73"/>
      <c r="R129" s="73"/>
      <c r="S129" s="73"/>
      <c r="T129" s="74"/>
      <c r="AT129" s="18" t="s">
        <v>173</v>
      </c>
      <c r="AU129" s="18" t="s">
        <v>92</v>
      </c>
    </row>
    <row r="130" s="13" customFormat="1">
      <c r="B130" s="212"/>
      <c r="D130" s="199" t="s">
        <v>249</v>
      </c>
      <c r="E130" s="213" t="s">
        <v>1</v>
      </c>
      <c r="F130" s="214" t="s">
        <v>1973</v>
      </c>
      <c r="H130" s="215">
        <v>171.59999999999999</v>
      </c>
      <c r="I130" s="216"/>
      <c r="L130" s="212"/>
      <c r="M130" s="217"/>
      <c r="N130" s="218"/>
      <c r="O130" s="218"/>
      <c r="P130" s="218"/>
      <c r="Q130" s="218"/>
      <c r="R130" s="218"/>
      <c r="S130" s="218"/>
      <c r="T130" s="219"/>
      <c r="AT130" s="213" t="s">
        <v>249</v>
      </c>
      <c r="AU130" s="213" t="s">
        <v>92</v>
      </c>
      <c r="AV130" s="13" t="s">
        <v>92</v>
      </c>
      <c r="AW130" s="13" t="s">
        <v>39</v>
      </c>
      <c r="AX130" s="13" t="s">
        <v>84</v>
      </c>
      <c r="AY130" s="213" t="s">
        <v>165</v>
      </c>
    </row>
    <row r="131" s="14" customFormat="1">
      <c r="B131" s="220"/>
      <c r="D131" s="199" t="s">
        <v>249</v>
      </c>
      <c r="E131" s="221" t="s">
        <v>1</v>
      </c>
      <c r="F131" s="222" t="s">
        <v>252</v>
      </c>
      <c r="H131" s="223">
        <v>171.59999999999999</v>
      </c>
      <c r="I131" s="224"/>
      <c r="L131" s="220"/>
      <c r="M131" s="225"/>
      <c r="N131" s="226"/>
      <c r="O131" s="226"/>
      <c r="P131" s="226"/>
      <c r="Q131" s="226"/>
      <c r="R131" s="226"/>
      <c r="S131" s="226"/>
      <c r="T131" s="227"/>
      <c r="AT131" s="221" t="s">
        <v>249</v>
      </c>
      <c r="AU131" s="221" t="s">
        <v>92</v>
      </c>
      <c r="AV131" s="14" t="s">
        <v>164</v>
      </c>
      <c r="AW131" s="14" t="s">
        <v>39</v>
      </c>
      <c r="AX131" s="14" t="s">
        <v>21</v>
      </c>
      <c r="AY131" s="221" t="s">
        <v>165</v>
      </c>
    </row>
    <row r="132" s="1" customFormat="1" ht="24" customHeight="1">
      <c r="B132" s="185"/>
      <c r="C132" s="228" t="s">
        <v>92</v>
      </c>
      <c r="D132" s="228" t="s">
        <v>386</v>
      </c>
      <c r="E132" s="229" t="s">
        <v>1974</v>
      </c>
      <c r="F132" s="230" t="s">
        <v>1975</v>
      </c>
      <c r="G132" s="231" t="s">
        <v>305</v>
      </c>
      <c r="H132" s="232">
        <v>8.5800000000000001</v>
      </c>
      <c r="I132" s="233"/>
      <c r="J132" s="234">
        <f>ROUND(I132*H132,2)</f>
        <v>0</v>
      </c>
      <c r="K132" s="230" t="s">
        <v>247</v>
      </c>
      <c r="L132" s="235"/>
      <c r="M132" s="236" t="s">
        <v>1</v>
      </c>
      <c r="N132" s="237" t="s">
        <v>49</v>
      </c>
      <c r="O132" s="73"/>
      <c r="P132" s="195">
        <f>O132*H132</f>
        <v>0</v>
      </c>
      <c r="Q132" s="195">
        <v>1</v>
      </c>
      <c r="R132" s="195">
        <f>Q132*H132</f>
        <v>8.5800000000000001</v>
      </c>
      <c r="S132" s="195">
        <v>0</v>
      </c>
      <c r="T132" s="196">
        <f>S132*H132</f>
        <v>0</v>
      </c>
      <c r="AR132" s="197" t="s">
        <v>203</v>
      </c>
      <c r="AT132" s="197" t="s">
        <v>386</v>
      </c>
      <c r="AU132" s="197" t="s">
        <v>92</v>
      </c>
      <c r="AY132" s="18" t="s">
        <v>165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8" t="s">
        <v>21</v>
      </c>
      <c r="BK132" s="198">
        <f>ROUND(I132*H132,2)</f>
        <v>0</v>
      </c>
      <c r="BL132" s="18" t="s">
        <v>164</v>
      </c>
      <c r="BM132" s="197" t="s">
        <v>1976</v>
      </c>
    </row>
    <row r="133" s="1" customFormat="1">
      <c r="B133" s="37"/>
      <c r="D133" s="199" t="s">
        <v>173</v>
      </c>
      <c r="F133" s="200" t="s">
        <v>1975</v>
      </c>
      <c r="I133" s="126"/>
      <c r="L133" s="37"/>
      <c r="M133" s="201"/>
      <c r="N133" s="73"/>
      <c r="O133" s="73"/>
      <c r="P133" s="73"/>
      <c r="Q133" s="73"/>
      <c r="R133" s="73"/>
      <c r="S133" s="73"/>
      <c r="T133" s="74"/>
      <c r="AT133" s="18" t="s">
        <v>173</v>
      </c>
      <c r="AU133" s="18" t="s">
        <v>92</v>
      </c>
    </row>
    <row r="134" s="12" customFormat="1">
      <c r="B134" s="205"/>
      <c r="D134" s="199" t="s">
        <v>249</v>
      </c>
      <c r="E134" s="206" t="s">
        <v>1</v>
      </c>
      <c r="F134" s="207" t="s">
        <v>1977</v>
      </c>
      <c r="H134" s="206" t="s">
        <v>1</v>
      </c>
      <c r="I134" s="208"/>
      <c r="L134" s="205"/>
      <c r="M134" s="209"/>
      <c r="N134" s="210"/>
      <c r="O134" s="210"/>
      <c r="P134" s="210"/>
      <c r="Q134" s="210"/>
      <c r="R134" s="210"/>
      <c r="S134" s="210"/>
      <c r="T134" s="211"/>
      <c r="AT134" s="206" t="s">
        <v>249</v>
      </c>
      <c r="AU134" s="206" t="s">
        <v>92</v>
      </c>
      <c r="AV134" s="12" t="s">
        <v>21</v>
      </c>
      <c r="AW134" s="12" t="s">
        <v>39</v>
      </c>
      <c r="AX134" s="12" t="s">
        <v>84</v>
      </c>
      <c r="AY134" s="206" t="s">
        <v>165</v>
      </c>
    </row>
    <row r="135" s="13" customFormat="1">
      <c r="B135" s="212"/>
      <c r="D135" s="199" t="s">
        <v>249</v>
      </c>
      <c r="E135" s="213" t="s">
        <v>1</v>
      </c>
      <c r="F135" s="214" t="s">
        <v>1978</v>
      </c>
      <c r="H135" s="215">
        <v>8.5800000000000001</v>
      </c>
      <c r="I135" s="216"/>
      <c r="L135" s="212"/>
      <c r="M135" s="217"/>
      <c r="N135" s="218"/>
      <c r="O135" s="218"/>
      <c r="P135" s="218"/>
      <c r="Q135" s="218"/>
      <c r="R135" s="218"/>
      <c r="S135" s="218"/>
      <c r="T135" s="219"/>
      <c r="AT135" s="213" t="s">
        <v>249</v>
      </c>
      <c r="AU135" s="213" t="s">
        <v>92</v>
      </c>
      <c r="AV135" s="13" t="s">
        <v>92</v>
      </c>
      <c r="AW135" s="13" t="s">
        <v>39</v>
      </c>
      <c r="AX135" s="13" t="s">
        <v>84</v>
      </c>
      <c r="AY135" s="213" t="s">
        <v>165</v>
      </c>
    </row>
    <row r="136" s="14" customFormat="1">
      <c r="B136" s="220"/>
      <c r="D136" s="199" t="s">
        <v>249</v>
      </c>
      <c r="E136" s="221" t="s">
        <v>1</v>
      </c>
      <c r="F136" s="222" t="s">
        <v>252</v>
      </c>
      <c r="H136" s="223">
        <v>8.5800000000000001</v>
      </c>
      <c r="I136" s="224"/>
      <c r="L136" s="220"/>
      <c r="M136" s="225"/>
      <c r="N136" s="226"/>
      <c r="O136" s="226"/>
      <c r="P136" s="226"/>
      <c r="Q136" s="226"/>
      <c r="R136" s="226"/>
      <c r="S136" s="226"/>
      <c r="T136" s="227"/>
      <c r="AT136" s="221" t="s">
        <v>249</v>
      </c>
      <c r="AU136" s="221" t="s">
        <v>92</v>
      </c>
      <c r="AV136" s="14" t="s">
        <v>164</v>
      </c>
      <c r="AW136" s="14" t="s">
        <v>39</v>
      </c>
      <c r="AX136" s="14" t="s">
        <v>21</v>
      </c>
      <c r="AY136" s="221" t="s">
        <v>165</v>
      </c>
    </row>
    <row r="137" s="1" customFormat="1" ht="24" customHeight="1">
      <c r="B137" s="185"/>
      <c r="C137" s="186" t="s">
        <v>179</v>
      </c>
      <c r="D137" s="186" t="s">
        <v>168</v>
      </c>
      <c r="E137" s="187" t="s">
        <v>1979</v>
      </c>
      <c r="F137" s="188" t="s">
        <v>1980</v>
      </c>
      <c r="G137" s="189" t="s">
        <v>268</v>
      </c>
      <c r="H137" s="190">
        <v>154.44</v>
      </c>
      <c r="I137" s="191"/>
      <c r="J137" s="192">
        <f>ROUND(I137*H137,2)</f>
        <v>0</v>
      </c>
      <c r="K137" s="188" t="s">
        <v>247</v>
      </c>
      <c r="L137" s="37"/>
      <c r="M137" s="193" t="s">
        <v>1</v>
      </c>
      <c r="N137" s="194" t="s">
        <v>49</v>
      </c>
      <c r="O137" s="73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AR137" s="197" t="s">
        <v>164</v>
      </c>
      <c r="AT137" s="197" t="s">
        <v>168</v>
      </c>
      <c r="AU137" s="197" t="s">
        <v>92</v>
      </c>
      <c r="AY137" s="18" t="s">
        <v>165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8" t="s">
        <v>21</v>
      </c>
      <c r="BK137" s="198">
        <f>ROUND(I137*H137,2)</f>
        <v>0</v>
      </c>
      <c r="BL137" s="18" t="s">
        <v>164</v>
      </c>
      <c r="BM137" s="197" t="s">
        <v>1981</v>
      </c>
    </row>
    <row r="138" s="1" customFormat="1">
      <c r="B138" s="37"/>
      <c r="D138" s="199" t="s">
        <v>173</v>
      </c>
      <c r="F138" s="200" t="s">
        <v>1982</v>
      </c>
      <c r="I138" s="126"/>
      <c r="L138" s="37"/>
      <c r="M138" s="201"/>
      <c r="N138" s="73"/>
      <c r="O138" s="73"/>
      <c r="P138" s="73"/>
      <c r="Q138" s="73"/>
      <c r="R138" s="73"/>
      <c r="S138" s="73"/>
      <c r="T138" s="74"/>
      <c r="AT138" s="18" t="s">
        <v>173</v>
      </c>
      <c r="AU138" s="18" t="s">
        <v>92</v>
      </c>
    </row>
    <row r="139" s="13" customFormat="1">
      <c r="B139" s="212"/>
      <c r="D139" s="199" t="s">
        <v>249</v>
      </c>
      <c r="E139" s="213" t="s">
        <v>1</v>
      </c>
      <c r="F139" s="214" t="s">
        <v>1983</v>
      </c>
      <c r="H139" s="215">
        <v>154.44</v>
      </c>
      <c r="I139" s="216"/>
      <c r="L139" s="212"/>
      <c r="M139" s="217"/>
      <c r="N139" s="218"/>
      <c r="O139" s="218"/>
      <c r="P139" s="218"/>
      <c r="Q139" s="218"/>
      <c r="R139" s="218"/>
      <c r="S139" s="218"/>
      <c r="T139" s="219"/>
      <c r="AT139" s="213" t="s">
        <v>249</v>
      </c>
      <c r="AU139" s="213" t="s">
        <v>92</v>
      </c>
      <c r="AV139" s="13" t="s">
        <v>92</v>
      </c>
      <c r="AW139" s="13" t="s">
        <v>39</v>
      </c>
      <c r="AX139" s="13" t="s">
        <v>84</v>
      </c>
      <c r="AY139" s="213" t="s">
        <v>165</v>
      </c>
    </row>
    <row r="140" s="14" customFormat="1">
      <c r="B140" s="220"/>
      <c r="D140" s="199" t="s">
        <v>249</v>
      </c>
      <c r="E140" s="221" t="s">
        <v>1</v>
      </c>
      <c r="F140" s="222" t="s">
        <v>252</v>
      </c>
      <c r="H140" s="223">
        <v>154.44</v>
      </c>
      <c r="I140" s="224"/>
      <c r="L140" s="220"/>
      <c r="M140" s="225"/>
      <c r="N140" s="226"/>
      <c r="O140" s="226"/>
      <c r="P140" s="226"/>
      <c r="Q140" s="226"/>
      <c r="R140" s="226"/>
      <c r="S140" s="226"/>
      <c r="T140" s="227"/>
      <c r="AT140" s="221" t="s">
        <v>249</v>
      </c>
      <c r="AU140" s="221" t="s">
        <v>92</v>
      </c>
      <c r="AV140" s="14" t="s">
        <v>164</v>
      </c>
      <c r="AW140" s="14" t="s">
        <v>39</v>
      </c>
      <c r="AX140" s="14" t="s">
        <v>21</v>
      </c>
      <c r="AY140" s="221" t="s">
        <v>165</v>
      </c>
    </row>
    <row r="141" s="1" customFormat="1" ht="24" customHeight="1">
      <c r="B141" s="185"/>
      <c r="C141" s="186" t="s">
        <v>164</v>
      </c>
      <c r="D141" s="186" t="s">
        <v>168</v>
      </c>
      <c r="E141" s="187" t="s">
        <v>286</v>
      </c>
      <c r="F141" s="188" t="s">
        <v>287</v>
      </c>
      <c r="G141" s="189" t="s">
        <v>268</v>
      </c>
      <c r="H141" s="190">
        <v>34.649999999999999</v>
      </c>
      <c r="I141" s="191"/>
      <c r="J141" s="192">
        <f>ROUND(I141*H141,2)</f>
        <v>0</v>
      </c>
      <c r="K141" s="188" t="s">
        <v>247</v>
      </c>
      <c r="L141" s="37"/>
      <c r="M141" s="193" t="s">
        <v>1</v>
      </c>
      <c r="N141" s="194" t="s">
        <v>49</v>
      </c>
      <c r="O141" s="73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AR141" s="197" t="s">
        <v>164</v>
      </c>
      <c r="AT141" s="197" t="s">
        <v>168</v>
      </c>
      <c r="AU141" s="197" t="s">
        <v>92</v>
      </c>
      <c r="AY141" s="18" t="s">
        <v>165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8" t="s">
        <v>21</v>
      </c>
      <c r="BK141" s="198">
        <f>ROUND(I141*H141,2)</f>
        <v>0</v>
      </c>
      <c r="BL141" s="18" t="s">
        <v>164</v>
      </c>
      <c r="BM141" s="197" t="s">
        <v>1984</v>
      </c>
    </row>
    <row r="142" s="1" customFormat="1">
      <c r="B142" s="37"/>
      <c r="D142" s="199" t="s">
        <v>173</v>
      </c>
      <c r="F142" s="200" t="s">
        <v>289</v>
      </c>
      <c r="I142" s="126"/>
      <c r="L142" s="37"/>
      <c r="M142" s="201"/>
      <c r="N142" s="73"/>
      <c r="O142" s="73"/>
      <c r="P142" s="73"/>
      <c r="Q142" s="73"/>
      <c r="R142" s="73"/>
      <c r="S142" s="73"/>
      <c r="T142" s="74"/>
      <c r="AT142" s="18" t="s">
        <v>173</v>
      </c>
      <c r="AU142" s="18" t="s">
        <v>92</v>
      </c>
    </row>
    <row r="143" s="1" customFormat="1" ht="24" customHeight="1">
      <c r="B143" s="185"/>
      <c r="C143" s="186" t="s">
        <v>188</v>
      </c>
      <c r="D143" s="186" t="s">
        <v>168</v>
      </c>
      <c r="E143" s="187" t="s">
        <v>293</v>
      </c>
      <c r="F143" s="188" t="s">
        <v>294</v>
      </c>
      <c r="G143" s="189" t="s">
        <v>268</v>
      </c>
      <c r="H143" s="190">
        <v>1544.4000000000001</v>
      </c>
      <c r="I143" s="191"/>
      <c r="J143" s="192">
        <f>ROUND(I143*H143,2)</f>
        <v>0</v>
      </c>
      <c r="K143" s="188" t="s">
        <v>247</v>
      </c>
      <c r="L143" s="37"/>
      <c r="M143" s="193" t="s">
        <v>1</v>
      </c>
      <c r="N143" s="194" t="s">
        <v>49</v>
      </c>
      <c r="O143" s="73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AR143" s="197" t="s">
        <v>164</v>
      </c>
      <c r="AT143" s="197" t="s">
        <v>168</v>
      </c>
      <c r="AU143" s="197" t="s">
        <v>92</v>
      </c>
      <c r="AY143" s="18" t="s">
        <v>165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8" t="s">
        <v>21</v>
      </c>
      <c r="BK143" s="198">
        <f>ROUND(I143*H143,2)</f>
        <v>0</v>
      </c>
      <c r="BL143" s="18" t="s">
        <v>164</v>
      </c>
      <c r="BM143" s="197" t="s">
        <v>1985</v>
      </c>
    </row>
    <row r="144" s="1" customFormat="1">
      <c r="B144" s="37"/>
      <c r="D144" s="199" t="s">
        <v>173</v>
      </c>
      <c r="F144" s="200" t="s">
        <v>296</v>
      </c>
      <c r="I144" s="126"/>
      <c r="L144" s="37"/>
      <c r="M144" s="201"/>
      <c r="N144" s="73"/>
      <c r="O144" s="73"/>
      <c r="P144" s="73"/>
      <c r="Q144" s="73"/>
      <c r="R144" s="73"/>
      <c r="S144" s="73"/>
      <c r="T144" s="74"/>
      <c r="AT144" s="18" t="s">
        <v>173</v>
      </c>
      <c r="AU144" s="18" t="s">
        <v>92</v>
      </c>
    </row>
    <row r="145" s="13" customFormat="1">
      <c r="B145" s="212"/>
      <c r="D145" s="199" t="s">
        <v>249</v>
      </c>
      <c r="E145" s="213" t="s">
        <v>1</v>
      </c>
      <c r="F145" s="214" t="s">
        <v>1986</v>
      </c>
      <c r="H145" s="215">
        <v>1544.4000000000001</v>
      </c>
      <c r="I145" s="216"/>
      <c r="L145" s="212"/>
      <c r="M145" s="217"/>
      <c r="N145" s="218"/>
      <c r="O145" s="218"/>
      <c r="P145" s="218"/>
      <c r="Q145" s="218"/>
      <c r="R145" s="218"/>
      <c r="S145" s="218"/>
      <c r="T145" s="219"/>
      <c r="AT145" s="213" t="s">
        <v>249</v>
      </c>
      <c r="AU145" s="213" t="s">
        <v>92</v>
      </c>
      <c r="AV145" s="13" t="s">
        <v>92</v>
      </c>
      <c r="AW145" s="13" t="s">
        <v>39</v>
      </c>
      <c r="AX145" s="13" t="s">
        <v>84</v>
      </c>
      <c r="AY145" s="213" t="s">
        <v>165</v>
      </c>
    </row>
    <row r="146" s="14" customFormat="1">
      <c r="B146" s="220"/>
      <c r="D146" s="199" t="s">
        <v>249</v>
      </c>
      <c r="E146" s="221" t="s">
        <v>1</v>
      </c>
      <c r="F146" s="222" t="s">
        <v>252</v>
      </c>
      <c r="H146" s="223">
        <v>1544.4000000000001</v>
      </c>
      <c r="I146" s="224"/>
      <c r="L146" s="220"/>
      <c r="M146" s="225"/>
      <c r="N146" s="226"/>
      <c r="O146" s="226"/>
      <c r="P146" s="226"/>
      <c r="Q146" s="226"/>
      <c r="R146" s="226"/>
      <c r="S146" s="226"/>
      <c r="T146" s="227"/>
      <c r="AT146" s="221" t="s">
        <v>249</v>
      </c>
      <c r="AU146" s="221" t="s">
        <v>92</v>
      </c>
      <c r="AV146" s="14" t="s">
        <v>164</v>
      </c>
      <c r="AW146" s="14" t="s">
        <v>39</v>
      </c>
      <c r="AX146" s="14" t="s">
        <v>21</v>
      </c>
      <c r="AY146" s="221" t="s">
        <v>165</v>
      </c>
    </row>
    <row r="147" s="1" customFormat="1" ht="16.5" customHeight="1">
      <c r="B147" s="185"/>
      <c r="C147" s="186" t="s">
        <v>193</v>
      </c>
      <c r="D147" s="186" t="s">
        <v>168</v>
      </c>
      <c r="E147" s="187" t="s">
        <v>299</v>
      </c>
      <c r="F147" s="188" t="s">
        <v>300</v>
      </c>
      <c r="G147" s="189" t="s">
        <v>268</v>
      </c>
      <c r="H147" s="190">
        <v>154.44</v>
      </c>
      <c r="I147" s="191"/>
      <c r="J147" s="192">
        <f>ROUND(I147*H147,2)</f>
        <v>0</v>
      </c>
      <c r="K147" s="188" t="s">
        <v>247</v>
      </c>
      <c r="L147" s="37"/>
      <c r="M147" s="193" t="s">
        <v>1</v>
      </c>
      <c r="N147" s="194" t="s">
        <v>49</v>
      </c>
      <c r="O147" s="73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AR147" s="197" t="s">
        <v>164</v>
      </c>
      <c r="AT147" s="197" t="s">
        <v>168</v>
      </c>
      <c r="AU147" s="197" t="s">
        <v>92</v>
      </c>
      <c r="AY147" s="18" t="s">
        <v>165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8" t="s">
        <v>21</v>
      </c>
      <c r="BK147" s="198">
        <f>ROUND(I147*H147,2)</f>
        <v>0</v>
      </c>
      <c r="BL147" s="18" t="s">
        <v>164</v>
      </c>
      <c r="BM147" s="197" t="s">
        <v>1987</v>
      </c>
    </row>
    <row r="148" s="1" customFormat="1">
      <c r="B148" s="37"/>
      <c r="D148" s="199" t="s">
        <v>173</v>
      </c>
      <c r="F148" s="200" t="s">
        <v>300</v>
      </c>
      <c r="I148" s="126"/>
      <c r="L148" s="37"/>
      <c r="M148" s="201"/>
      <c r="N148" s="73"/>
      <c r="O148" s="73"/>
      <c r="P148" s="73"/>
      <c r="Q148" s="73"/>
      <c r="R148" s="73"/>
      <c r="S148" s="73"/>
      <c r="T148" s="74"/>
      <c r="AT148" s="18" t="s">
        <v>173</v>
      </c>
      <c r="AU148" s="18" t="s">
        <v>92</v>
      </c>
    </row>
    <row r="149" s="1" customFormat="1" ht="24" customHeight="1">
      <c r="B149" s="185"/>
      <c r="C149" s="186" t="s">
        <v>198</v>
      </c>
      <c r="D149" s="186" t="s">
        <v>168</v>
      </c>
      <c r="E149" s="187" t="s">
        <v>303</v>
      </c>
      <c r="F149" s="188" t="s">
        <v>304</v>
      </c>
      <c r="G149" s="189" t="s">
        <v>305</v>
      </c>
      <c r="H149" s="190">
        <v>324.32400000000001</v>
      </c>
      <c r="I149" s="191"/>
      <c r="J149" s="192">
        <f>ROUND(I149*H149,2)</f>
        <v>0</v>
      </c>
      <c r="K149" s="188" t="s">
        <v>247</v>
      </c>
      <c r="L149" s="37"/>
      <c r="M149" s="193" t="s">
        <v>1</v>
      </c>
      <c r="N149" s="194" t="s">
        <v>49</v>
      </c>
      <c r="O149" s="73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AR149" s="197" t="s">
        <v>164</v>
      </c>
      <c r="AT149" s="197" t="s">
        <v>168</v>
      </c>
      <c r="AU149" s="197" t="s">
        <v>92</v>
      </c>
      <c r="AY149" s="18" t="s">
        <v>165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8" t="s">
        <v>21</v>
      </c>
      <c r="BK149" s="198">
        <f>ROUND(I149*H149,2)</f>
        <v>0</v>
      </c>
      <c r="BL149" s="18" t="s">
        <v>164</v>
      </c>
      <c r="BM149" s="197" t="s">
        <v>1988</v>
      </c>
    </row>
    <row r="150" s="1" customFormat="1">
      <c r="B150" s="37"/>
      <c r="D150" s="199" t="s">
        <v>173</v>
      </c>
      <c r="F150" s="200" t="s">
        <v>307</v>
      </c>
      <c r="I150" s="126"/>
      <c r="L150" s="37"/>
      <c r="M150" s="201"/>
      <c r="N150" s="73"/>
      <c r="O150" s="73"/>
      <c r="P150" s="73"/>
      <c r="Q150" s="73"/>
      <c r="R150" s="73"/>
      <c r="S150" s="73"/>
      <c r="T150" s="74"/>
      <c r="AT150" s="18" t="s">
        <v>173</v>
      </c>
      <c r="AU150" s="18" t="s">
        <v>92</v>
      </c>
    </row>
    <row r="151" s="13" customFormat="1">
      <c r="B151" s="212"/>
      <c r="D151" s="199" t="s">
        <v>249</v>
      </c>
      <c r="E151" s="213" t="s">
        <v>1</v>
      </c>
      <c r="F151" s="214" t="s">
        <v>1989</v>
      </c>
      <c r="H151" s="215">
        <v>324.32400000000001</v>
      </c>
      <c r="I151" s="216"/>
      <c r="L151" s="212"/>
      <c r="M151" s="217"/>
      <c r="N151" s="218"/>
      <c r="O151" s="218"/>
      <c r="P151" s="218"/>
      <c r="Q151" s="218"/>
      <c r="R151" s="218"/>
      <c r="S151" s="218"/>
      <c r="T151" s="219"/>
      <c r="AT151" s="213" t="s">
        <v>249</v>
      </c>
      <c r="AU151" s="213" t="s">
        <v>92</v>
      </c>
      <c r="AV151" s="13" t="s">
        <v>92</v>
      </c>
      <c r="AW151" s="13" t="s">
        <v>39</v>
      </c>
      <c r="AX151" s="13" t="s">
        <v>84</v>
      </c>
      <c r="AY151" s="213" t="s">
        <v>165</v>
      </c>
    </row>
    <row r="152" s="14" customFormat="1">
      <c r="B152" s="220"/>
      <c r="D152" s="199" t="s">
        <v>249</v>
      </c>
      <c r="E152" s="221" t="s">
        <v>1</v>
      </c>
      <c r="F152" s="222" t="s">
        <v>252</v>
      </c>
      <c r="H152" s="223">
        <v>324.32400000000001</v>
      </c>
      <c r="I152" s="224"/>
      <c r="L152" s="220"/>
      <c r="M152" s="225"/>
      <c r="N152" s="226"/>
      <c r="O152" s="226"/>
      <c r="P152" s="226"/>
      <c r="Q152" s="226"/>
      <c r="R152" s="226"/>
      <c r="S152" s="226"/>
      <c r="T152" s="227"/>
      <c r="AT152" s="221" t="s">
        <v>249</v>
      </c>
      <c r="AU152" s="221" t="s">
        <v>92</v>
      </c>
      <c r="AV152" s="14" t="s">
        <v>164</v>
      </c>
      <c r="AW152" s="14" t="s">
        <v>39</v>
      </c>
      <c r="AX152" s="14" t="s">
        <v>21</v>
      </c>
      <c r="AY152" s="221" t="s">
        <v>165</v>
      </c>
    </row>
    <row r="153" s="1" customFormat="1" ht="16.5" customHeight="1">
      <c r="B153" s="185"/>
      <c r="C153" s="186" t="s">
        <v>203</v>
      </c>
      <c r="D153" s="186" t="s">
        <v>168</v>
      </c>
      <c r="E153" s="187" t="s">
        <v>321</v>
      </c>
      <c r="F153" s="188" t="s">
        <v>322</v>
      </c>
      <c r="G153" s="189" t="s">
        <v>246</v>
      </c>
      <c r="H153" s="190">
        <v>343.19999999999999</v>
      </c>
      <c r="I153" s="191"/>
      <c r="J153" s="192">
        <f>ROUND(I153*H153,2)</f>
        <v>0</v>
      </c>
      <c r="K153" s="188" t="s">
        <v>247</v>
      </c>
      <c r="L153" s="37"/>
      <c r="M153" s="193" t="s">
        <v>1</v>
      </c>
      <c r="N153" s="194" t="s">
        <v>49</v>
      </c>
      <c r="O153" s="73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AR153" s="197" t="s">
        <v>164</v>
      </c>
      <c r="AT153" s="197" t="s">
        <v>168</v>
      </c>
      <c r="AU153" s="197" t="s">
        <v>92</v>
      </c>
      <c r="AY153" s="18" t="s">
        <v>165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8" t="s">
        <v>21</v>
      </c>
      <c r="BK153" s="198">
        <f>ROUND(I153*H153,2)</f>
        <v>0</v>
      </c>
      <c r="BL153" s="18" t="s">
        <v>164</v>
      </c>
      <c r="BM153" s="197" t="s">
        <v>1990</v>
      </c>
    </row>
    <row r="154" s="1" customFormat="1">
      <c r="B154" s="37"/>
      <c r="D154" s="199" t="s">
        <v>173</v>
      </c>
      <c r="F154" s="200" t="s">
        <v>324</v>
      </c>
      <c r="I154" s="126"/>
      <c r="L154" s="37"/>
      <c r="M154" s="201"/>
      <c r="N154" s="73"/>
      <c r="O154" s="73"/>
      <c r="P154" s="73"/>
      <c r="Q154" s="73"/>
      <c r="R154" s="73"/>
      <c r="S154" s="73"/>
      <c r="T154" s="74"/>
      <c r="AT154" s="18" t="s">
        <v>173</v>
      </c>
      <c r="AU154" s="18" t="s">
        <v>92</v>
      </c>
    </row>
    <row r="155" s="13" customFormat="1">
      <c r="B155" s="212"/>
      <c r="D155" s="199" t="s">
        <v>249</v>
      </c>
      <c r="E155" s="213" t="s">
        <v>1</v>
      </c>
      <c r="F155" s="214" t="s">
        <v>1991</v>
      </c>
      <c r="H155" s="215">
        <v>343.19999999999999</v>
      </c>
      <c r="I155" s="216"/>
      <c r="L155" s="212"/>
      <c r="M155" s="217"/>
      <c r="N155" s="218"/>
      <c r="O155" s="218"/>
      <c r="P155" s="218"/>
      <c r="Q155" s="218"/>
      <c r="R155" s="218"/>
      <c r="S155" s="218"/>
      <c r="T155" s="219"/>
      <c r="AT155" s="213" t="s">
        <v>249</v>
      </c>
      <c r="AU155" s="213" t="s">
        <v>92</v>
      </c>
      <c r="AV155" s="13" t="s">
        <v>92</v>
      </c>
      <c r="AW155" s="13" t="s">
        <v>39</v>
      </c>
      <c r="AX155" s="13" t="s">
        <v>84</v>
      </c>
      <c r="AY155" s="213" t="s">
        <v>165</v>
      </c>
    </row>
    <row r="156" s="14" customFormat="1">
      <c r="B156" s="220"/>
      <c r="D156" s="199" t="s">
        <v>249</v>
      </c>
      <c r="E156" s="221" t="s">
        <v>1</v>
      </c>
      <c r="F156" s="222" t="s">
        <v>252</v>
      </c>
      <c r="H156" s="223">
        <v>343.19999999999999</v>
      </c>
      <c r="I156" s="224"/>
      <c r="L156" s="220"/>
      <c r="M156" s="225"/>
      <c r="N156" s="226"/>
      <c r="O156" s="226"/>
      <c r="P156" s="226"/>
      <c r="Q156" s="226"/>
      <c r="R156" s="226"/>
      <c r="S156" s="226"/>
      <c r="T156" s="227"/>
      <c r="AT156" s="221" t="s">
        <v>249</v>
      </c>
      <c r="AU156" s="221" t="s">
        <v>92</v>
      </c>
      <c r="AV156" s="14" t="s">
        <v>164</v>
      </c>
      <c r="AW156" s="14" t="s">
        <v>39</v>
      </c>
      <c r="AX156" s="14" t="s">
        <v>21</v>
      </c>
      <c r="AY156" s="221" t="s">
        <v>165</v>
      </c>
    </row>
    <row r="157" s="1" customFormat="1" ht="16.5" customHeight="1">
      <c r="B157" s="185"/>
      <c r="C157" s="186" t="s">
        <v>208</v>
      </c>
      <c r="D157" s="186" t="s">
        <v>168</v>
      </c>
      <c r="E157" s="187" t="s">
        <v>326</v>
      </c>
      <c r="F157" s="188" t="s">
        <v>327</v>
      </c>
      <c r="G157" s="189" t="s">
        <v>328</v>
      </c>
      <c r="H157" s="190">
        <v>2</v>
      </c>
      <c r="I157" s="191"/>
      <c r="J157" s="192">
        <f>ROUND(I157*H157,2)</f>
        <v>0</v>
      </c>
      <c r="K157" s="188" t="s">
        <v>1</v>
      </c>
      <c r="L157" s="37"/>
      <c r="M157" s="193" t="s">
        <v>1</v>
      </c>
      <c r="N157" s="194" t="s">
        <v>49</v>
      </c>
      <c r="O157" s="73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AR157" s="197" t="s">
        <v>164</v>
      </c>
      <c r="AT157" s="197" t="s">
        <v>168</v>
      </c>
      <c r="AU157" s="197" t="s">
        <v>92</v>
      </c>
      <c r="AY157" s="18" t="s">
        <v>165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8" t="s">
        <v>21</v>
      </c>
      <c r="BK157" s="198">
        <f>ROUND(I157*H157,2)</f>
        <v>0</v>
      </c>
      <c r="BL157" s="18" t="s">
        <v>164</v>
      </c>
      <c r="BM157" s="197" t="s">
        <v>1992</v>
      </c>
    </row>
    <row r="158" s="11" customFormat="1" ht="22.8" customHeight="1">
      <c r="B158" s="172"/>
      <c r="D158" s="173" t="s">
        <v>83</v>
      </c>
      <c r="E158" s="183" t="s">
        <v>188</v>
      </c>
      <c r="F158" s="183" t="s">
        <v>687</v>
      </c>
      <c r="I158" s="175"/>
      <c r="J158" s="184">
        <f>BK158</f>
        <v>0</v>
      </c>
      <c r="L158" s="172"/>
      <c r="M158" s="177"/>
      <c r="N158" s="178"/>
      <c r="O158" s="178"/>
      <c r="P158" s="179">
        <f>SUM(P159:P183)</f>
        <v>0</v>
      </c>
      <c r="Q158" s="178"/>
      <c r="R158" s="179">
        <f>SUM(R159:R183)</f>
        <v>310.34908799999999</v>
      </c>
      <c r="S158" s="178"/>
      <c r="T158" s="180">
        <f>SUM(T159:T183)</f>
        <v>0</v>
      </c>
      <c r="AR158" s="173" t="s">
        <v>21</v>
      </c>
      <c r="AT158" s="181" t="s">
        <v>83</v>
      </c>
      <c r="AU158" s="181" t="s">
        <v>21</v>
      </c>
      <c r="AY158" s="173" t="s">
        <v>165</v>
      </c>
      <c r="BK158" s="182">
        <f>SUM(BK159:BK183)</f>
        <v>0</v>
      </c>
    </row>
    <row r="159" s="1" customFormat="1" ht="16.5" customHeight="1">
      <c r="B159" s="185"/>
      <c r="C159" s="186" t="s">
        <v>26</v>
      </c>
      <c r="D159" s="186" t="s">
        <v>168</v>
      </c>
      <c r="E159" s="187" t="s">
        <v>1993</v>
      </c>
      <c r="F159" s="188" t="s">
        <v>1994</v>
      </c>
      <c r="G159" s="189" t="s">
        <v>246</v>
      </c>
      <c r="H159" s="190">
        <v>343.19999999999999</v>
      </c>
      <c r="I159" s="191"/>
      <c r="J159" s="192">
        <f>ROUND(I159*H159,2)</f>
        <v>0</v>
      </c>
      <c r="K159" s="188" t="s">
        <v>247</v>
      </c>
      <c r="L159" s="37"/>
      <c r="M159" s="193" t="s">
        <v>1</v>
      </c>
      <c r="N159" s="194" t="s">
        <v>49</v>
      </c>
      <c r="O159" s="73"/>
      <c r="P159" s="195">
        <f>O159*H159</f>
        <v>0</v>
      </c>
      <c r="Q159" s="195">
        <v>0.27994000000000002</v>
      </c>
      <c r="R159" s="195">
        <f>Q159*H159</f>
        <v>96.07540800000001</v>
      </c>
      <c r="S159" s="195">
        <v>0</v>
      </c>
      <c r="T159" s="196">
        <f>S159*H159</f>
        <v>0</v>
      </c>
      <c r="AR159" s="197" t="s">
        <v>164</v>
      </c>
      <c r="AT159" s="197" t="s">
        <v>168</v>
      </c>
      <c r="AU159" s="197" t="s">
        <v>92</v>
      </c>
      <c r="AY159" s="18" t="s">
        <v>165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8" t="s">
        <v>21</v>
      </c>
      <c r="BK159" s="198">
        <f>ROUND(I159*H159,2)</f>
        <v>0</v>
      </c>
      <c r="BL159" s="18" t="s">
        <v>164</v>
      </c>
      <c r="BM159" s="197" t="s">
        <v>1995</v>
      </c>
    </row>
    <row r="160" s="1" customFormat="1">
      <c r="B160" s="37"/>
      <c r="D160" s="199" t="s">
        <v>173</v>
      </c>
      <c r="F160" s="200" t="s">
        <v>1996</v>
      </c>
      <c r="I160" s="126"/>
      <c r="L160" s="37"/>
      <c r="M160" s="201"/>
      <c r="N160" s="73"/>
      <c r="O160" s="73"/>
      <c r="P160" s="73"/>
      <c r="Q160" s="73"/>
      <c r="R160" s="73"/>
      <c r="S160" s="73"/>
      <c r="T160" s="74"/>
      <c r="AT160" s="18" t="s">
        <v>173</v>
      </c>
      <c r="AU160" s="18" t="s">
        <v>92</v>
      </c>
    </row>
    <row r="161" s="12" customFormat="1">
      <c r="B161" s="205"/>
      <c r="D161" s="199" t="s">
        <v>249</v>
      </c>
      <c r="E161" s="206" t="s">
        <v>1</v>
      </c>
      <c r="F161" s="207" t="s">
        <v>1997</v>
      </c>
      <c r="H161" s="206" t="s">
        <v>1</v>
      </c>
      <c r="I161" s="208"/>
      <c r="L161" s="205"/>
      <c r="M161" s="209"/>
      <c r="N161" s="210"/>
      <c r="O161" s="210"/>
      <c r="P161" s="210"/>
      <c r="Q161" s="210"/>
      <c r="R161" s="210"/>
      <c r="S161" s="210"/>
      <c r="T161" s="211"/>
      <c r="AT161" s="206" t="s">
        <v>249</v>
      </c>
      <c r="AU161" s="206" t="s">
        <v>92</v>
      </c>
      <c r="AV161" s="12" t="s">
        <v>21</v>
      </c>
      <c r="AW161" s="12" t="s">
        <v>39</v>
      </c>
      <c r="AX161" s="12" t="s">
        <v>84</v>
      </c>
      <c r="AY161" s="206" t="s">
        <v>165</v>
      </c>
    </row>
    <row r="162" s="13" customFormat="1">
      <c r="B162" s="212"/>
      <c r="D162" s="199" t="s">
        <v>249</v>
      </c>
      <c r="E162" s="213" t="s">
        <v>1</v>
      </c>
      <c r="F162" s="214" t="s">
        <v>1991</v>
      </c>
      <c r="H162" s="215">
        <v>343.19999999999999</v>
      </c>
      <c r="I162" s="216"/>
      <c r="L162" s="212"/>
      <c r="M162" s="217"/>
      <c r="N162" s="218"/>
      <c r="O162" s="218"/>
      <c r="P162" s="218"/>
      <c r="Q162" s="218"/>
      <c r="R162" s="218"/>
      <c r="S162" s="218"/>
      <c r="T162" s="219"/>
      <c r="AT162" s="213" t="s">
        <v>249</v>
      </c>
      <c r="AU162" s="213" t="s">
        <v>92</v>
      </c>
      <c r="AV162" s="13" t="s">
        <v>92</v>
      </c>
      <c r="AW162" s="13" t="s">
        <v>39</v>
      </c>
      <c r="AX162" s="13" t="s">
        <v>84</v>
      </c>
      <c r="AY162" s="213" t="s">
        <v>165</v>
      </c>
    </row>
    <row r="163" s="14" customFormat="1">
      <c r="B163" s="220"/>
      <c r="D163" s="199" t="s">
        <v>249</v>
      </c>
      <c r="E163" s="221" t="s">
        <v>1</v>
      </c>
      <c r="F163" s="222" t="s">
        <v>252</v>
      </c>
      <c r="H163" s="223">
        <v>343.19999999999999</v>
      </c>
      <c r="I163" s="224"/>
      <c r="L163" s="220"/>
      <c r="M163" s="225"/>
      <c r="N163" s="226"/>
      <c r="O163" s="226"/>
      <c r="P163" s="226"/>
      <c r="Q163" s="226"/>
      <c r="R163" s="226"/>
      <c r="S163" s="226"/>
      <c r="T163" s="227"/>
      <c r="AT163" s="221" t="s">
        <v>249</v>
      </c>
      <c r="AU163" s="221" t="s">
        <v>92</v>
      </c>
      <c r="AV163" s="14" t="s">
        <v>164</v>
      </c>
      <c r="AW163" s="14" t="s">
        <v>39</v>
      </c>
      <c r="AX163" s="14" t="s">
        <v>21</v>
      </c>
      <c r="AY163" s="221" t="s">
        <v>165</v>
      </c>
    </row>
    <row r="164" s="1" customFormat="1" ht="16.5" customHeight="1">
      <c r="B164" s="185"/>
      <c r="C164" s="186" t="s">
        <v>298</v>
      </c>
      <c r="D164" s="186" t="s">
        <v>168</v>
      </c>
      <c r="E164" s="187" t="s">
        <v>1998</v>
      </c>
      <c r="F164" s="188" t="s">
        <v>1999</v>
      </c>
      <c r="G164" s="189" t="s">
        <v>246</v>
      </c>
      <c r="H164" s="190">
        <v>343.19999999999999</v>
      </c>
      <c r="I164" s="191"/>
      <c r="J164" s="192">
        <f>ROUND(I164*H164,2)</f>
        <v>0</v>
      </c>
      <c r="K164" s="188" t="s">
        <v>247</v>
      </c>
      <c r="L164" s="37"/>
      <c r="M164" s="193" t="s">
        <v>1</v>
      </c>
      <c r="N164" s="194" t="s">
        <v>49</v>
      </c>
      <c r="O164" s="73"/>
      <c r="P164" s="195">
        <f>O164*H164</f>
        <v>0</v>
      </c>
      <c r="Q164" s="195">
        <v>0.378</v>
      </c>
      <c r="R164" s="195">
        <f>Q164*H164</f>
        <v>129.72960000000001</v>
      </c>
      <c r="S164" s="195">
        <v>0</v>
      </c>
      <c r="T164" s="196">
        <f>S164*H164</f>
        <v>0</v>
      </c>
      <c r="AR164" s="197" t="s">
        <v>164</v>
      </c>
      <c r="AT164" s="197" t="s">
        <v>168</v>
      </c>
      <c r="AU164" s="197" t="s">
        <v>92</v>
      </c>
      <c r="AY164" s="18" t="s">
        <v>165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8" t="s">
        <v>21</v>
      </c>
      <c r="BK164" s="198">
        <f>ROUND(I164*H164,2)</f>
        <v>0</v>
      </c>
      <c r="BL164" s="18" t="s">
        <v>164</v>
      </c>
      <c r="BM164" s="197" t="s">
        <v>2000</v>
      </c>
    </row>
    <row r="165" s="1" customFormat="1">
      <c r="B165" s="37"/>
      <c r="D165" s="199" t="s">
        <v>173</v>
      </c>
      <c r="F165" s="200" t="s">
        <v>2001</v>
      </c>
      <c r="I165" s="126"/>
      <c r="L165" s="37"/>
      <c r="M165" s="201"/>
      <c r="N165" s="73"/>
      <c r="O165" s="73"/>
      <c r="P165" s="73"/>
      <c r="Q165" s="73"/>
      <c r="R165" s="73"/>
      <c r="S165" s="73"/>
      <c r="T165" s="74"/>
      <c r="AT165" s="18" t="s">
        <v>173</v>
      </c>
      <c r="AU165" s="18" t="s">
        <v>92</v>
      </c>
    </row>
    <row r="166" s="12" customFormat="1">
      <c r="B166" s="205"/>
      <c r="D166" s="199" t="s">
        <v>249</v>
      </c>
      <c r="E166" s="206" t="s">
        <v>1</v>
      </c>
      <c r="F166" s="207" t="s">
        <v>1997</v>
      </c>
      <c r="H166" s="206" t="s">
        <v>1</v>
      </c>
      <c r="I166" s="208"/>
      <c r="L166" s="205"/>
      <c r="M166" s="209"/>
      <c r="N166" s="210"/>
      <c r="O166" s="210"/>
      <c r="P166" s="210"/>
      <c r="Q166" s="210"/>
      <c r="R166" s="210"/>
      <c r="S166" s="210"/>
      <c r="T166" s="211"/>
      <c r="AT166" s="206" t="s">
        <v>249</v>
      </c>
      <c r="AU166" s="206" t="s">
        <v>92</v>
      </c>
      <c r="AV166" s="12" t="s">
        <v>21</v>
      </c>
      <c r="AW166" s="12" t="s">
        <v>39</v>
      </c>
      <c r="AX166" s="12" t="s">
        <v>84</v>
      </c>
      <c r="AY166" s="206" t="s">
        <v>165</v>
      </c>
    </row>
    <row r="167" s="13" customFormat="1">
      <c r="B167" s="212"/>
      <c r="D167" s="199" t="s">
        <v>249</v>
      </c>
      <c r="E167" s="213" t="s">
        <v>1</v>
      </c>
      <c r="F167" s="214" t="s">
        <v>1991</v>
      </c>
      <c r="H167" s="215">
        <v>343.19999999999999</v>
      </c>
      <c r="I167" s="216"/>
      <c r="L167" s="212"/>
      <c r="M167" s="217"/>
      <c r="N167" s="218"/>
      <c r="O167" s="218"/>
      <c r="P167" s="218"/>
      <c r="Q167" s="218"/>
      <c r="R167" s="218"/>
      <c r="S167" s="218"/>
      <c r="T167" s="219"/>
      <c r="AT167" s="213" t="s">
        <v>249</v>
      </c>
      <c r="AU167" s="213" t="s">
        <v>92</v>
      </c>
      <c r="AV167" s="13" t="s">
        <v>92</v>
      </c>
      <c r="AW167" s="13" t="s">
        <v>39</v>
      </c>
      <c r="AX167" s="13" t="s">
        <v>84</v>
      </c>
      <c r="AY167" s="213" t="s">
        <v>165</v>
      </c>
    </row>
    <row r="168" s="14" customFormat="1">
      <c r="B168" s="220"/>
      <c r="D168" s="199" t="s">
        <v>249</v>
      </c>
      <c r="E168" s="221" t="s">
        <v>1</v>
      </c>
      <c r="F168" s="222" t="s">
        <v>252</v>
      </c>
      <c r="H168" s="223">
        <v>343.19999999999999</v>
      </c>
      <c r="I168" s="224"/>
      <c r="L168" s="220"/>
      <c r="M168" s="225"/>
      <c r="N168" s="226"/>
      <c r="O168" s="226"/>
      <c r="P168" s="226"/>
      <c r="Q168" s="226"/>
      <c r="R168" s="226"/>
      <c r="S168" s="226"/>
      <c r="T168" s="227"/>
      <c r="AT168" s="221" t="s">
        <v>249</v>
      </c>
      <c r="AU168" s="221" t="s">
        <v>92</v>
      </c>
      <c r="AV168" s="14" t="s">
        <v>164</v>
      </c>
      <c r="AW168" s="14" t="s">
        <v>39</v>
      </c>
      <c r="AX168" s="14" t="s">
        <v>21</v>
      </c>
      <c r="AY168" s="221" t="s">
        <v>165</v>
      </c>
    </row>
    <row r="169" s="1" customFormat="1" ht="24" customHeight="1">
      <c r="B169" s="185"/>
      <c r="C169" s="186" t="s">
        <v>302</v>
      </c>
      <c r="D169" s="186" t="s">
        <v>168</v>
      </c>
      <c r="E169" s="187" t="s">
        <v>2002</v>
      </c>
      <c r="F169" s="188" t="s">
        <v>2003</v>
      </c>
      <c r="G169" s="189" t="s">
        <v>246</v>
      </c>
      <c r="H169" s="190">
        <v>312</v>
      </c>
      <c r="I169" s="191"/>
      <c r="J169" s="192">
        <f>ROUND(I169*H169,2)</f>
        <v>0</v>
      </c>
      <c r="K169" s="188" t="s">
        <v>247</v>
      </c>
      <c r="L169" s="37"/>
      <c r="M169" s="193" t="s">
        <v>1</v>
      </c>
      <c r="N169" s="194" t="s">
        <v>49</v>
      </c>
      <c r="O169" s="73"/>
      <c r="P169" s="195">
        <f>O169*H169</f>
        <v>0</v>
      </c>
      <c r="Q169" s="195">
        <v>0.15826000000000001</v>
      </c>
      <c r="R169" s="195">
        <f>Q169*H169</f>
        <v>49.377120000000005</v>
      </c>
      <c r="S169" s="195">
        <v>0</v>
      </c>
      <c r="T169" s="196">
        <f>S169*H169</f>
        <v>0</v>
      </c>
      <c r="AR169" s="197" t="s">
        <v>164</v>
      </c>
      <c r="AT169" s="197" t="s">
        <v>168</v>
      </c>
      <c r="AU169" s="197" t="s">
        <v>92</v>
      </c>
      <c r="AY169" s="18" t="s">
        <v>165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8" t="s">
        <v>21</v>
      </c>
      <c r="BK169" s="198">
        <f>ROUND(I169*H169,2)</f>
        <v>0</v>
      </c>
      <c r="BL169" s="18" t="s">
        <v>164</v>
      </c>
      <c r="BM169" s="197" t="s">
        <v>2004</v>
      </c>
    </row>
    <row r="170" s="1" customFormat="1">
      <c r="B170" s="37"/>
      <c r="D170" s="199" t="s">
        <v>173</v>
      </c>
      <c r="F170" s="200" t="s">
        <v>2005</v>
      </c>
      <c r="I170" s="126"/>
      <c r="L170" s="37"/>
      <c r="M170" s="201"/>
      <c r="N170" s="73"/>
      <c r="O170" s="73"/>
      <c r="P170" s="73"/>
      <c r="Q170" s="73"/>
      <c r="R170" s="73"/>
      <c r="S170" s="73"/>
      <c r="T170" s="74"/>
      <c r="AT170" s="18" t="s">
        <v>173</v>
      </c>
      <c r="AU170" s="18" t="s">
        <v>92</v>
      </c>
    </row>
    <row r="171" s="1" customFormat="1" ht="24" customHeight="1">
      <c r="B171" s="185"/>
      <c r="C171" s="186" t="s">
        <v>309</v>
      </c>
      <c r="D171" s="186" t="s">
        <v>168</v>
      </c>
      <c r="E171" s="187" t="s">
        <v>2006</v>
      </c>
      <c r="F171" s="188" t="s">
        <v>2007</v>
      </c>
      <c r="G171" s="189" t="s">
        <v>246</v>
      </c>
      <c r="H171" s="190">
        <v>312</v>
      </c>
      <c r="I171" s="191"/>
      <c r="J171" s="192">
        <f>ROUND(I171*H171,2)</f>
        <v>0</v>
      </c>
      <c r="K171" s="188" t="s">
        <v>247</v>
      </c>
      <c r="L171" s="37"/>
      <c r="M171" s="193" t="s">
        <v>1</v>
      </c>
      <c r="N171" s="194" t="s">
        <v>49</v>
      </c>
      <c r="O171" s="73"/>
      <c r="P171" s="195">
        <f>O171*H171</f>
        <v>0</v>
      </c>
      <c r="Q171" s="195">
        <v>0.0056100000000000004</v>
      </c>
      <c r="R171" s="195">
        <f>Q171*H171</f>
        <v>1.7503200000000001</v>
      </c>
      <c r="S171" s="195">
        <v>0</v>
      </c>
      <c r="T171" s="196">
        <f>S171*H171</f>
        <v>0</v>
      </c>
      <c r="AR171" s="197" t="s">
        <v>164</v>
      </c>
      <c r="AT171" s="197" t="s">
        <v>168</v>
      </c>
      <c r="AU171" s="197" t="s">
        <v>92</v>
      </c>
      <c r="AY171" s="18" t="s">
        <v>165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8" t="s">
        <v>21</v>
      </c>
      <c r="BK171" s="198">
        <f>ROUND(I171*H171,2)</f>
        <v>0</v>
      </c>
      <c r="BL171" s="18" t="s">
        <v>164</v>
      </c>
      <c r="BM171" s="197" t="s">
        <v>2008</v>
      </c>
    </row>
    <row r="172" s="1" customFormat="1">
      <c r="B172" s="37"/>
      <c r="D172" s="199" t="s">
        <v>173</v>
      </c>
      <c r="F172" s="200" t="s">
        <v>2009</v>
      </c>
      <c r="I172" s="126"/>
      <c r="L172" s="37"/>
      <c r="M172" s="201"/>
      <c r="N172" s="73"/>
      <c r="O172" s="73"/>
      <c r="P172" s="73"/>
      <c r="Q172" s="73"/>
      <c r="R172" s="73"/>
      <c r="S172" s="73"/>
      <c r="T172" s="74"/>
      <c r="AT172" s="18" t="s">
        <v>173</v>
      </c>
      <c r="AU172" s="18" t="s">
        <v>92</v>
      </c>
    </row>
    <row r="173" s="1" customFormat="1" ht="24" customHeight="1">
      <c r="B173" s="185"/>
      <c r="C173" s="186" t="s">
        <v>320</v>
      </c>
      <c r="D173" s="186" t="s">
        <v>168</v>
      </c>
      <c r="E173" s="187" t="s">
        <v>2010</v>
      </c>
      <c r="F173" s="188" t="s">
        <v>2011</v>
      </c>
      <c r="G173" s="189" t="s">
        <v>246</v>
      </c>
      <c r="H173" s="190">
        <v>312</v>
      </c>
      <c r="I173" s="191"/>
      <c r="J173" s="192">
        <f>ROUND(I173*H173,2)</f>
        <v>0</v>
      </c>
      <c r="K173" s="188" t="s">
        <v>247</v>
      </c>
      <c r="L173" s="37"/>
      <c r="M173" s="193" t="s">
        <v>1</v>
      </c>
      <c r="N173" s="194" t="s">
        <v>49</v>
      </c>
      <c r="O173" s="73"/>
      <c r="P173" s="195">
        <f>O173*H173</f>
        <v>0</v>
      </c>
      <c r="Q173" s="195">
        <v>0.00060999999999999997</v>
      </c>
      <c r="R173" s="195">
        <f>Q173*H173</f>
        <v>0.19031999999999999</v>
      </c>
      <c r="S173" s="195">
        <v>0</v>
      </c>
      <c r="T173" s="196">
        <f>S173*H173</f>
        <v>0</v>
      </c>
      <c r="AR173" s="197" t="s">
        <v>164</v>
      </c>
      <c r="AT173" s="197" t="s">
        <v>168</v>
      </c>
      <c r="AU173" s="197" t="s">
        <v>92</v>
      </c>
      <c r="AY173" s="18" t="s">
        <v>165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8" t="s">
        <v>21</v>
      </c>
      <c r="BK173" s="198">
        <f>ROUND(I173*H173,2)</f>
        <v>0</v>
      </c>
      <c r="BL173" s="18" t="s">
        <v>164</v>
      </c>
      <c r="BM173" s="197" t="s">
        <v>2012</v>
      </c>
    </row>
    <row r="174" s="1" customFormat="1">
      <c r="B174" s="37"/>
      <c r="D174" s="199" t="s">
        <v>173</v>
      </c>
      <c r="F174" s="200" t="s">
        <v>2013</v>
      </c>
      <c r="I174" s="126"/>
      <c r="L174" s="37"/>
      <c r="M174" s="201"/>
      <c r="N174" s="73"/>
      <c r="O174" s="73"/>
      <c r="P174" s="73"/>
      <c r="Q174" s="73"/>
      <c r="R174" s="73"/>
      <c r="S174" s="73"/>
      <c r="T174" s="74"/>
      <c r="AT174" s="18" t="s">
        <v>173</v>
      </c>
      <c r="AU174" s="18" t="s">
        <v>92</v>
      </c>
    </row>
    <row r="175" s="1" customFormat="1" ht="24" customHeight="1">
      <c r="B175" s="185"/>
      <c r="C175" s="186" t="s">
        <v>8</v>
      </c>
      <c r="D175" s="186" t="s">
        <v>168</v>
      </c>
      <c r="E175" s="187" t="s">
        <v>2014</v>
      </c>
      <c r="F175" s="188" t="s">
        <v>2015</v>
      </c>
      <c r="G175" s="189" t="s">
        <v>246</v>
      </c>
      <c r="H175" s="190">
        <v>312</v>
      </c>
      <c r="I175" s="191"/>
      <c r="J175" s="192">
        <f>ROUND(I175*H175,2)</f>
        <v>0</v>
      </c>
      <c r="K175" s="188" t="s">
        <v>247</v>
      </c>
      <c r="L175" s="37"/>
      <c r="M175" s="193" t="s">
        <v>1</v>
      </c>
      <c r="N175" s="194" t="s">
        <v>49</v>
      </c>
      <c r="O175" s="73"/>
      <c r="P175" s="195">
        <f>O175*H175</f>
        <v>0</v>
      </c>
      <c r="Q175" s="195">
        <v>0.10373</v>
      </c>
      <c r="R175" s="195">
        <f>Q175*H175</f>
        <v>32.363759999999999</v>
      </c>
      <c r="S175" s="195">
        <v>0</v>
      </c>
      <c r="T175" s="196">
        <f>S175*H175</f>
        <v>0</v>
      </c>
      <c r="AR175" s="197" t="s">
        <v>164</v>
      </c>
      <c r="AT175" s="197" t="s">
        <v>168</v>
      </c>
      <c r="AU175" s="197" t="s">
        <v>92</v>
      </c>
      <c r="AY175" s="18" t="s">
        <v>165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8" t="s">
        <v>21</v>
      </c>
      <c r="BK175" s="198">
        <f>ROUND(I175*H175,2)</f>
        <v>0</v>
      </c>
      <c r="BL175" s="18" t="s">
        <v>164</v>
      </c>
      <c r="BM175" s="197" t="s">
        <v>2016</v>
      </c>
    </row>
    <row r="176" s="1" customFormat="1">
      <c r="B176" s="37"/>
      <c r="D176" s="199" t="s">
        <v>173</v>
      </c>
      <c r="F176" s="200" t="s">
        <v>2017</v>
      </c>
      <c r="I176" s="126"/>
      <c r="L176" s="37"/>
      <c r="M176" s="201"/>
      <c r="N176" s="73"/>
      <c r="O176" s="73"/>
      <c r="P176" s="73"/>
      <c r="Q176" s="73"/>
      <c r="R176" s="73"/>
      <c r="S176" s="73"/>
      <c r="T176" s="74"/>
      <c r="AT176" s="18" t="s">
        <v>173</v>
      </c>
      <c r="AU176" s="18" t="s">
        <v>92</v>
      </c>
    </row>
    <row r="177" s="1" customFormat="1" ht="16.5" customHeight="1">
      <c r="B177" s="185"/>
      <c r="C177" s="186" t="s">
        <v>331</v>
      </c>
      <c r="D177" s="186" t="s">
        <v>168</v>
      </c>
      <c r="E177" s="187" t="s">
        <v>706</v>
      </c>
      <c r="F177" s="188" t="s">
        <v>707</v>
      </c>
      <c r="G177" s="189" t="s">
        <v>334</v>
      </c>
      <c r="H177" s="190">
        <v>239.59999999999999</v>
      </c>
      <c r="I177" s="191"/>
      <c r="J177" s="192">
        <f>ROUND(I177*H177,2)</f>
        <v>0</v>
      </c>
      <c r="K177" s="188" t="s">
        <v>247</v>
      </c>
      <c r="L177" s="37"/>
      <c r="M177" s="193" t="s">
        <v>1</v>
      </c>
      <c r="N177" s="194" t="s">
        <v>49</v>
      </c>
      <c r="O177" s="73"/>
      <c r="P177" s="195">
        <f>O177*H177</f>
        <v>0</v>
      </c>
      <c r="Q177" s="195">
        <v>0.0035999999999999999</v>
      </c>
      <c r="R177" s="195">
        <f>Q177*H177</f>
        <v>0.86255999999999999</v>
      </c>
      <c r="S177" s="195">
        <v>0</v>
      </c>
      <c r="T177" s="196">
        <f>S177*H177</f>
        <v>0</v>
      </c>
      <c r="AR177" s="197" t="s">
        <v>164</v>
      </c>
      <c r="AT177" s="197" t="s">
        <v>168</v>
      </c>
      <c r="AU177" s="197" t="s">
        <v>92</v>
      </c>
      <c r="AY177" s="18" t="s">
        <v>165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8" t="s">
        <v>21</v>
      </c>
      <c r="BK177" s="198">
        <f>ROUND(I177*H177,2)</f>
        <v>0</v>
      </c>
      <c r="BL177" s="18" t="s">
        <v>164</v>
      </c>
      <c r="BM177" s="197" t="s">
        <v>2018</v>
      </c>
    </row>
    <row r="178" s="1" customFormat="1">
      <c r="B178" s="37"/>
      <c r="D178" s="199" t="s">
        <v>173</v>
      </c>
      <c r="F178" s="200" t="s">
        <v>709</v>
      </c>
      <c r="I178" s="126"/>
      <c r="L178" s="37"/>
      <c r="M178" s="201"/>
      <c r="N178" s="73"/>
      <c r="O178" s="73"/>
      <c r="P178" s="73"/>
      <c r="Q178" s="73"/>
      <c r="R178" s="73"/>
      <c r="S178" s="73"/>
      <c r="T178" s="74"/>
      <c r="AT178" s="18" t="s">
        <v>173</v>
      </c>
      <c r="AU178" s="18" t="s">
        <v>92</v>
      </c>
    </row>
    <row r="179" s="13" customFormat="1">
      <c r="B179" s="212"/>
      <c r="D179" s="199" t="s">
        <v>249</v>
      </c>
      <c r="E179" s="213" t="s">
        <v>1</v>
      </c>
      <c r="F179" s="214" t="s">
        <v>952</v>
      </c>
      <c r="H179" s="215">
        <v>81.400000000000006</v>
      </c>
      <c r="I179" s="216"/>
      <c r="L179" s="212"/>
      <c r="M179" s="217"/>
      <c r="N179" s="218"/>
      <c r="O179" s="218"/>
      <c r="P179" s="218"/>
      <c r="Q179" s="218"/>
      <c r="R179" s="218"/>
      <c r="S179" s="218"/>
      <c r="T179" s="219"/>
      <c r="AT179" s="213" t="s">
        <v>249</v>
      </c>
      <c r="AU179" s="213" t="s">
        <v>92</v>
      </c>
      <c r="AV179" s="13" t="s">
        <v>92</v>
      </c>
      <c r="AW179" s="13" t="s">
        <v>39</v>
      </c>
      <c r="AX179" s="13" t="s">
        <v>84</v>
      </c>
      <c r="AY179" s="213" t="s">
        <v>165</v>
      </c>
    </row>
    <row r="180" s="13" customFormat="1">
      <c r="B180" s="212"/>
      <c r="D180" s="199" t="s">
        <v>249</v>
      </c>
      <c r="E180" s="213" t="s">
        <v>1</v>
      </c>
      <c r="F180" s="214" t="s">
        <v>2019</v>
      </c>
      <c r="H180" s="215">
        <v>74.400000000000006</v>
      </c>
      <c r="I180" s="216"/>
      <c r="L180" s="212"/>
      <c r="M180" s="217"/>
      <c r="N180" s="218"/>
      <c r="O180" s="218"/>
      <c r="P180" s="218"/>
      <c r="Q180" s="218"/>
      <c r="R180" s="218"/>
      <c r="S180" s="218"/>
      <c r="T180" s="219"/>
      <c r="AT180" s="213" t="s">
        <v>249</v>
      </c>
      <c r="AU180" s="213" t="s">
        <v>92</v>
      </c>
      <c r="AV180" s="13" t="s">
        <v>92</v>
      </c>
      <c r="AW180" s="13" t="s">
        <v>39</v>
      </c>
      <c r="AX180" s="13" t="s">
        <v>84</v>
      </c>
      <c r="AY180" s="213" t="s">
        <v>165</v>
      </c>
    </row>
    <row r="181" s="13" customFormat="1">
      <c r="B181" s="212"/>
      <c r="D181" s="199" t="s">
        <v>249</v>
      </c>
      <c r="E181" s="213" t="s">
        <v>1</v>
      </c>
      <c r="F181" s="214" t="s">
        <v>2020</v>
      </c>
      <c r="H181" s="215">
        <v>23.800000000000001</v>
      </c>
      <c r="I181" s="216"/>
      <c r="L181" s="212"/>
      <c r="M181" s="217"/>
      <c r="N181" s="218"/>
      <c r="O181" s="218"/>
      <c r="P181" s="218"/>
      <c r="Q181" s="218"/>
      <c r="R181" s="218"/>
      <c r="S181" s="218"/>
      <c r="T181" s="219"/>
      <c r="AT181" s="213" t="s">
        <v>249</v>
      </c>
      <c r="AU181" s="213" t="s">
        <v>92</v>
      </c>
      <c r="AV181" s="13" t="s">
        <v>92</v>
      </c>
      <c r="AW181" s="13" t="s">
        <v>39</v>
      </c>
      <c r="AX181" s="13" t="s">
        <v>84</v>
      </c>
      <c r="AY181" s="213" t="s">
        <v>165</v>
      </c>
    </row>
    <row r="182" s="13" customFormat="1">
      <c r="B182" s="212"/>
      <c r="D182" s="199" t="s">
        <v>249</v>
      </c>
      <c r="E182" s="213" t="s">
        <v>1</v>
      </c>
      <c r="F182" s="214" t="s">
        <v>953</v>
      </c>
      <c r="H182" s="215">
        <v>60</v>
      </c>
      <c r="I182" s="216"/>
      <c r="L182" s="212"/>
      <c r="M182" s="217"/>
      <c r="N182" s="218"/>
      <c r="O182" s="218"/>
      <c r="P182" s="218"/>
      <c r="Q182" s="218"/>
      <c r="R182" s="218"/>
      <c r="S182" s="218"/>
      <c r="T182" s="219"/>
      <c r="AT182" s="213" t="s">
        <v>249</v>
      </c>
      <c r="AU182" s="213" t="s">
        <v>92</v>
      </c>
      <c r="AV182" s="13" t="s">
        <v>92</v>
      </c>
      <c r="AW182" s="13" t="s">
        <v>39</v>
      </c>
      <c r="AX182" s="13" t="s">
        <v>84</v>
      </c>
      <c r="AY182" s="213" t="s">
        <v>165</v>
      </c>
    </row>
    <row r="183" s="14" customFormat="1">
      <c r="B183" s="220"/>
      <c r="D183" s="199" t="s">
        <v>249</v>
      </c>
      <c r="E183" s="221" t="s">
        <v>1</v>
      </c>
      <c r="F183" s="222" t="s">
        <v>252</v>
      </c>
      <c r="H183" s="223">
        <v>239.60000000000002</v>
      </c>
      <c r="I183" s="224"/>
      <c r="L183" s="220"/>
      <c r="M183" s="225"/>
      <c r="N183" s="226"/>
      <c r="O183" s="226"/>
      <c r="P183" s="226"/>
      <c r="Q183" s="226"/>
      <c r="R183" s="226"/>
      <c r="S183" s="226"/>
      <c r="T183" s="227"/>
      <c r="AT183" s="221" t="s">
        <v>249</v>
      </c>
      <c r="AU183" s="221" t="s">
        <v>92</v>
      </c>
      <c r="AV183" s="14" t="s">
        <v>164</v>
      </c>
      <c r="AW183" s="14" t="s">
        <v>39</v>
      </c>
      <c r="AX183" s="14" t="s">
        <v>21</v>
      </c>
      <c r="AY183" s="221" t="s">
        <v>165</v>
      </c>
    </row>
    <row r="184" s="11" customFormat="1" ht="22.8" customHeight="1">
      <c r="B184" s="172"/>
      <c r="D184" s="173" t="s">
        <v>83</v>
      </c>
      <c r="E184" s="183" t="s">
        <v>208</v>
      </c>
      <c r="F184" s="183" t="s">
        <v>938</v>
      </c>
      <c r="I184" s="175"/>
      <c r="J184" s="184">
        <f>BK184</f>
        <v>0</v>
      </c>
      <c r="L184" s="172"/>
      <c r="M184" s="177"/>
      <c r="N184" s="178"/>
      <c r="O184" s="178"/>
      <c r="P184" s="179">
        <f>SUM(P185:P186)</f>
        <v>0</v>
      </c>
      <c r="Q184" s="178"/>
      <c r="R184" s="179">
        <f>SUM(R185:R186)</f>
        <v>14.671240000000001</v>
      </c>
      <c r="S184" s="178"/>
      <c r="T184" s="180">
        <f>SUM(T185:T186)</f>
        <v>0</v>
      </c>
      <c r="AR184" s="173" t="s">
        <v>21</v>
      </c>
      <c r="AT184" s="181" t="s">
        <v>83</v>
      </c>
      <c r="AU184" s="181" t="s">
        <v>21</v>
      </c>
      <c r="AY184" s="173" t="s">
        <v>165</v>
      </c>
      <c r="BK184" s="182">
        <f>SUM(BK185:BK186)</f>
        <v>0</v>
      </c>
    </row>
    <row r="185" s="1" customFormat="1" ht="24" customHeight="1">
      <c r="B185" s="185"/>
      <c r="C185" s="186" t="s">
        <v>338</v>
      </c>
      <c r="D185" s="186" t="s">
        <v>168</v>
      </c>
      <c r="E185" s="187" t="s">
        <v>2021</v>
      </c>
      <c r="F185" s="188" t="s">
        <v>2022</v>
      </c>
      <c r="G185" s="189" t="s">
        <v>334</v>
      </c>
      <c r="H185" s="190">
        <v>23</v>
      </c>
      <c r="I185" s="191"/>
      <c r="J185" s="192">
        <f>ROUND(I185*H185,2)</f>
        <v>0</v>
      </c>
      <c r="K185" s="188" t="s">
        <v>247</v>
      </c>
      <c r="L185" s="37"/>
      <c r="M185" s="193" t="s">
        <v>1</v>
      </c>
      <c r="N185" s="194" t="s">
        <v>49</v>
      </c>
      <c r="O185" s="73"/>
      <c r="P185" s="195">
        <f>O185*H185</f>
        <v>0</v>
      </c>
      <c r="Q185" s="195">
        <v>0.63788</v>
      </c>
      <c r="R185" s="195">
        <f>Q185*H185</f>
        <v>14.671240000000001</v>
      </c>
      <c r="S185" s="195">
        <v>0</v>
      </c>
      <c r="T185" s="196">
        <f>S185*H185</f>
        <v>0</v>
      </c>
      <c r="AR185" s="197" t="s">
        <v>164</v>
      </c>
      <c r="AT185" s="197" t="s">
        <v>168</v>
      </c>
      <c r="AU185" s="197" t="s">
        <v>92</v>
      </c>
      <c r="AY185" s="18" t="s">
        <v>165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8" t="s">
        <v>21</v>
      </c>
      <c r="BK185" s="198">
        <f>ROUND(I185*H185,2)</f>
        <v>0</v>
      </c>
      <c r="BL185" s="18" t="s">
        <v>164</v>
      </c>
      <c r="BM185" s="197" t="s">
        <v>2023</v>
      </c>
    </row>
    <row r="186" s="1" customFormat="1">
      <c r="B186" s="37"/>
      <c r="D186" s="199" t="s">
        <v>173</v>
      </c>
      <c r="F186" s="200" t="s">
        <v>2024</v>
      </c>
      <c r="I186" s="126"/>
      <c r="L186" s="37"/>
      <c r="M186" s="201"/>
      <c r="N186" s="73"/>
      <c r="O186" s="73"/>
      <c r="P186" s="73"/>
      <c r="Q186" s="73"/>
      <c r="R186" s="73"/>
      <c r="S186" s="73"/>
      <c r="T186" s="74"/>
      <c r="AT186" s="18" t="s">
        <v>173</v>
      </c>
      <c r="AU186" s="18" t="s">
        <v>92</v>
      </c>
    </row>
    <row r="187" s="11" customFormat="1" ht="22.8" customHeight="1">
      <c r="B187" s="172"/>
      <c r="D187" s="173" t="s">
        <v>83</v>
      </c>
      <c r="E187" s="183" t="s">
        <v>1061</v>
      </c>
      <c r="F187" s="183" t="s">
        <v>1062</v>
      </c>
      <c r="I187" s="175"/>
      <c r="J187" s="184">
        <f>BK187</f>
        <v>0</v>
      </c>
      <c r="L187" s="172"/>
      <c r="M187" s="177"/>
      <c r="N187" s="178"/>
      <c r="O187" s="178"/>
      <c r="P187" s="179">
        <f>SUM(P188:P189)</f>
        <v>0</v>
      </c>
      <c r="Q187" s="178"/>
      <c r="R187" s="179">
        <f>SUM(R188:R189)</f>
        <v>0</v>
      </c>
      <c r="S187" s="178"/>
      <c r="T187" s="180">
        <f>SUM(T188:T189)</f>
        <v>0</v>
      </c>
      <c r="AR187" s="173" t="s">
        <v>21</v>
      </c>
      <c r="AT187" s="181" t="s">
        <v>83</v>
      </c>
      <c r="AU187" s="181" t="s">
        <v>21</v>
      </c>
      <c r="AY187" s="173" t="s">
        <v>165</v>
      </c>
      <c r="BK187" s="182">
        <f>SUM(BK188:BK189)</f>
        <v>0</v>
      </c>
    </row>
    <row r="188" s="1" customFormat="1" ht="24" customHeight="1">
      <c r="B188" s="185"/>
      <c r="C188" s="186" t="s">
        <v>344</v>
      </c>
      <c r="D188" s="186" t="s">
        <v>168</v>
      </c>
      <c r="E188" s="187" t="s">
        <v>2025</v>
      </c>
      <c r="F188" s="188" t="s">
        <v>2026</v>
      </c>
      <c r="G188" s="189" t="s">
        <v>305</v>
      </c>
      <c r="H188" s="190">
        <v>333.60000000000002</v>
      </c>
      <c r="I188" s="191"/>
      <c r="J188" s="192">
        <f>ROUND(I188*H188,2)</f>
        <v>0</v>
      </c>
      <c r="K188" s="188" t="s">
        <v>247</v>
      </c>
      <c r="L188" s="37"/>
      <c r="M188" s="193" t="s">
        <v>1</v>
      </c>
      <c r="N188" s="194" t="s">
        <v>49</v>
      </c>
      <c r="O188" s="73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AR188" s="197" t="s">
        <v>164</v>
      </c>
      <c r="AT188" s="197" t="s">
        <v>168</v>
      </c>
      <c r="AU188" s="197" t="s">
        <v>92</v>
      </c>
      <c r="AY188" s="18" t="s">
        <v>165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8" t="s">
        <v>21</v>
      </c>
      <c r="BK188" s="198">
        <f>ROUND(I188*H188,2)</f>
        <v>0</v>
      </c>
      <c r="BL188" s="18" t="s">
        <v>164</v>
      </c>
      <c r="BM188" s="197" t="s">
        <v>2027</v>
      </c>
    </row>
    <row r="189" s="1" customFormat="1">
      <c r="B189" s="37"/>
      <c r="D189" s="199" t="s">
        <v>173</v>
      </c>
      <c r="F189" s="200" t="s">
        <v>2028</v>
      </c>
      <c r="I189" s="126"/>
      <c r="L189" s="37"/>
      <c r="M189" s="202"/>
      <c r="N189" s="203"/>
      <c r="O189" s="203"/>
      <c r="P189" s="203"/>
      <c r="Q189" s="203"/>
      <c r="R189" s="203"/>
      <c r="S189" s="203"/>
      <c r="T189" s="204"/>
      <c r="AT189" s="18" t="s">
        <v>173</v>
      </c>
      <c r="AU189" s="18" t="s">
        <v>92</v>
      </c>
    </row>
    <row r="190" s="1" customFormat="1" ht="6.96" customHeight="1">
      <c r="B190" s="56"/>
      <c r="C190" s="57"/>
      <c r="D190" s="57"/>
      <c r="E190" s="57"/>
      <c r="F190" s="57"/>
      <c r="G190" s="57"/>
      <c r="H190" s="57"/>
      <c r="I190" s="147"/>
      <c r="J190" s="57"/>
      <c r="K190" s="57"/>
      <c r="L190" s="37"/>
    </row>
  </sheetData>
  <autoFilter ref="C124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2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7" t="s">
        <v>5</v>
      </c>
      <c r="AT2" s="18" t="s">
        <v>123</v>
      </c>
    </row>
    <row r="3" ht="6.96" customHeight="1">
      <c r="B3" s="19"/>
      <c r="C3" s="20"/>
      <c r="D3" s="20"/>
      <c r="E3" s="20"/>
      <c r="F3" s="20"/>
      <c r="G3" s="20"/>
      <c r="H3" s="20"/>
      <c r="I3" s="123"/>
      <c r="J3" s="20"/>
      <c r="K3" s="20"/>
      <c r="L3" s="21"/>
      <c r="AT3" s="18" t="s">
        <v>92</v>
      </c>
    </row>
    <row r="4" ht="24.96" customHeight="1">
      <c r="B4" s="21"/>
      <c r="D4" s="22" t="s">
        <v>137</v>
      </c>
      <c r="L4" s="21"/>
      <c r="M4" s="124" t="s">
        <v>10</v>
      </c>
      <c r="AT4" s="18" t="s">
        <v>3</v>
      </c>
    </row>
    <row r="5" ht="6.96" customHeight="1">
      <c r="B5" s="21"/>
      <c r="L5" s="21"/>
    </row>
    <row r="6" ht="12" customHeight="1">
      <c r="B6" s="21"/>
      <c r="D6" s="31" t="s">
        <v>16</v>
      </c>
      <c r="L6" s="21"/>
    </row>
    <row r="7" ht="16.5" customHeight="1">
      <c r="B7" s="21"/>
      <c r="E7" s="125" t="str">
        <f>'Rekapitulace stavby'!K6</f>
        <v>Novostavba garáží v areálu KSÚSV v Humpolci</v>
      </c>
      <c r="F7" s="31"/>
      <c r="G7" s="31"/>
      <c r="H7" s="31"/>
      <c r="L7" s="21"/>
    </row>
    <row r="8" ht="12" customHeight="1">
      <c r="B8" s="21"/>
      <c r="D8" s="31" t="s">
        <v>138</v>
      </c>
      <c r="L8" s="21"/>
    </row>
    <row r="9" s="1" customFormat="1" ht="16.5" customHeight="1">
      <c r="B9" s="37"/>
      <c r="E9" s="125" t="s">
        <v>2029</v>
      </c>
      <c r="F9" s="1"/>
      <c r="G9" s="1"/>
      <c r="H9" s="1"/>
      <c r="I9" s="126"/>
      <c r="L9" s="37"/>
    </row>
    <row r="10" s="1" customFormat="1" ht="12" customHeight="1">
      <c r="B10" s="37"/>
      <c r="D10" s="31" t="s">
        <v>140</v>
      </c>
      <c r="I10" s="126"/>
      <c r="L10" s="37"/>
    </row>
    <row r="11" s="1" customFormat="1" ht="36.96" customHeight="1">
      <c r="B11" s="37"/>
      <c r="E11" s="63" t="s">
        <v>2029</v>
      </c>
      <c r="F11" s="1"/>
      <c r="G11" s="1"/>
      <c r="H11" s="1"/>
      <c r="I11" s="126"/>
      <c r="L11" s="37"/>
    </row>
    <row r="12" s="1" customFormat="1">
      <c r="B12" s="37"/>
      <c r="I12" s="126"/>
      <c r="L12" s="37"/>
    </row>
    <row r="13" s="1" customFormat="1" ht="12" customHeight="1">
      <c r="B13" s="37"/>
      <c r="D13" s="31" t="s">
        <v>19</v>
      </c>
      <c r="F13" s="26" t="s">
        <v>124</v>
      </c>
      <c r="I13" s="127" t="s">
        <v>20</v>
      </c>
      <c r="J13" s="26" t="s">
        <v>1</v>
      </c>
      <c r="L13" s="37"/>
    </row>
    <row r="14" s="1" customFormat="1" ht="12" customHeight="1">
      <c r="B14" s="37"/>
      <c r="D14" s="31" t="s">
        <v>22</v>
      </c>
      <c r="F14" s="26" t="s">
        <v>23</v>
      </c>
      <c r="I14" s="127" t="s">
        <v>24</v>
      </c>
      <c r="J14" s="65" t="str">
        <f>'Rekapitulace stavby'!AN8</f>
        <v>27. 10. 2015</v>
      </c>
      <c r="L14" s="37"/>
    </row>
    <row r="15" s="1" customFormat="1" ht="10.8" customHeight="1">
      <c r="B15" s="37"/>
      <c r="I15" s="126"/>
      <c r="L15" s="37"/>
    </row>
    <row r="16" s="1" customFormat="1" ht="12" customHeight="1">
      <c r="B16" s="37"/>
      <c r="D16" s="31" t="s">
        <v>28</v>
      </c>
      <c r="I16" s="127" t="s">
        <v>29</v>
      </c>
      <c r="J16" s="26" t="s">
        <v>30</v>
      </c>
      <c r="L16" s="37"/>
    </row>
    <row r="17" s="1" customFormat="1" ht="18" customHeight="1">
      <c r="B17" s="37"/>
      <c r="E17" s="26" t="s">
        <v>31</v>
      </c>
      <c r="I17" s="127" t="s">
        <v>32</v>
      </c>
      <c r="J17" s="26" t="s">
        <v>1</v>
      </c>
      <c r="L17" s="37"/>
    </row>
    <row r="18" s="1" customFormat="1" ht="6.96" customHeight="1">
      <c r="B18" s="37"/>
      <c r="I18" s="126"/>
      <c r="L18" s="37"/>
    </row>
    <row r="19" s="1" customFormat="1" ht="12" customHeight="1">
      <c r="B19" s="37"/>
      <c r="D19" s="31" t="s">
        <v>33</v>
      </c>
      <c r="I19" s="127" t="s">
        <v>29</v>
      </c>
      <c r="J19" s="32" t="str">
        <f>'Rekapitulace stavby'!AN13</f>
        <v>Vyplň údaj</v>
      </c>
      <c r="L19" s="37"/>
    </row>
    <row r="20" s="1" customFormat="1" ht="18" customHeight="1">
      <c r="B20" s="37"/>
      <c r="E20" s="32" t="str">
        <f>'Rekapitulace stavby'!E14</f>
        <v>Vyplň údaj</v>
      </c>
      <c r="F20" s="26"/>
      <c r="G20" s="26"/>
      <c r="H20" s="26"/>
      <c r="I20" s="127" t="s">
        <v>32</v>
      </c>
      <c r="J20" s="32" t="str">
        <f>'Rekapitulace stavby'!AN14</f>
        <v>Vyplň údaj</v>
      </c>
      <c r="L20" s="37"/>
    </row>
    <row r="21" s="1" customFormat="1" ht="6.96" customHeight="1">
      <c r="B21" s="37"/>
      <c r="I21" s="126"/>
      <c r="L21" s="37"/>
    </row>
    <row r="22" s="1" customFormat="1" ht="12" customHeight="1">
      <c r="B22" s="37"/>
      <c r="D22" s="31" t="s">
        <v>35</v>
      </c>
      <c r="I22" s="127" t="s">
        <v>29</v>
      </c>
      <c r="J22" s="26" t="s">
        <v>36</v>
      </c>
      <c r="L22" s="37"/>
    </row>
    <row r="23" s="1" customFormat="1" ht="18" customHeight="1">
      <c r="B23" s="37"/>
      <c r="E23" s="26" t="s">
        <v>37</v>
      </c>
      <c r="I23" s="127" t="s">
        <v>32</v>
      </c>
      <c r="J23" s="26" t="s">
        <v>38</v>
      </c>
      <c r="L23" s="37"/>
    </row>
    <row r="24" s="1" customFormat="1" ht="6.96" customHeight="1">
      <c r="B24" s="37"/>
      <c r="I24" s="126"/>
      <c r="L24" s="37"/>
    </row>
    <row r="25" s="1" customFormat="1" ht="12" customHeight="1">
      <c r="B25" s="37"/>
      <c r="D25" s="31" t="s">
        <v>40</v>
      </c>
      <c r="I25" s="127" t="s">
        <v>29</v>
      </c>
      <c r="J25" s="26" t="str">
        <f>IF('Rekapitulace stavby'!AN19="","",'Rekapitulace stavby'!AN19)</f>
        <v/>
      </c>
      <c r="L25" s="37"/>
    </row>
    <row r="26" s="1" customFormat="1" ht="18" customHeight="1">
      <c r="B26" s="37"/>
      <c r="E26" s="26" t="str">
        <f>IF('Rekapitulace stavby'!E20="","",'Rekapitulace stavby'!E20)</f>
        <v xml:space="preserve"> </v>
      </c>
      <c r="I26" s="127" t="s">
        <v>32</v>
      </c>
      <c r="J26" s="26" t="str">
        <f>IF('Rekapitulace stavby'!AN20="","",'Rekapitulace stavby'!AN20)</f>
        <v/>
      </c>
      <c r="L26" s="37"/>
    </row>
    <row r="27" s="1" customFormat="1" ht="6.96" customHeight="1">
      <c r="B27" s="37"/>
      <c r="I27" s="126"/>
      <c r="L27" s="37"/>
    </row>
    <row r="28" s="1" customFormat="1" ht="12" customHeight="1">
      <c r="B28" s="37"/>
      <c r="D28" s="31" t="s">
        <v>42</v>
      </c>
      <c r="I28" s="126"/>
      <c r="L28" s="37"/>
    </row>
    <row r="29" s="7" customFormat="1" ht="331.5" customHeight="1">
      <c r="B29" s="128"/>
      <c r="E29" s="35" t="s">
        <v>2030</v>
      </c>
      <c r="F29" s="35"/>
      <c r="G29" s="35"/>
      <c r="H29" s="35"/>
      <c r="I29" s="129"/>
      <c r="L29" s="128"/>
    </row>
    <row r="30" s="1" customFormat="1" ht="6.96" customHeight="1">
      <c r="B30" s="37"/>
      <c r="I30" s="126"/>
      <c r="L30" s="37"/>
    </row>
    <row r="31" s="1" customFormat="1" ht="6.96" customHeight="1">
      <c r="B31" s="37"/>
      <c r="D31" s="69"/>
      <c r="E31" s="69"/>
      <c r="F31" s="69"/>
      <c r="G31" s="69"/>
      <c r="H31" s="69"/>
      <c r="I31" s="130"/>
      <c r="J31" s="69"/>
      <c r="K31" s="69"/>
      <c r="L31" s="37"/>
    </row>
    <row r="32" s="1" customFormat="1" ht="25.44" customHeight="1">
      <c r="B32" s="37"/>
      <c r="D32" s="131" t="s">
        <v>44</v>
      </c>
      <c r="I32" s="126"/>
      <c r="J32" s="90">
        <f>ROUND(J128, 2)</f>
        <v>0</v>
      </c>
      <c r="L32" s="37"/>
    </row>
    <row r="33" s="1" customFormat="1" ht="6.96" customHeight="1">
      <c r="B33" s="37"/>
      <c r="D33" s="69"/>
      <c r="E33" s="69"/>
      <c r="F33" s="69"/>
      <c r="G33" s="69"/>
      <c r="H33" s="69"/>
      <c r="I33" s="130"/>
      <c r="J33" s="69"/>
      <c r="K33" s="69"/>
      <c r="L33" s="37"/>
    </row>
    <row r="34" s="1" customFormat="1" ht="14.4" customHeight="1">
      <c r="B34" s="37"/>
      <c r="F34" s="41" t="s">
        <v>46</v>
      </c>
      <c r="I34" s="132" t="s">
        <v>45</v>
      </c>
      <c r="J34" s="41" t="s">
        <v>47</v>
      </c>
      <c r="L34" s="37"/>
    </row>
    <row r="35" s="1" customFormat="1" ht="14.4" customHeight="1">
      <c r="B35" s="37"/>
      <c r="D35" s="133" t="s">
        <v>48</v>
      </c>
      <c r="E35" s="31" t="s">
        <v>49</v>
      </c>
      <c r="F35" s="134">
        <f>ROUND((SUM(BE128:BE327)),  2)</f>
        <v>0</v>
      </c>
      <c r="I35" s="135">
        <v>0.20999999999999999</v>
      </c>
      <c r="J35" s="134">
        <f>ROUND(((SUM(BE128:BE327))*I35),  2)</f>
        <v>0</v>
      </c>
      <c r="L35" s="37"/>
    </row>
    <row r="36" s="1" customFormat="1" ht="14.4" customHeight="1">
      <c r="B36" s="37"/>
      <c r="E36" s="31" t="s">
        <v>50</v>
      </c>
      <c r="F36" s="134">
        <f>ROUND((SUM(BF128:BF327)),  2)</f>
        <v>0</v>
      </c>
      <c r="I36" s="135">
        <v>0.14999999999999999</v>
      </c>
      <c r="J36" s="134">
        <f>ROUND(((SUM(BF128:BF327))*I36),  2)</f>
        <v>0</v>
      </c>
      <c r="L36" s="37"/>
    </row>
    <row r="37" hidden="1" s="1" customFormat="1" ht="14.4" customHeight="1">
      <c r="B37" s="37"/>
      <c r="E37" s="31" t="s">
        <v>51</v>
      </c>
      <c r="F37" s="134">
        <f>ROUND((SUM(BG128:BG327)),  2)</f>
        <v>0</v>
      </c>
      <c r="I37" s="135">
        <v>0.20999999999999999</v>
      </c>
      <c r="J37" s="134">
        <f>0</f>
        <v>0</v>
      </c>
      <c r="L37" s="37"/>
    </row>
    <row r="38" hidden="1" s="1" customFormat="1" ht="14.4" customHeight="1">
      <c r="B38" s="37"/>
      <c r="E38" s="31" t="s">
        <v>52</v>
      </c>
      <c r="F38" s="134">
        <f>ROUND((SUM(BH128:BH327)),  2)</f>
        <v>0</v>
      </c>
      <c r="I38" s="135">
        <v>0.14999999999999999</v>
      </c>
      <c r="J38" s="134">
        <f>0</f>
        <v>0</v>
      </c>
      <c r="L38" s="37"/>
    </row>
    <row r="39" hidden="1" s="1" customFormat="1" ht="14.4" customHeight="1">
      <c r="B39" s="37"/>
      <c r="E39" s="31" t="s">
        <v>53</v>
      </c>
      <c r="F39" s="134">
        <f>ROUND((SUM(BI128:BI327)),  2)</f>
        <v>0</v>
      </c>
      <c r="I39" s="135">
        <v>0</v>
      </c>
      <c r="J39" s="134">
        <f>0</f>
        <v>0</v>
      </c>
      <c r="L39" s="37"/>
    </row>
    <row r="40" s="1" customFormat="1" ht="6.96" customHeight="1">
      <c r="B40" s="37"/>
      <c r="I40" s="126"/>
      <c r="L40" s="37"/>
    </row>
    <row r="41" s="1" customFormat="1" ht="25.44" customHeight="1">
      <c r="B41" s="37"/>
      <c r="C41" s="136"/>
      <c r="D41" s="137" t="s">
        <v>54</v>
      </c>
      <c r="E41" s="77"/>
      <c r="F41" s="77"/>
      <c r="G41" s="138" t="s">
        <v>55</v>
      </c>
      <c r="H41" s="139" t="s">
        <v>56</v>
      </c>
      <c r="I41" s="140"/>
      <c r="J41" s="141">
        <f>SUM(J32:J39)</f>
        <v>0</v>
      </c>
      <c r="K41" s="142"/>
      <c r="L41" s="37"/>
    </row>
    <row r="42" s="1" customFormat="1" ht="14.4" customHeight="1">
      <c r="B42" s="37"/>
      <c r="I42" s="126"/>
      <c r="L42" s="37"/>
    </row>
    <row r="43" ht="14.4" customHeight="1">
      <c r="B43" s="21"/>
      <c r="L43" s="21"/>
    </row>
    <row r="44" ht="14.4" customHeight="1">
      <c r="B44" s="21"/>
      <c r="L44" s="21"/>
    </row>
    <row r="45" ht="14.4" customHeight="1">
      <c r="B45" s="21"/>
      <c r="L45" s="21"/>
    </row>
    <row r="46" ht="14.4" customHeight="1">
      <c r="B46" s="21"/>
      <c r="L46" s="21"/>
    </row>
    <row r="47" ht="14.4" customHeight="1">
      <c r="B47" s="21"/>
      <c r="L47" s="21"/>
    </row>
    <row r="48" ht="14.4" customHeight="1">
      <c r="B48" s="21"/>
      <c r="L48" s="21"/>
    </row>
    <row r="49" ht="14.4" customHeight="1">
      <c r="B49" s="21"/>
      <c r="L49" s="21"/>
    </row>
    <row r="50" s="1" customFormat="1" ht="14.4" customHeight="1">
      <c r="B50" s="37"/>
      <c r="D50" s="53" t="s">
        <v>57</v>
      </c>
      <c r="E50" s="54"/>
      <c r="F50" s="54"/>
      <c r="G50" s="53" t="s">
        <v>58</v>
      </c>
      <c r="H50" s="54"/>
      <c r="I50" s="143"/>
      <c r="J50" s="54"/>
      <c r="K50" s="54"/>
      <c r="L50" s="3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1" customFormat="1">
      <c r="B61" s="37"/>
      <c r="D61" s="55" t="s">
        <v>59</v>
      </c>
      <c r="E61" s="39"/>
      <c r="F61" s="144" t="s">
        <v>60</v>
      </c>
      <c r="G61" s="55" t="s">
        <v>59</v>
      </c>
      <c r="H61" s="39"/>
      <c r="I61" s="145"/>
      <c r="J61" s="146" t="s">
        <v>60</v>
      </c>
      <c r="K61" s="39"/>
      <c r="L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1" customFormat="1">
      <c r="B65" s="37"/>
      <c r="D65" s="53" t="s">
        <v>61</v>
      </c>
      <c r="E65" s="54"/>
      <c r="F65" s="54"/>
      <c r="G65" s="53" t="s">
        <v>62</v>
      </c>
      <c r="H65" s="54"/>
      <c r="I65" s="143"/>
      <c r="J65" s="54"/>
      <c r="K65" s="54"/>
      <c r="L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1" customFormat="1">
      <c r="B76" s="37"/>
      <c r="D76" s="55" t="s">
        <v>59</v>
      </c>
      <c r="E76" s="39"/>
      <c r="F76" s="144" t="s">
        <v>60</v>
      </c>
      <c r="G76" s="55" t="s">
        <v>59</v>
      </c>
      <c r="H76" s="39"/>
      <c r="I76" s="145"/>
      <c r="J76" s="146" t="s">
        <v>60</v>
      </c>
      <c r="K76" s="39"/>
      <c r="L76" s="37"/>
    </row>
    <row r="77" s="1" customFormat="1" ht="14.4" customHeight="1">
      <c r="B77" s="56"/>
      <c r="C77" s="57"/>
      <c r="D77" s="57"/>
      <c r="E77" s="57"/>
      <c r="F77" s="57"/>
      <c r="G77" s="57"/>
      <c r="H77" s="57"/>
      <c r="I77" s="147"/>
      <c r="J77" s="57"/>
      <c r="K77" s="57"/>
      <c r="L77" s="37"/>
    </row>
    <row r="81" s="1" customFormat="1" ht="6.96" customHeight="1">
      <c r="B81" s="58"/>
      <c r="C81" s="59"/>
      <c r="D81" s="59"/>
      <c r="E81" s="59"/>
      <c r="F81" s="59"/>
      <c r="G81" s="59"/>
      <c r="H81" s="59"/>
      <c r="I81" s="148"/>
      <c r="J81" s="59"/>
      <c r="K81" s="59"/>
      <c r="L81" s="37"/>
    </row>
    <row r="82" s="1" customFormat="1" ht="24.96" customHeight="1">
      <c r="B82" s="37"/>
      <c r="C82" s="22" t="s">
        <v>142</v>
      </c>
      <c r="I82" s="126"/>
      <c r="L82" s="37"/>
    </row>
    <row r="83" s="1" customFormat="1" ht="6.96" customHeight="1">
      <c r="B83" s="37"/>
      <c r="I83" s="126"/>
      <c r="L83" s="37"/>
    </row>
    <row r="84" s="1" customFormat="1" ht="12" customHeight="1">
      <c r="B84" s="37"/>
      <c r="C84" s="31" t="s">
        <v>16</v>
      </c>
      <c r="I84" s="126"/>
      <c r="L84" s="37"/>
    </row>
    <row r="85" s="1" customFormat="1" ht="16.5" customHeight="1">
      <c r="B85" s="37"/>
      <c r="E85" s="125" t="str">
        <f>E7</f>
        <v>Novostavba garáží v areálu KSÚSV v Humpolci</v>
      </c>
      <c r="F85" s="31"/>
      <c r="G85" s="31"/>
      <c r="H85" s="31"/>
      <c r="I85" s="126"/>
      <c r="L85" s="37"/>
    </row>
    <row r="86" ht="12" customHeight="1">
      <c r="B86" s="21"/>
      <c r="C86" s="31" t="s">
        <v>138</v>
      </c>
      <c r="L86" s="21"/>
    </row>
    <row r="87" s="1" customFormat="1" ht="16.5" customHeight="1">
      <c r="B87" s="37"/>
      <c r="E87" s="125" t="s">
        <v>2029</v>
      </c>
      <c r="F87" s="1"/>
      <c r="G87" s="1"/>
      <c r="H87" s="1"/>
      <c r="I87" s="126"/>
      <c r="L87" s="37"/>
    </row>
    <row r="88" s="1" customFormat="1" ht="12" customHeight="1">
      <c r="B88" s="37"/>
      <c r="C88" s="31" t="s">
        <v>140</v>
      </c>
      <c r="I88" s="126"/>
      <c r="L88" s="37"/>
    </row>
    <row r="89" s="1" customFormat="1" ht="16.5" customHeight="1">
      <c r="B89" s="37"/>
      <c r="E89" s="63" t="str">
        <f>E11</f>
        <v>IO-02 - Areálová dešťová kanalizace včetně ORL</v>
      </c>
      <c r="F89" s="1"/>
      <c r="G89" s="1"/>
      <c r="H89" s="1"/>
      <c r="I89" s="126"/>
      <c r="L89" s="37"/>
    </row>
    <row r="90" s="1" customFormat="1" ht="6.96" customHeight="1">
      <c r="B90" s="37"/>
      <c r="I90" s="126"/>
      <c r="L90" s="37"/>
    </row>
    <row r="91" s="1" customFormat="1" ht="12" customHeight="1">
      <c r="B91" s="37"/>
      <c r="C91" s="31" t="s">
        <v>22</v>
      </c>
      <c r="F91" s="26" t="str">
        <f>F14</f>
        <v>město Humpolec, areál KSÚS ul. Spojovací</v>
      </c>
      <c r="I91" s="127" t="s">
        <v>24</v>
      </c>
      <c r="J91" s="65" t="str">
        <f>IF(J14="","",J14)</f>
        <v>27. 10. 2015</v>
      </c>
      <c r="L91" s="37"/>
    </row>
    <row r="92" s="1" customFormat="1" ht="6.96" customHeight="1">
      <c r="B92" s="37"/>
      <c r="I92" s="126"/>
      <c r="L92" s="37"/>
    </row>
    <row r="93" s="1" customFormat="1" ht="43.05" customHeight="1">
      <c r="B93" s="37"/>
      <c r="C93" s="31" t="s">
        <v>28</v>
      </c>
      <c r="F93" s="26" t="str">
        <f>E17</f>
        <v>Krajská správa a údržba silnic Vysočiny</v>
      </c>
      <c r="I93" s="127" t="s">
        <v>35</v>
      </c>
      <c r="J93" s="35" t="str">
        <f>E23</f>
        <v>PROJEKT CENTRUM NOVA s.r.o.</v>
      </c>
      <c r="L93" s="37"/>
    </row>
    <row r="94" s="1" customFormat="1" ht="15.15" customHeight="1">
      <c r="B94" s="37"/>
      <c r="C94" s="31" t="s">
        <v>33</v>
      </c>
      <c r="F94" s="26" t="str">
        <f>IF(E20="","",E20)</f>
        <v>Vyplň údaj</v>
      </c>
      <c r="I94" s="127" t="s">
        <v>40</v>
      </c>
      <c r="J94" s="35" t="str">
        <f>E26</f>
        <v xml:space="preserve"> </v>
      </c>
      <c r="L94" s="37"/>
    </row>
    <row r="95" s="1" customFormat="1" ht="10.32" customHeight="1">
      <c r="B95" s="37"/>
      <c r="I95" s="126"/>
      <c r="L95" s="37"/>
    </row>
    <row r="96" s="1" customFormat="1" ht="29.28" customHeight="1">
      <c r="B96" s="37"/>
      <c r="C96" s="149" t="s">
        <v>143</v>
      </c>
      <c r="D96" s="136"/>
      <c r="E96" s="136"/>
      <c r="F96" s="136"/>
      <c r="G96" s="136"/>
      <c r="H96" s="136"/>
      <c r="I96" s="150"/>
      <c r="J96" s="151" t="s">
        <v>144</v>
      </c>
      <c r="K96" s="136"/>
      <c r="L96" s="37"/>
    </row>
    <row r="97" s="1" customFormat="1" ht="10.32" customHeight="1">
      <c r="B97" s="37"/>
      <c r="I97" s="126"/>
      <c r="L97" s="37"/>
    </row>
    <row r="98" s="1" customFormat="1" ht="22.8" customHeight="1">
      <c r="B98" s="37"/>
      <c r="C98" s="152" t="s">
        <v>145</v>
      </c>
      <c r="I98" s="126"/>
      <c r="J98" s="90">
        <f>J128</f>
        <v>0</v>
      </c>
      <c r="L98" s="37"/>
      <c r="AU98" s="18" t="s">
        <v>146</v>
      </c>
    </row>
    <row r="99" s="8" customFormat="1" ht="24.96" customHeight="1">
      <c r="B99" s="153"/>
      <c r="D99" s="154" t="s">
        <v>216</v>
      </c>
      <c r="E99" s="155"/>
      <c r="F99" s="155"/>
      <c r="G99" s="155"/>
      <c r="H99" s="155"/>
      <c r="I99" s="156"/>
      <c r="J99" s="157">
        <f>J129</f>
        <v>0</v>
      </c>
      <c r="L99" s="153"/>
    </row>
    <row r="100" s="9" customFormat="1" ht="19.92" customHeight="1">
      <c r="B100" s="158"/>
      <c r="D100" s="159" t="s">
        <v>217</v>
      </c>
      <c r="E100" s="160"/>
      <c r="F100" s="160"/>
      <c r="G100" s="160"/>
      <c r="H100" s="160"/>
      <c r="I100" s="161"/>
      <c r="J100" s="162">
        <f>J130</f>
        <v>0</v>
      </c>
      <c r="L100" s="158"/>
    </row>
    <row r="101" s="9" customFormat="1" ht="19.92" customHeight="1">
      <c r="B101" s="158"/>
      <c r="D101" s="159" t="s">
        <v>219</v>
      </c>
      <c r="E101" s="160"/>
      <c r="F101" s="160"/>
      <c r="G101" s="160"/>
      <c r="H101" s="160"/>
      <c r="I101" s="161"/>
      <c r="J101" s="162">
        <f>J210</f>
        <v>0</v>
      </c>
      <c r="L101" s="158"/>
    </row>
    <row r="102" s="9" customFormat="1" ht="19.92" customHeight="1">
      <c r="B102" s="158"/>
      <c r="D102" s="159" t="s">
        <v>220</v>
      </c>
      <c r="E102" s="160"/>
      <c r="F102" s="160"/>
      <c r="G102" s="160"/>
      <c r="H102" s="160"/>
      <c r="I102" s="161"/>
      <c r="J102" s="162">
        <f>J219</f>
        <v>0</v>
      </c>
      <c r="L102" s="158"/>
    </row>
    <row r="103" s="9" customFormat="1" ht="19.92" customHeight="1">
      <c r="B103" s="158"/>
      <c r="D103" s="159" t="s">
        <v>222</v>
      </c>
      <c r="E103" s="160"/>
      <c r="F103" s="160"/>
      <c r="G103" s="160"/>
      <c r="H103" s="160"/>
      <c r="I103" s="161"/>
      <c r="J103" s="162">
        <f>J248</f>
        <v>0</v>
      </c>
      <c r="L103" s="158"/>
    </row>
    <row r="104" s="9" customFormat="1" ht="19.92" customHeight="1">
      <c r="B104" s="158"/>
      <c r="D104" s="159" t="s">
        <v>2031</v>
      </c>
      <c r="E104" s="160"/>
      <c r="F104" s="160"/>
      <c r="G104" s="160"/>
      <c r="H104" s="160"/>
      <c r="I104" s="161"/>
      <c r="J104" s="162">
        <f>J252</f>
        <v>0</v>
      </c>
      <c r="L104" s="158"/>
    </row>
    <row r="105" s="9" customFormat="1" ht="19.92" customHeight="1">
      <c r="B105" s="158"/>
      <c r="D105" s="159" t="s">
        <v>227</v>
      </c>
      <c r="E105" s="160"/>
      <c r="F105" s="160"/>
      <c r="G105" s="160"/>
      <c r="H105" s="160"/>
      <c r="I105" s="161"/>
      <c r="J105" s="162">
        <f>J320</f>
        <v>0</v>
      </c>
      <c r="L105" s="158"/>
    </row>
    <row r="106" s="9" customFormat="1" ht="19.92" customHeight="1">
      <c r="B106" s="158"/>
      <c r="D106" s="159" t="s">
        <v>229</v>
      </c>
      <c r="E106" s="160"/>
      <c r="F106" s="160"/>
      <c r="G106" s="160"/>
      <c r="H106" s="160"/>
      <c r="I106" s="161"/>
      <c r="J106" s="162">
        <f>J325</f>
        <v>0</v>
      </c>
      <c r="L106" s="158"/>
    </row>
    <row r="107" s="1" customFormat="1" ht="21.84" customHeight="1">
      <c r="B107" s="37"/>
      <c r="I107" s="126"/>
      <c r="L107" s="37"/>
    </row>
    <row r="108" s="1" customFormat="1" ht="6.96" customHeight="1">
      <c r="B108" s="56"/>
      <c r="C108" s="57"/>
      <c r="D108" s="57"/>
      <c r="E108" s="57"/>
      <c r="F108" s="57"/>
      <c r="G108" s="57"/>
      <c r="H108" s="57"/>
      <c r="I108" s="147"/>
      <c r="J108" s="57"/>
      <c r="K108" s="57"/>
      <c r="L108" s="37"/>
    </row>
    <row r="112" s="1" customFormat="1" ht="6.96" customHeight="1">
      <c r="B112" s="58"/>
      <c r="C112" s="59"/>
      <c r="D112" s="59"/>
      <c r="E112" s="59"/>
      <c r="F112" s="59"/>
      <c r="G112" s="59"/>
      <c r="H112" s="59"/>
      <c r="I112" s="148"/>
      <c r="J112" s="59"/>
      <c r="K112" s="59"/>
      <c r="L112" s="37"/>
    </row>
    <row r="113" s="1" customFormat="1" ht="24.96" customHeight="1">
      <c r="B113" s="37"/>
      <c r="C113" s="22" t="s">
        <v>149</v>
      </c>
      <c r="I113" s="126"/>
      <c r="L113" s="37"/>
    </row>
    <row r="114" s="1" customFormat="1" ht="6.96" customHeight="1">
      <c r="B114" s="37"/>
      <c r="I114" s="126"/>
      <c r="L114" s="37"/>
    </row>
    <row r="115" s="1" customFormat="1" ht="12" customHeight="1">
      <c r="B115" s="37"/>
      <c r="C115" s="31" t="s">
        <v>16</v>
      </c>
      <c r="I115" s="126"/>
      <c r="L115" s="37"/>
    </row>
    <row r="116" s="1" customFormat="1" ht="16.5" customHeight="1">
      <c r="B116" s="37"/>
      <c r="E116" s="125" t="str">
        <f>E7</f>
        <v>Novostavba garáží v areálu KSÚSV v Humpolci</v>
      </c>
      <c r="F116" s="31"/>
      <c r="G116" s="31"/>
      <c r="H116" s="31"/>
      <c r="I116" s="126"/>
      <c r="L116" s="37"/>
    </row>
    <row r="117" ht="12" customHeight="1">
      <c r="B117" s="21"/>
      <c r="C117" s="31" t="s">
        <v>138</v>
      </c>
      <c r="L117" s="21"/>
    </row>
    <row r="118" s="1" customFormat="1" ht="16.5" customHeight="1">
      <c r="B118" s="37"/>
      <c r="E118" s="125" t="s">
        <v>2029</v>
      </c>
      <c r="F118" s="1"/>
      <c r="G118" s="1"/>
      <c r="H118" s="1"/>
      <c r="I118" s="126"/>
      <c r="L118" s="37"/>
    </row>
    <row r="119" s="1" customFormat="1" ht="12" customHeight="1">
      <c r="B119" s="37"/>
      <c r="C119" s="31" t="s">
        <v>140</v>
      </c>
      <c r="I119" s="126"/>
      <c r="L119" s="37"/>
    </row>
    <row r="120" s="1" customFormat="1" ht="16.5" customHeight="1">
      <c r="B120" s="37"/>
      <c r="E120" s="63" t="str">
        <f>E11</f>
        <v>IO-02 - Areálová dešťová kanalizace včetně ORL</v>
      </c>
      <c r="F120" s="1"/>
      <c r="G120" s="1"/>
      <c r="H120" s="1"/>
      <c r="I120" s="126"/>
      <c r="L120" s="37"/>
    </row>
    <row r="121" s="1" customFormat="1" ht="6.96" customHeight="1">
      <c r="B121" s="37"/>
      <c r="I121" s="126"/>
      <c r="L121" s="37"/>
    </row>
    <row r="122" s="1" customFormat="1" ht="12" customHeight="1">
      <c r="B122" s="37"/>
      <c r="C122" s="31" t="s">
        <v>22</v>
      </c>
      <c r="F122" s="26" t="str">
        <f>F14</f>
        <v>město Humpolec, areál KSÚS ul. Spojovací</v>
      </c>
      <c r="I122" s="127" t="s">
        <v>24</v>
      </c>
      <c r="J122" s="65" t="str">
        <f>IF(J14="","",J14)</f>
        <v>27. 10. 2015</v>
      </c>
      <c r="L122" s="37"/>
    </row>
    <row r="123" s="1" customFormat="1" ht="6.96" customHeight="1">
      <c r="B123" s="37"/>
      <c r="I123" s="126"/>
      <c r="L123" s="37"/>
    </row>
    <row r="124" s="1" customFormat="1" ht="43.05" customHeight="1">
      <c r="B124" s="37"/>
      <c r="C124" s="31" t="s">
        <v>28</v>
      </c>
      <c r="F124" s="26" t="str">
        <f>E17</f>
        <v>Krajská správa a údržba silnic Vysočiny</v>
      </c>
      <c r="I124" s="127" t="s">
        <v>35</v>
      </c>
      <c r="J124" s="35" t="str">
        <f>E23</f>
        <v>PROJEKT CENTRUM NOVA s.r.o.</v>
      </c>
      <c r="L124" s="37"/>
    </row>
    <row r="125" s="1" customFormat="1" ht="15.15" customHeight="1">
      <c r="B125" s="37"/>
      <c r="C125" s="31" t="s">
        <v>33</v>
      </c>
      <c r="F125" s="26" t="str">
        <f>IF(E20="","",E20)</f>
        <v>Vyplň údaj</v>
      </c>
      <c r="I125" s="127" t="s">
        <v>40</v>
      </c>
      <c r="J125" s="35" t="str">
        <f>E26</f>
        <v xml:space="preserve"> </v>
      </c>
      <c r="L125" s="37"/>
    </row>
    <row r="126" s="1" customFormat="1" ht="10.32" customHeight="1">
      <c r="B126" s="37"/>
      <c r="I126" s="126"/>
      <c r="L126" s="37"/>
    </row>
    <row r="127" s="10" customFormat="1" ht="29.28" customHeight="1">
      <c r="B127" s="163"/>
      <c r="C127" s="164" t="s">
        <v>150</v>
      </c>
      <c r="D127" s="165" t="s">
        <v>69</v>
      </c>
      <c r="E127" s="165" t="s">
        <v>65</v>
      </c>
      <c r="F127" s="165" t="s">
        <v>66</v>
      </c>
      <c r="G127" s="165" t="s">
        <v>151</v>
      </c>
      <c r="H127" s="165" t="s">
        <v>152</v>
      </c>
      <c r="I127" s="166" t="s">
        <v>153</v>
      </c>
      <c r="J127" s="165" t="s">
        <v>144</v>
      </c>
      <c r="K127" s="167" t="s">
        <v>154</v>
      </c>
      <c r="L127" s="163"/>
      <c r="M127" s="82" t="s">
        <v>1</v>
      </c>
      <c r="N127" s="83" t="s">
        <v>48</v>
      </c>
      <c r="O127" s="83" t="s">
        <v>155</v>
      </c>
      <c r="P127" s="83" t="s">
        <v>156</v>
      </c>
      <c r="Q127" s="83" t="s">
        <v>157</v>
      </c>
      <c r="R127" s="83" t="s">
        <v>158</v>
      </c>
      <c r="S127" s="83" t="s">
        <v>159</v>
      </c>
      <c r="T127" s="84" t="s">
        <v>160</v>
      </c>
    </row>
    <row r="128" s="1" customFormat="1" ht="22.8" customHeight="1">
      <c r="B128" s="37"/>
      <c r="C128" s="87" t="s">
        <v>161</v>
      </c>
      <c r="I128" s="126"/>
      <c r="J128" s="168">
        <f>BK128</f>
        <v>0</v>
      </c>
      <c r="L128" s="37"/>
      <c r="M128" s="85"/>
      <c r="N128" s="69"/>
      <c r="O128" s="69"/>
      <c r="P128" s="169">
        <f>P129</f>
        <v>0</v>
      </c>
      <c r="Q128" s="69"/>
      <c r="R128" s="169">
        <f>R129</f>
        <v>132.84206824999998</v>
      </c>
      <c r="S128" s="69"/>
      <c r="T128" s="170">
        <f>T129</f>
        <v>2.3999999999999999</v>
      </c>
      <c r="AT128" s="18" t="s">
        <v>83</v>
      </c>
      <c r="AU128" s="18" t="s">
        <v>146</v>
      </c>
      <c r="BK128" s="171">
        <f>BK129</f>
        <v>0</v>
      </c>
    </row>
    <row r="129" s="11" customFormat="1" ht="25.92" customHeight="1">
      <c r="B129" s="172"/>
      <c r="D129" s="173" t="s">
        <v>83</v>
      </c>
      <c r="E129" s="174" t="s">
        <v>241</v>
      </c>
      <c r="F129" s="174" t="s">
        <v>242</v>
      </c>
      <c r="I129" s="175"/>
      <c r="J129" s="176">
        <f>BK129</f>
        <v>0</v>
      </c>
      <c r="L129" s="172"/>
      <c r="M129" s="177"/>
      <c r="N129" s="178"/>
      <c r="O129" s="178"/>
      <c r="P129" s="179">
        <f>P130+P210+P219+P248+P252+P320+P325</f>
        <v>0</v>
      </c>
      <c r="Q129" s="178"/>
      <c r="R129" s="179">
        <f>R130+R210+R219+R248+R252+R320+R325</f>
        <v>132.84206824999998</v>
      </c>
      <c r="S129" s="178"/>
      <c r="T129" s="180">
        <f>T130+T210+T219+T248+T252+T320+T325</f>
        <v>2.3999999999999999</v>
      </c>
      <c r="AR129" s="173" t="s">
        <v>21</v>
      </c>
      <c r="AT129" s="181" t="s">
        <v>83</v>
      </c>
      <c r="AU129" s="181" t="s">
        <v>84</v>
      </c>
      <c r="AY129" s="173" t="s">
        <v>165</v>
      </c>
      <c r="BK129" s="182">
        <f>BK130+BK210+BK219+BK248+BK252+BK320+BK325</f>
        <v>0</v>
      </c>
    </row>
    <row r="130" s="11" customFormat="1" ht="22.8" customHeight="1">
      <c r="B130" s="172"/>
      <c r="D130" s="173" t="s">
        <v>83</v>
      </c>
      <c r="E130" s="183" t="s">
        <v>21</v>
      </c>
      <c r="F130" s="183" t="s">
        <v>243</v>
      </c>
      <c r="I130" s="175"/>
      <c r="J130" s="184">
        <f>BK130</f>
        <v>0</v>
      </c>
      <c r="L130" s="172"/>
      <c r="M130" s="177"/>
      <c r="N130" s="178"/>
      <c r="O130" s="178"/>
      <c r="P130" s="179">
        <f>SUM(P131:P209)</f>
        <v>0</v>
      </c>
      <c r="Q130" s="178"/>
      <c r="R130" s="179">
        <f>SUM(R131:R209)</f>
        <v>68.741655600000001</v>
      </c>
      <c r="S130" s="178"/>
      <c r="T130" s="180">
        <f>SUM(T131:T209)</f>
        <v>0</v>
      </c>
      <c r="AR130" s="173" t="s">
        <v>21</v>
      </c>
      <c r="AT130" s="181" t="s">
        <v>83</v>
      </c>
      <c r="AU130" s="181" t="s">
        <v>21</v>
      </c>
      <c r="AY130" s="173" t="s">
        <v>165</v>
      </c>
      <c r="BK130" s="182">
        <f>SUM(BK131:BK209)</f>
        <v>0</v>
      </c>
    </row>
    <row r="131" s="1" customFormat="1" ht="24" customHeight="1">
      <c r="B131" s="185"/>
      <c r="C131" s="186" t="s">
        <v>21</v>
      </c>
      <c r="D131" s="186" t="s">
        <v>168</v>
      </c>
      <c r="E131" s="187" t="s">
        <v>2032</v>
      </c>
      <c r="F131" s="188" t="s">
        <v>2033</v>
      </c>
      <c r="G131" s="189" t="s">
        <v>268</v>
      </c>
      <c r="H131" s="190">
        <v>18.149999999999999</v>
      </c>
      <c r="I131" s="191"/>
      <c r="J131" s="192">
        <f>ROUND(I131*H131,2)</f>
        <v>0</v>
      </c>
      <c r="K131" s="188" t="s">
        <v>247</v>
      </c>
      <c r="L131" s="37"/>
      <c r="M131" s="193" t="s">
        <v>1</v>
      </c>
      <c r="N131" s="194" t="s">
        <v>49</v>
      </c>
      <c r="O131" s="73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AR131" s="197" t="s">
        <v>164</v>
      </c>
      <c r="AT131" s="197" t="s">
        <v>168</v>
      </c>
      <c r="AU131" s="197" t="s">
        <v>92</v>
      </c>
      <c r="AY131" s="18" t="s">
        <v>165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8" t="s">
        <v>21</v>
      </c>
      <c r="BK131" s="198">
        <f>ROUND(I131*H131,2)</f>
        <v>0</v>
      </c>
      <c r="BL131" s="18" t="s">
        <v>164</v>
      </c>
      <c r="BM131" s="197" t="s">
        <v>2034</v>
      </c>
    </row>
    <row r="132" s="1" customFormat="1">
      <c r="B132" s="37"/>
      <c r="D132" s="199" t="s">
        <v>173</v>
      </c>
      <c r="F132" s="200" t="s">
        <v>2035</v>
      </c>
      <c r="I132" s="126"/>
      <c r="L132" s="37"/>
      <c r="M132" s="201"/>
      <c r="N132" s="73"/>
      <c r="O132" s="73"/>
      <c r="P132" s="73"/>
      <c r="Q132" s="73"/>
      <c r="R132" s="73"/>
      <c r="S132" s="73"/>
      <c r="T132" s="74"/>
      <c r="AT132" s="18" t="s">
        <v>173</v>
      </c>
      <c r="AU132" s="18" t="s">
        <v>92</v>
      </c>
    </row>
    <row r="133" s="13" customFormat="1">
      <c r="B133" s="212"/>
      <c r="D133" s="199" t="s">
        <v>249</v>
      </c>
      <c r="E133" s="213" t="s">
        <v>1</v>
      </c>
      <c r="F133" s="214" t="s">
        <v>2036</v>
      </c>
      <c r="H133" s="215">
        <v>18.149999999999999</v>
      </c>
      <c r="I133" s="216"/>
      <c r="L133" s="212"/>
      <c r="M133" s="217"/>
      <c r="N133" s="218"/>
      <c r="O133" s="218"/>
      <c r="P133" s="218"/>
      <c r="Q133" s="218"/>
      <c r="R133" s="218"/>
      <c r="S133" s="218"/>
      <c r="T133" s="219"/>
      <c r="AT133" s="213" t="s">
        <v>249</v>
      </c>
      <c r="AU133" s="213" t="s">
        <v>92</v>
      </c>
      <c r="AV133" s="13" t="s">
        <v>92</v>
      </c>
      <c r="AW133" s="13" t="s">
        <v>39</v>
      </c>
      <c r="AX133" s="13" t="s">
        <v>84</v>
      </c>
      <c r="AY133" s="213" t="s">
        <v>165</v>
      </c>
    </row>
    <row r="134" s="1" customFormat="1" ht="24" customHeight="1">
      <c r="B134" s="185"/>
      <c r="C134" s="186" t="s">
        <v>92</v>
      </c>
      <c r="D134" s="186" t="s">
        <v>168</v>
      </c>
      <c r="E134" s="187" t="s">
        <v>2037</v>
      </c>
      <c r="F134" s="188" t="s">
        <v>2038</v>
      </c>
      <c r="G134" s="189" t="s">
        <v>268</v>
      </c>
      <c r="H134" s="190">
        <v>124.259</v>
      </c>
      <c r="I134" s="191"/>
      <c r="J134" s="192">
        <f>ROUND(I134*H134,2)</f>
        <v>0</v>
      </c>
      <c r="K134" s="188" t="s">
        <v>247</v>
      </c>
      <c r="L134" s="37"/>
      <c r="M134" s="193" t="s">
        <v>1</v>
      </c>
      <c r="N134" s="194" t="s">
        <v>49</v>
      </c>
      <c r="O134" s="73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AR134" s="197" t="s">
        <v>164</v>
      </c>
      <c r="AT134" s="197" t="s">
        <v>168</v>
      </c>
      <c r="AU134" s="197" t="s">
        <v>92</v>
      </c>
      <c r="AY134" s="18" t="s">
        <v>165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8" t="s">
        <v>21</v>
      </c>
      <c r="BK134" s="198">
        <f>ROUND(I134*H134,2)</f>
        <v>0</v>
      </c>
      <c r="BL134" s="18" t="s">
        <v>164</v>
      </c>
      <c r="BM134" s="197" t="s">
        <v>2039</v>
      </c>
    </row>
    <row r="135" s="1" customFormat="1">
      <c r="B135" s="37"/>
      <c r="D135" s="199" t="s">
        <v>173</v>
      </c>
      <c r="F135" s="200" t="s">
        <v>2040</v>
      </c>
      <c r="I135" s="126"/>
      <c r="L135" s="37"/>
      <c r="M135" s="201"/>
      <c r="N135" s="73"/>
      <c r="O135" s="73"/>
      <c r="P135" s="73"/>
      <c r="Q135" s="73"/>
      <c r="R135" s="73"/>
      <c r="S135" s="73"/>
      <c r="T135" s="74"/>
      <c r="AT135" s="18" t="s">
        <v>173</v>
      </c>
      <c r="AU135" s="18" t="s">
        <v>92</v>
      </c>
    </row>
    <row r="136" s="13" customFormat="1">
      <c r="B136" s="212"/>
      <c r="D136" s="199" t="s">
        <v>249</v>
      </c>
      <c r="E136" s="213" t="s">
        <v>1</v>
      </c>
      <c r="F136" s="214" t="s">
        <v>2041</v>
      </c>
      <c r="H136" s="215">
        <v>72.150000000000006</v>
      </c>
      <c r="I136" s="216"/>
      <c r="L136" s="212"/>
      <c r="M136" s="217"/>
      <c r="N136" s="218"/>
      <c r="O136" s="218"/>
      <c r="P136" s="218"/>
      <c r="Q136" s="218"/>
      <c r="R136" s="218"/>
      <c r="S136" s="218"/>
      <c r="T136" s="219"/>
      <c r="AT136" s="213" t="s">
        <v>249</v>
      </c>
      <c r="AU136" s="213" t="s">
        <v>92</v>
      </c>
      <c r="AV136" s="13" t="s">
        <v>92</v>
      </c>
      <c r="AW136" s="13" t="s">
        <v>39</v>
      </c>
      <c r="AX136" s="13" t="s">
        <v>84</v>
      </c>
      <c r="AY136" s="213" t="s">
        <v>165</v>
      </c>
    </row>
    <row r="137" s="13" customFormat="1">
      <c r="B137" s="212"/>
      <c r="D137" s="199" t="s">
        <v>249</v>
      </c>
      <c r="E137" s="213" t="s">
        <v>1</v>
      </c>
      <c r="F137" s="214" t="s">
        <v>2042</v>
      </c>
      <c r="H137" s="215">
        <v>75.200000000000003</v>
      </c>
      <c r="I137" s="216"/>
      <c r="L137" s="212"/>
      <c r="M137" s="217"/>
      <c r="N137" s="218"/>
      <c r="O137" s="218"/>
      <c r="P137" s="218"/>
      <c r="Q137" s="218"/>
      <c r="R137" s="218"/>
      <c r="S137" s="218"/>
      <c r="T137" s="219"/>
      <c r="AT137" s="213" t="s">
        <v>249</v>
      </c>
      <c r="AU137" s="213" t="s">
        <v>92</v>
      </c>
      <c r="AV137" s="13" t="s">
        <v>92</v>
      </c>
      <c r="AW137" s="13" t="s">
        <v>39</v>
      </c>
      <c r="AX137" s="13" t="s">
        <v>84</v>
      </c>
      <c r="AY137" s="213" t="s">
        <v>165</v>
      </c>
    </row>
    <row r="138" s="13" customFormat="1">
      <c r="B138" s="212"/>
      <c r="D138" s="199" t="s">
        <v>249</v>
      </c>
      <c r="E138" s="213" t="s">
        <v>1</v>
      </c>
      <c r="F138" s="214" t="s">
        <v>2043</v>
      </c>
      <c r="H138" s="215">
        <v>14.08</v>
      </c>
      <c r="I138" s="216"/>
      <c r="L138" s="212"/>
      <c r="M138" s="217"/>
      <c r="N138" s="218"/>
      <c r="O138" s="218"/>
      <c r="P138" s="218"/>
      <c r="Q138" s="218"/>
      <c r="R138" s="218"/>
      <c r="S138" s="218"/>
      <c r="T138" s="219"/>
      <c r="AT138" s="213" t="s">
        <v>249</v>
      </c>
      <c r="AU138" s="213" t="s">
        <v>92</v>
      </c>
      <c r="AV138" s="13" t="s">
        <v>92</v>
      </c>
      <c r="AW138" s="13" t="s">
        <v>39</v>
      </c>
      <c r="AX138" s="13" t="s">
        <v>84</v>
      </c>
      <c r="AY138" s="213" t="s">
        <v>165</v>
      </c>
    </row>
    <row r="139" s="13" customFormat="1">
      <c r="B139" s="212"/>
      <c r="D139" s="199" t="s">
        <v>249</v>
      </c>
      <c r="E139" s="213" t="s">
        <v>1</v>
      </c>
      <c r="F139" s="214" t="s">
        <v>2044</v>
      </c>
      <c r="H139" s="215">
        <v>54.688000000000002</v>
      </c>
      <c r="I139" s="216"/>
      <c r="L139" s="212"/>
      <c r="M139" s="217"/>
      <c r="N139" s="218"/>
      <c r="O139" s="218"/>
      <c r="P139" s="218"/>
      <c r="Q139" s="218"/>
      <c r="R139" s="218"/>
      <c r="S139" s="218"/>
      <c r="T139" s="219"/>
      <c r="AT139" s="213" t="s">
        <v>249</v>
      </c>
      <c r="AU139" s="213" t="s">
        <v>92</v>
      </c>
      <c r="AV139" s="13" t="s">
        <v>92</v>
      </c>
      <c r="AW139" s="13" t="s">
        <v>39</v>
      </c>
      <c r="AX139" s="13" t="s">
        <v>84</v>
      </c>
      <c r="AY139" s="213" t="s">
        <v>165</v>
      </c>
    </row>
    <row r="140" s="13" customFormat="1">
      <c r="B140" s="212"/>
      <c r="D140" s="199" t="s">
        <v>249</v>
      </c>
      <c r="E140" s="213" t="s">
        <v>1</v>
      </c>
      <c r="F140" s="214" t="s">
        <v>2045</v>
      </c>
      <c r="H140" s="215">
        <v>32.399999999999999</v>
      </c>
      <c r="I140" s="216"/>
      <c r="L140" s="212"/>
      <c r="M140" s="217"/>
      <c r="N140" s="218"/>
      <c r="O140" s="218"/>
      <c r="P140" s="218"/>
      <c r="Q140" s="218"/>
      <c r="R140" s="218"/>
      <c r="S140" s="218"/>
      <c r="T140" s="219"/>
      <c r="AT140" s="213" t="s">
        <v>249</v>
      </c>
      <c r="AU140" s="213" t="s">
        <v>92</v>
      </c>
      <c r="AV140" s="13" t="s">
        <v>92</v>
      </c>
      <c r="AW140" s="13" t="s">
        <v>39</v>
      </c>
      <c r="AX140" s="13" t="s">
        <v>84</v>
      </c>
      <c r="AY140" s="213" t="s">
        <v>165</v>
      </c>
    </row>
    <row r="141" s="13" customFormat="1">
      <c r="B141" s="212"/>
      <c r="D141" s="199" t="s">
        <v>249</v>
      </c>
      <c r="F141" s="214" t="s">
        <v>2046</v>
      </c>
      <c r="H141" s="215">
        <v>124.259</v>
      </c>
      <c r="I141" s="216"/>
      <c r="L141" s="212"/>
      <c r="M141" s="217"/>
      <c r="N141" s="218"/>
      <c r="O141" s="218"/>
      <c r="P141" s="218"/>
      <c r="Q141" s="218"/>
      <c r="R141" s="218"/>
      <c r="S141" s="218"/>
      <c r="T141" s="219"/>
      <c r="AT141" s="213" t="s">
        <v>249</v>
      </c>
      <c r="AU141" s="213" t="s">
        <v>92</v>
      </c>
      <c r="AV141" s="13" t="s">
        <v>92</v>
      </c>
      <c r="AW141" s="13" t="s">
        <v>3</v>
      </c>
      <c r="AX141" s="13" t="s">
        <v>21</v>
      </c>
      <c r="AY141" s="213" t="s">
        <v>165</v>
      </c>
    </row>
    <row r="142" s="1" customFormat="1" ht="24" customHeight="1">
      <c r="B142" s="185"/>
      <c r="C142" s="186" t="s">
        <v>179</v>
      </c>
      <c r="D142" s="186" t="s">
        <v>168</v>
      </c>
      <c r="E142" s="187" t="s">
        <v>2047</v>
      </c>
      <c r="F142" s="188" t="s">
        <v>2048</v>
      </c>
      <c r="G142" s="189" t="s">
        <v>268</v>
      </c>
      <c r="H142" s="190">
        <v>62.130000000000003</v>
      </c>
      <c r="I142" s="191"/>
      <c r="J142" s="192">
        <f>ROUND(I142*H142,2)</f>
        <v>0</v>
      </c>
      <c r="K142" s="188" t="s">
        <v>247</v>
      </c>
      <c r="L142" s="37"/>
      <c r="M142" s="193" t="s">
        <v>1</v>
      </c>
      <c r="N142" s="194" t="s">
        <v>49</v>
      </c>
      <c r="O142" s="73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AR142" s="197" t="s">
        <v>164</v>
      </c>
      <c r="AT142" s="197" t="s">
        <v>168</v>
      </c>
      <c r="AU142" s="197" t="s">
        <v>92</v>
      </c>
      <c r="AY142" s="18" t="s">
        <v>165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8" t="s">
        <v>21</v>
      </c>
      <c r="BK142" s="198">
        <f>ROUND(I142*H142,2)</f>
        <v>0</v>
      </c>
      <c r="BL142" s="18" t="s">
        <v>164</v>
      </c>
      <c r="BM142" s="197" t="s">
        <v>2049</v>
      </c>
    </row>
    <row r="143" s="1" customFormat="1">
      <c r="B143" s="37"/>
      <c r="D143" s="199" t="s">
        <v>173</v>
      </c>
      <c r="F143" s="200" t="s">
        <v>2050</v>
      </c>
      <c r="I143" s="126"/>
      <c r="L143" s="37"/>
      <c r="M143" s="201"/>
      <c r="N143" s="73"/>
      <c r="O143" s="73"/>
      <c r="P143" s="73"/>
      <c r="Q143" s="73"/>
      <c r="R143" s="73"/>
      <c r="S143" s="73"/>
      <c r="T143" s="74"/>
      <c r="AT143" s="18" t="s">
        <v>173</v>
      </c>
      <c r="AU143" s="18" t="s">
        <v>92</v>
      </c>
    </row>
    <row r="144" s="13" customFormat="1">
      <c r="B144" s="212"/>
      <c r="D144" s="199" t="s">
        <v>249</v>
      </c>
      <c r="F144" s="214" t="s">
        <v>2051</v>
      </c>
      <c r="H144" s="215">
        <v>62.130000000000003</v>
      </c>
      <c r="I144" s="216"/>
      <c r="L144" s="212"/>
      <c r="M144" s="217"/>
      <c r="N144" s="218"/>
      <c r="O144" s="218"/>
      <c r="P144" s="218"/>
      <c r="Q144" s="218"/>
      <c r="R144" s="218"/>
      <c r="S144" s="218"/>
      <c r="T144" s="219"/>
      <c r="AT144" s="213" t="s">
        <v>249</v>
      </c>
      <c r="AU144" s="213" t="s">
        <v>92</v>
      </c>
      <c r="AV144" s="13" t="s">
        <v>92</v>
      </c>
      <c r="AW144" s="13" t="s">
        <v>3</v>
      </c>
      <c r="AX144" s="13" t="s">
        <v>21</v>
      </c>
      <c r="AY144" s="213" t="s">
        <v>165</v>
      </c>
    </row>
    <row r="145" s="1" customFormat="1" ht="24" customHeight="1">
      <c r="B145" s="185"/>
      <c r="C145" s="186" t="s">
        <v>164</v>
      </c>
      <c r="D145" s="186" t="s">
        <v>168</v>
      </c>
      <c r="E145" s="187" t="s">
        <v>2052</v>
      </c>
      <c r="F145" s="188" t="s">
        <v>2053</v>
      </c>
      <c r="G145" s="189" t="s">
        <v>268</v>
      </c>
      <c r="H145" s="190">
        <v>9.0749999999999993</v>
      </c>
      <c r="I145" s="191"/>
      <c r="J145" s="192">
        <f>ROUND(I145*H145,2)</f>
        <v>0</v>
      </c>
      <c r="K145" s="188" t="s">
        <v>247</v>
      </c>
      <c r="L145" s="37"/>
      <c r="M145" s="193" t="s">
        <v>1</v>
      </c>
      <c r="N145" s="194" t="s">
        <v>49</v>
      </c>
      <c r="O145" s="73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AR145" s="197" t="s">
        <v>164</v>
      </c>
      <c r="AT145" s="197" t="s">
        <v>168</v>
      </c>
      <c r="AU145" s="197" t="s">
        <v>92</v>
      </c>
      <c r="AY145" s="18" t="s">
        <v>165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8" t="s">
        <v>21</v>
      </c>
      <c r="BK145" s="198">
        <f>ROUND(I145*H145,2)</f>
        <v>0</v>
      </c>
      <c r="BL145" s="18" t="s">
        <v>164</v>
      </c>
      <c r="BM145" s="197" t="s">
        <v>2054</v>
      </c>
    </row>
    <row r="146" s="1" customFormat="1">
      <c r="B146" s="37"/>
      <c r="D146" s="199" t="s">
        <v>173</v>
      </c>
      <c r="F146" s="200" t="s">
        <v>2055</v>
      </c>
      <c r="I146" s="126"/>
      <c r="L146" s="37"/>
      <c r="M146" s="201"/>
      <c r="N146" s="73"/>
      <c r="O146" s="73"/>
      <c r="P146" s="73"/>
      <c r="Q146" s="73"/>
      <c r="R146" s="73"/>
      <c r="S146" s="73"/>
      <c r="T146" s="74"/>
      <c r="AT146" s="18" t="s">
        <v>173</v>
      </c>
      <c r="AU146" s="18" t="s">
        <v>92</v>
      </c>
    </row>
    <row r="147" s="13" customFormat="1">
      <c r="B147" s="212"/>
      <c r="D147" s="199" t="s">
        <v>249</v>
      </c>
      <c r="F147" s="214" t="s">
        <v>2056</v>
      </c>
      <c r="H147" s="215">
        <v>9.0749999999999993</v>
      </c>
      <c r="I147" s="216"/>
      <c r="L147" s="212"/>
      <c r="M147" s="217"/>
      <c r="N147" s="218"/>
      <c r="O147" s="218"/>
      <c r="P147" s="218"/>
      <c r="Q147" s="218"/>
      <c r="R147" s="218"/>
      <c r="S147" s="218"/>
      <c r="T147" s="219"/>
      <c r="AT147" s="213" t="s">
        <v>249</v>
      </c>
      <c r="AU147" s="213" t="s">
        <v>92</v>
      </c>
      <c r="AV147" s="13" t="s">
        <v>92</v>
      </c>
      <c r="AW147" s="13" t="s">
        <v>3</v>
      </c>
      <c r="AX147" s="13" t="s">
        <v>21</v>
      </c>
      <c r="AY147" s="213" t="s">
        <v>165</v>
      </c>
    </row>
    <row r="148" s="1" customFormat="1" ht="24" customHeight="1">
      <c r="B148" s="185"/>
      <c r="C148" s="186" t="s">
        <v>188</v>
      </c>
      <c r="D148" s="186" t="s">
        <v>168</v>
      </c>
      <c r="E148" s="187" t="s">
        <v>2057</v>
      </c>
      <c r="F148" s="188" t="s">
        <v>2058</v>
      </c>
      <c r="G148" s="189" t="s">
        <v>268</v>
      </c>
      <c r="H148" s="190">
        <v>9.0749999999999993</v>
      </c>
      <c r="I148" s="191"/>
      <c r="J148" s="192">
        <f>ROUND(I148*H148,2)</f>
        <v>0</v>
      </c>
      <c r="K148" s="188" t="s">
        <v>247</v>
      </c>
      <c r="L148" s="37"/>
      <c r="M148" s="193" t="s">
        <v>1</v>
      </c>
      <c r="N148" s="194" t="s">
        <v>49</v>
      </c>
      <c r="O148" s="73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AR148" s="197" t="s">
        <v>164</v>
      </c>
      <c r="AT148" s="197" t="s">
        <v>168</v>
      </c>
      <c r="AU148" s="197" t="s">
        <v>92</v>
      </c>
      <c r="AY148" s="18" t="s">
        <v>165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8" t="s">
        <v>21</v>
      </c>
      <c r="BK148" s="198">
        <f>ROUND(I148*H148,2)</f>
        <v>0</v>
      </c>
      <c r="BL148" s="18" t="s">
        <v>164</v>
      </c>
      <c r="BM148" s="197" t="s">
        <v>2059</v>
      </c>
    </row>
    <row r="149" s="1" customFormat="1">
      <c r="B149" s="37"/>
      <c r="D149" s="199" t="s">
        <v>173</v>
      </c>
      <c r="F149" s="200" t="s">
        <v>2060</v>
      </c>
      <c r="I149" s="126"/>
      <c r="L149" s="37"/>
      <c r="M149" s="201"/>
      <c r="N149" s="73"/>
      <c r="O149" s="73"/>
      <c r="P149" s="73"/>
      <c r="Q149" s="73"/>
      <c r="R149" s="73"/>
      <c r="S149" s="73"/>
      <c r="T149" s="74"/>
      <c r="AT149" s="18" t="s">
        <v>173</v>
      </c>
      <c r="AU149" s="18" t="s">
        <v>92</v>
      </c>
    </row>
    <row r="150" s="1" customFormat="1" ht="24" customHeight="1">
      <c r="B150" s="185"/>
      <c r="C150" s="186" t="s">
        <v>193</v>
      </c>
      <c r="D150" s="186" t="s">
        <v>168</v>
      </c>
      <c r="E150" s="187" t="s">
        <v>278</v>
      </c>
      <c r="F150" s="188" t="s">
        <v>279</v>
      </c>
      <c r="G150" s="189" t="s">
        <v>268</v>
      </c>
      <c r="H150" s="190">
        <v>99.406999999999996</v>
      </c>
      <c r="I150" s="191"/>
      <c r="J150" s="192">
        <f>ROUND(I150*H150,2)</f>
        <v>0</v>
      </c>
      <c r="K150" s="188" t="s">
        <v>247</v>
      </c>
      <c r="L150" s="37"/>
      <c r="M150" s="193" t="s">
        <v>1</v>
      </c>
      <c r="N150" s="194" t="s">
        <v>49</v>
      </c>
      <c r="O150" s="73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AR150" s="197" t="s">
        <v>164</v>
      </c>
      <c r="AT150" s="197" t="s">
        <v>168</v>
      </c>
      <c r="AU150" s="197" t="s">
        <v>92</v>
      </c>
      <c r="AY150" s="18" t="s">
        <v>165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8" t="s">
        <v>21</v>
      </c>
      <c r="BK150" s="198">
        <f>ROUND(I150*H150,2)</f>
        <v>0</v>
      </c>
      <c r="BL150" s="18" t="s">
        <v>164</v>
      </c>
      <c r="BM150" s="197" t="s">
        <v>2061</v>
      </c>
    </row>
    <row r="151" s="1" customFormat="1">
      <c r="B151" s="37"/>
      <c r="D151" s="199" t="s">
        <v>173</v>
      </c>
      <c r="F151" s="200" t="s">
        <v>281</v>
      </c>
      <c r="I151" s="126"/>
      <c r="L151" s="37"/>
      <c r="M151" s="201"/>
      <c r="N151" s="73"/>
      <c r="O151" s="73"/>
      <c r="P151" s="73"/>
      <c r="Q151" s="73"/>
      <c r="R151" s="73"/>
      <c r="S151" s="73"/>
      <c r="T151" s="74"/>
      <c r="AT151" s="18" t="s">
        <v>173</v>
      </c>
      <c r="AU151" s="18" t="s">
        <v>92</v>
      </c>
    </row>
    <row r="152" s="13" customFormat="1">
      <c r="B152" s="212"/>
      <c r="D152" s="199" t="s">
        <v>249</v>
      </c>
      <c r="F152" s="214" t="s">
        <v>2062</v>
      </c>
      <c r="H152" s="215">
        <v>99.406999999999996</v>
      </c>
      <c r="I152" s="216"/>
      <c r="L152" s="212"/>
      <c r="M152" s="217"/>
      <c r="N152" s="218"/>
      <c r="O152" s="218"/>
      <c r="P152" s="218"/>
      <c r="Q152" s="218"/>
      <c r="R152" s="218"/>
      <c r="S152" s="218"/>
      <c r="T152" s="219"/>
      <c r="AT152" s="213" t="s">
        <v>249</v>
      </c>
      <c r="AU152" s="213" t="s">
        <v>92</v>
      </c>
      <c r="AV152" s="13" t="s">
        <v>92</v>
      </c>
      <c r="AW152" s="13" t="s">
        <v>3</v>
      </c>
      <c r="AX152" s="13" t="s">
        <v>21</v>
      </c>
      <c r="AY152" s="213" t="s">
        <v>165</v>
      </c>
    </row>
    <row r="153" s="1" customFormat="1" ht="24" customHeight="1">
      <c r="B153" s="185"/>
      <c r="C153" s="186" t="s">
        <v>198</v>
      </c>
      <c r="D153" s="186" t="s">
        <v>168</v>
      </c>
      <c r="E153" s="187" t="s">
        <v>2063</v>
      </c>
      <c r="F153" s="188" t="s">
        <v>2064</v>
      </c>
      <c r="G153" s="189" t="s">
        <v>268</v>
      </c>
      <c r="H153" s="190">
        <v>49.704000000000001</v>
      </c>
      <c r="I153" s="191"/>
      <c r="J153" s="192">
        <f>ROUND(I153*H153,2)</f>
        <v>0</v>
      </c>
      <c r="K153" s="188" t="s">
        <v>247</v>
      </c>
      <c r="L153" s="37"/>
      <c r="M153" s="193" t="s">
        <v>1</v>
      </c>
      <c r="N153" s="194" t="s">
        <v>49</v>
      </c>
      <c r="O153" s="73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AR153" s="197" t="s">
        <v>164</v>
      </c>
      <c r="AT153" s="197" t="s">
        <v>168</v>
      </c>
      <c r="AU153" s="197" t="s">
        <v>92</v>
      </c>
      <c r="AY153" s="18" t="s">
        <v>165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8" t="s">
        <v>21</v>
      </c>
      <c r="BK153" s="198">
        <f>ROUND(I153*H153,2)</f>
        <v>0</v>
      </c>
      <c r="BL153" s="18" t="s">
        <v>164</v>
      </c>
      <c r="BM153" s="197" t="s">
        <v>2065</v>
      </c>
    </row>
    <row r="154" s="1" customFormat="1">
      <c r="B154" s="37"/>
      <c r="D154" s="199" t="s">
        <v>173</v>
      </c>
      <c r="F154" s="200" t="s">
        <v>2066</v>
      </c>
      <c r="I154" s="126"/>
      <c r="L154" s="37"/>
      <c r="M154" s="201"/>
      <c r="N154" s="73"/>
      <c r="O154" s="73"/>
      <c r="P154" s="73"/>
      <c r="Q154" s="73"/>
      <c r="R154" s="73"/>
      <c r="S154" s="73"/>
      <c r="T154" s="74"/>
      <c r="AT154" s="18" t="s">
        <v>173</v>
      </c>
      <c r="AU154" s="18" t="s">
        <v>92</v>
      </c>
    </row>
    <row r="155" s="13" customFormat="1">
      <c r="B155" s="212"/>
      <c r="D155" s="199" t="s">
        <v>249</v>
      </c>
      <c r="F155" s="214" t="s">
        <v>2067</v>
      </c>
      <c r="H155" s="215">
        <v>49.704000000000001</v>
      </c>
      <c r="I155" s="216"/>
      <c r="L155" s="212"/>
      <c r="M155" s="217"/>
      <c r="N155" s="218"/>
      <c r="O155" s="218"/>
      <c r="P155" s="218"/>
      <c r="Q155" s="218"/>
      <c r="R155" s="218"/>
      <c r="S155" s="218"/>
      <c r="T155" s="219"/>
      <c r="AT155" s="213" t="s">
        <v>249</v>
      </c>
      <c r="AU155" s="213" t="s">
        <v>92</v>
      </c>
      <c r="AV155" s="13" t="s">
        <v>92</v>
      </c>
      <c r="AW155" s="13" t="s">
        <v>3</v>
      </c>
      <c r="AX155" s="13" t="s">
        <v>21</v>
      </c>
      <c r="AY155" s="213" t="s">
        <v>165</v>
      </c>
    </row>
    <row r="156" s="1" customFormat="1" ht="24" customHeight="1">
      <c r="B156" s="185"/>
      <c r="C156" s="186" t="s">
        <v>203</v>
      </c>
      <c r="D156" s="186" t="s">
        <v>168</v>
      </c>
      <c r="E156" s="187" t="s">
        <v>2068</v>
      </c>
      <c r="F156" s="188" t="s">
        <v>2069</v>
      </c>
      <c r="G156" s="189" t="s">
        <v>268</v>
      </c>
      <c r="H156" s="190">
        <v>9.0749999999999993</v>
      </c>
      <c r="I156" s="191"/>
      <c r="J156" s="192">
        <f>ROUND(I156*H156,2)</f>
        <v>0</v>
      </c>
      <c r="K156" s="188" t="s">
        <v>247</v>
      </c>
      <c r="L156" s="37"/>
      <c r="M156" s="193" t="s">
        <v>1</v>
      </c>
      <c r="N156" s="194" t="s">
        <v>49</v>
      </c>
      <c r="O156" s="73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AR156" s="197" t="s">
        <v>164</v>
      </c>
      <c r="AT156" s="197" t="s">
        <v>168</v>
      </c>
      <c r="AU156" s="197" t="s">
        <v>92</v>
      </c>
      <c r="AY156" s="18" t="s">
        <v>165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8" t="s">
        <v>21</v>
      </c>
      <c r="BK156" s="198">
        <f>ROUND(I156*H156,2)</f>
        <v>0</v>
      </c>
      <c r="BL156" s="18" t="s">
        <v>164</v>
      </c>
      <c r="BM156" s="197" t="s">
        <v>2070</v>
      </c>
    </row>
    <row r="157" s="1" customFormat="1">
      <c r="B157" s="37"/>
      <c r="D157" s="199" t="s">
        <v>173</v>
      </c>
      <c r="F157" s="200" t="s">
        <v>2071</v>
      </c>
      <c r="I157" s="126"/>
      <c r="L157" s="37"/>
      <c r="M157" s="201"/>
      <c r="N157" s="73"/>
      <c r="O157" s="73"/>
      <c r="P157" s="73"/>
      <c r="Q157" s="73"/>
      <c r="R157" s="73"/>
      <c r="S157" s="73"/>
      <c r="T157" s="74"/>
      <c r="AT157" s="18" t="s">
        <v>173</v>
      </c>
      <c r="AU157" s="18" t="s">
        <v>92</v>
      </c>
    </row>
    <row r="158" s="13" customFormat="1">
      <c r="B158" s="212"/>
      <c r="D158" s="199" t="s">
        <v>249</v>
      </c>
      <c r="F158" s="214" t="s">
        <v>2056</v>
      </c>
      <c r="H158" s="215">
        <v>9.0749999999999993</v>
      </c>
      <c r="I158" s="216"/>
      <c r="L158" s="212"/>
      <c r="M158" s="217"/>
      <c r="N158" s="218"/>
      <c r="O158" s="218"/>
      <c r="P158" s="218"/>
      <c r="Q158" s="218"/>
      <c r="R158" s="218"/>
      <c r="S158" s="218"/>
      <c r="T158" s="219"/>
      <c r="AT158" s="213" t="s">
        <v>249</v>
      </c>
      <c r="AU158" s="213" t="s">
        <v>92</v>
      </c>
      <c r="AV158" s="13" t="s">
        <v>92</v>
      </c>
      <c r="AW158" s="13" t="s">
        <v>3</v>
      </c>
      <c r="AX158" s="13" t="s">
        <v>21</v>
      </c>
      <c r="AY158" s="213" t="s">
        <v>165</v>
      </c>
    </row>
    <row r="159" s="1" customFormat="1" ht="24" customHeight="1">
      <c r="B159" s="185"/>
      <c r="C159" s="186" t="s">
        <v>208</v>
      </c>
      <c r="D159" s="186" t="s">
        <v>168</v>
      </c>
      <c r="E159" s="187" t="s">
        <v>2072</v>
      </c>
      <c r="F159" s="188" t="s">
        <v>2073</v>
      </c>
      <c r="G159" s="189" t="s">
        <v>268</v>
      </c>
      <c r="H159" s="190">
        <v>9.0749999999999993</v>
      </c>
      <c r="I159" s="191"/>
      <c r="J159" s="192">
        <f>ROUND(I159*H159,2)</f>
        <v>0</v>
      </c>
      <c r="K159" s="188" t="s">
        <v>247</v>
      </c>
      <c r="L159" s="37"/>
      <c r="M159" s="193" t="s">
        <v>1</v>
      </c>
      <c r="N159" s="194" t="s">
        <v>49</v>
      </c>
      <c r="O159" s="73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AR159" s="197" t="s">
        <v>164</v>
      </c>
      <c r="AT159" s="197" t="s">
        <v>168</v>
      </c>
      <c r="AU159" s="197" t="s">
        <v>92</v>
      </c>
      <c r="AY159" s="18" t="s">
        <v>165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8" t="s">
        <v>21</v>
      </c>
      <c r="BK159" s="198">
        <f>ROUND(I159*H159,2)</f>
        <v>0</v>
      </c>
      <c r="BL159" s="18" t="s">
        <v>164</v>
      </c>
      <c r="BM159" s="197" t="s">
        <v>2074</v>
      </c>
    </row>
    <row r="160" s="1" customFormat="1">
      <c r="B160" s="37"/>
      <c r="D160" s="199" t="s">
        <v>173</v>
      </c>
      <c r="F160" s="200" t="s">
        <v>2075</v>
      </c>
      <c r="I160" s="126"/>
      <c r="L160" s="37"/>
      <c r="M160" s="201"/>
      <c r="N160" s="73"/>
      <c r="O160" s="73"/>
      <c r="P160" s="73"/>
      <c r="Q160" s="73"/>
      <c r="R160" s="73"/>
      <c r="S160" s="73"/>
      <c r="T160" s="74"/>
      <c r="AT160" s="18" t="s">
        <v>173</v>
      </c>
      <c r="AU160" s="18" t="s">
        <v>92</v>
      </c>
    </row>
    <row r="161" s="13" customFormat="1">
      <c r="B161" s="212"/>
      <c r="D161" s="199" t="s">
        <v>249</v>
      </c>
      <c r="F161" s="214" t="s">
        <v>2056</v>
      </c>
      <c r="H161" s="215">
        <v>9.0749999999999993</v>
      </c>
      <c r="I161" s="216"/>
      <c r="L161" s="212"/>
      <c r="M161" s="217"/>
      <c r="N161" s="218"/>
      <c r="O161" s="218"/>
      <c r="P161" s="218"/>
      <c r="Q161" s="218"/>
      <c r="R161" s="218"/>
      <c r="S161" s="218"/>
      <c r="T161" s="219"/>
      <c r="AT161" s="213" t="s">
        <v>249</v>
      </c>
      <c r="AU161" s="213" t="s">
        <v>92</v>
      </c>
      <c r="AV161" s="13" t="s">
        <v>92</v>
      </c>
      <c r="AW161" s="13" t="s">
        <v>3</v>
      </c>
      <c r="AX161" s="13" t="s">
        <v>21</v>
      </c>
      <c r="AY161" s="213" t="s">
        <v>165</v>
      </c>
    </row>
    <row r="162" s="1" customFormat="1" ht="16.5" customHeight="1">
      <c r="B162" s="185"/>
      <c r="C162" s="186" t="s">
        <v>26</v>
      </c>
      <c r="D162" s="186" t="s">
        <v>168</v>
      </c>
      <c r="E162" s="187" t="s">
        <v>2076</v>
      </c>
      <c r="F162" s="188" t="s">
        <v>2077</v>
      </c>
      <c r="G162" s="189" t="s">
        <v>268</v>
      </c>
      <c r="H162" s="190">
        <v>24.852</v>
      </c>
      <c r="I162" s="191"/>
      <c r="J162" s="192">
        <f>ROUND(I162*H162,2)</f>
        <v>0</v>
      </c>
      <c r="K162" s="188" t="s">
        <v>247</v>
      </c>
      <c r="L162" s="37"/>
      <c r="M162" s="193" t="s">
        <v>1</v>
      </c>
      <c r="N162" s="194" t="s">
        <v>49</v>
      </c>
      <c r="O162" s="73"/>
      <c r="P162" s="195">
        <f>O162*H162</f>
        <v>0</v>
      </c>
      <c r="Q162" s="195">
        <v>0.0103</v>
      </c>
      <c r="R162" s="195">
        <f>Q162*H162</f>
        <v>0.25597560000000003</v>
      </c>
      <c r="S162" s="195">
        <v>0</v>
      </c>
      <c r="T162" s="196">
        <f>S162*H162</f>
        <v>0</v>
      </c>
      <c r="AR162" s="197" t="s">
        <v>164</v>
      </c>
      <c r="AT162" s="197" t="s">
        <v>168</v>
      </c>
      <c r="AU162" s="197" t="s">
        <v>92</v>
      </c>
      <c r="AY162" s="18" t="s">
        <v>165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8" t="s">
        <v>21</v>
      </c>
      <c r="BK162" s="198">
        <f>ROUND(I162*H162,2)</f>
        <v>0</v>
      </c>
      <c r="BL162" s="18" t="s">
        <v>164</v>
      </c>
      <c r="BM162" s="197" t="s">
        <v>2078</v>
      </c>
    </row>
    <row r="163" s="1" customFormat="1">
      <c r="B163" s="37"/>
      <c r="D163" s="199" t="s">
        <v>173</v>
      </c>
      <c r="F163" s="200" t="s">
        <v>2079</v>
      </c>
      <c r="I163" s="126"/>
      <c r="L163" s="37"/>
      <c r="M163" s="201"/>
      <c r="N163" s="73"/>
      <c r="O163" s="73"/>
      <c r="P163" s="73"/>
      <c r="Q163" s="73"/>
      <c r="R163" s="73"/>
      <c r="S163" s="73"/>
      <c r="T163" s="74"/>
      <c r="AT163" s="18" t="s">
        <v>173</v>
      </c>
      <c r="AU163" s="18" t="s">
        <v>92</v>
      </c>
    </row>
    <row r="164" s="13" customFormat="1">
      <c r="B164" s="212"/>
      <c r="D164" s="199" t="s">
        <v>249</v>
      </c>
      <c r="F164" s="214" t="s">
        <v>2080</v>
      </c>
      <c r="H164" s="215">
        <v>24.852</v>
      </c>
      <c r="I164" s="216"/>
      <c r="L164" s="212"/>
      <c r="M164" s="217"/>
      <c r="N164" s="218"/>
      <c r="O164" s="218"/>
      <c r="P164" s="218"/>
      <c r="Q164" s="218"/>
      <c r="R164" s="218"/>
      <c r="S164" s="218"/>
      <c r="T164" s="219"/>
      <c r="AT164" s="213" t="s">
        <v>249</v>
      </c>
      <c r="AU164" s="213" t="s">
        <v>92</v>
      </c>
      <c r="AV164" s="13" t="s">
        <v>92</v>
      </c>
      <c r="AW164" s="13" t="s">
        <v>3</v>
      </c>
      <c r="AX164" s="13" t="s">
        <v>21</v>
      </c>
      <c r="AY164" s="213" t="s">
        <v>165</v>
      </c>
    </row>
    <row r="165" s="1" customFormat="1" ht="24" customHeight="1">
      <c r="B165" s="185"/>
      <c r="C165" s="186" t="s">
        <v>298</v>
      </c>
      <c r="D165" s="186" t="s">
        <v>168</v>
      </c>
      <c r="E165" s="187" t="s">
        <v>2081</v>
      </c>
      <c r="F165" s="188" t="s">
        <v>2082</v>
      </c>
      <c r="G165" s="189" t="s">
        <v>268</v>
      </c>
      <c r="H165" s="190">
        <v>1.815</v>
      </c>
      <c r="I165" s="191"/>
      <c r="J165" s="192">
        <f>ROUND(I165*H165,2)</f>
        <v>0</v>
      </c>
      <c r="K165" s="188" t="s">
        <v>247</v>
      </c>
      <c r="L165" s="37"/>
      <c r="M165" s="193" t="s">
        <v>1</v>
      </c>
      <c r="N165" s="194" t="s">
        <v>49</v>
      </c>
      <c r="O165" s="73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AR165" s="197" t="s">
        <v>164</v>
      </c>
      <c r="AT165" s="197" t="s">
        <v>168</v>
      </c>
      <c r="AU165" s="197" t="s">
        <v>92</v>
      </c>
      <c r="AY165" s="18" t="s">
        <v>165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8" t="s">
        <v>21</v>
      </c>
      <c r="BK165" s="198">
        <f>ROUND(I165*H165,2)</f>
        <v>0</v>
      </c>
      <c r="BL165" s="18" t="s">
        <v>164</v>
      </c>
      <c r="BM165" s="197" t="s">
        <v>2083</v>
      </c>
    </row>
    <row r="166" s="1" customFormat="1">
      <c r="B166" s="37"/>
      <c r="D166" s="199" t="s">
        <v>173</v>
      </c>
      <c r="F166" s="200" t="s">
        <v>2084</v>
      </c>
      <c r="I166" s="126"/>
      <c r="L166" s="37"/>
      <c r="M166" s="201"/>
      <c r="N166" s="73"/>
      <c r="O166" s="73"/>
      <c r="P166" s="73"/>
      <c r="Q166" s="73"/>
      <c r="R166" s="73"/>
      <c r="S166" s="73"/>
      <c r="T166" s="74"/>
      <c r="AT166" s="18" t="s">
        <v>173</v>
      </c>
      <c r="AU166" s="18" t="s">
        <v>92</v>
      </c>
    </row>
    <row r="167" s="13" customFormat="1">
      <c r="B167" s="212"/>
      <c r="D167" s="199" t="s">
        <v>249</v>
      </c>
      <c r="F167" s="214" t="s">
        <v>2085</v>
      </c>
      <c r="H167" s="215">
        <v>1.815</v>
      </c>
      <c r="I167" s="216"/>
      <c r="L167" s="212"/>
      <c r="M167" s="217"/>
      <c r="N167" s="218"/>
      <c r="O167" s="218"/>
      <c r="P167" s="218"/>
      <c r="Q167" s="218"/>
      <c r="R167" s="218"/>
      <c r="S167" s="218"/>
      <c r="T167" s="219"/>
      <c r="AT167" s="213" t="s">
        <v>249</v>
      </c>
      <c r="AU167" s="213" t="s">
        <v>92</v>
      </c>
      <c r="AV167" s="13" t="s">
        <v>92</v>
      </c>
      <c r="AW167" s="13" t="s">
        <v>3</v>
      </c>
      <c r="AX167" s="13" t="s">
        <v>21</v>
      </c>
      <c r="AY167" s="213" t="s">
        <v>165</v>
      </c>
    </row>
    <row r="168" s="1" customFormat="1" ht="16.5" customHeight="1">
      <c r="B168" s="185"/>
      <c r="C168" s="186" t="s">
        <v>302</v>
      </c>
      <c r="D168" s="186" t="s">
        <v>168</v>
      </c>
      <c r="E168" s="187" t="s">
        <v>2086</v>
      </c>
      <c r="F168" s="188" t="s">
        <v>2087</v>
      </c>
      <c r="G168" s="189" t="s">
        <v>246</v>
      </c>
      <c r="H168" s="190">
        <v>100.8</v>
      </c>
      <c r="I168" s="191"/>
      <c r="J168" s="192">
        <f>ROUND(I168*H168,2)</f>
        <v>0</v>
      </c>
      <c r="K168" s="188" t="s">
        <v>247</v>
      </c>
      <c r="L168" s="37"/>
      <c r="M168" s="193" t="s">
        <v>1</v>
      </c>
      <c r="N168" s="194" t="s">
        <v>49</v>
      </c>
      <c r="O168" s="73"/>
      <c r="P168" s="195">
        <f>O168*H168</f>
        <v>0</v>
      </c>
      <c r="Q168" s="195">
        <v>0.00084999999999999995</v>
      </c>
      <c r="R168" s="195">
        <f>Q168*H168</f>
        <v>0.085679999999999992</v>
      </c>
      <c r="S168" s="195">
        <v>0</v>
      </c>
      <c r="T168" s="196">
        <f>S168*H168</f>
        <v>0</v>
      </c>
      <c r="AR168" s="197" t="s">
        <v>164</v>
      </c>
      <c r="AT168" s="197" t="s">
        <v>168</v>
      </c>
      <c r="AU168" s="197" t="s">
        <v>92</v>
      </c>
      <c r="AY168" s="18" t="s">
        <v>165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8" t="s">
        <v>21</v>
      </c>
      <c r="BK168" s="198">
        <f>ROUND(I168*H168,2)</f>
        <v>0</v>
      </c>
      <c r="BL168" s="18" t="s">
        <v>164</v>
      </c>
      <c r="BM168" s="197" t="s">
        <v>2088</v>
      </c>
    </row>
    <row r="169" s="1" customFormat="1">
      <c r="B169" s="37"/>
      <c r="D169" s="199" t="s">
        <v>173</v>
      </c>
      <c r="F169" s="200" t="s">
        <v>2089</v>
      </c>
      <c r="I169" s="126"/>
      <c r="L169" s="37"/>
      <c r="M169" s="201"/>
      <c r="N169" s="73"/>
      <c r="O169" s="73"/>
      <c r="P169" s="73"/>
      <c r="Q169" s="73"/>
      <c r="R169" s="73"/>
      <c r="S169" s="73"/>
      <c r="T169" s="74"/>
      <c r="AT169" s="18" t="s">
        <v>173</v>
      </c>
      <c r="AU169" s="18" t="s">
        <v>92</v>
      </c>
    </row>
    <row r="170" s="13" customFormat="1">
      <c r="B170" s="212"/>
      <c r="D170" s="199" t="s">
        <v>249</v>
      </c>
      <c r="E170" s="213" t="s">
        <v>1</v>
      </c>
      <c r="F170" s="214" t="s">
        <v>2090</v>
      </c>
      <c r="H170" s="215">
        <v>64.799999999999997</v>
      </c>
      <c r="I170" s="216"/>
      <c r="L170" s="212"/>
      <c r="M170" s="217"/>
      <c r="N170" s="218"/>
      <c r="O170" s="218"/>
      <c r="P170" s="218"/>
      <c r="Q170" s="218"/>
      <c r="R170" s="218"/>
      <c r="S170" s="218"/>
      <c r="T170" s="219"/>
      <c r="AT170" s="213" t="s">
        <v>249</v>
      </c>
      <c r="AU170" s="213" t="s">
        <v>92</v>
      </c>
      <c r="AV170" s="13" t="s">
        <v>92</v>
      </c>
      <c r="AW170" s="13" t="s">
        <v>39</v>
      </c>
      <c r="AX170" s="13" t="s">
        <v>84</v>
      </c>
      <c r="AY170" s="213" t="s">
        <v>165</v>
      </c>
    </row>
    <row r="171" s="13" customFormat="1">
      <c r="B171" s="212"/>
      <c r="D171" s="199" t="s">
        <v>249</v>
      </c>
      <c r="E171" s="213" t="s">
        <v>1</v>
      </c>
      <c r="F171" s="214" t="s">
        <v>2091</v>
      </c>
      <c r="H171" s="215">
        <v>36</v>
      </c>
      <c r="I171" s="216"/>
      <c r="L171" s="212"/>
      <c r="M171" s="217"/>
      <c r="N171" s="218"/>
      <c r="O171" s="218"/>
      <c r="P171" s="218"/>
      <c r="Q171" s="218"/>
      <c r="R171" s="218"/>
      <c r="S171" s="218"/>
      <c r="T171" s="219"/>
      <c r="AT171" s="213" t="s">
        <v>249</v>
      </c>
      <c r="AU171" s="213" t="s">
        <v>92</v>
      </c>
      <c r="AV171" s="13" t="s">
        <v>92</v>
      </c>
      <c r="AW171" s="13" t="s">
        <v>39</v>
      </c>
      <c r="AX171" s="13" t="s">
        <v>84</v>
      </c>
      <c r="AY171" s="213" t="s">
        <v>165</v>
      </c>
    </row>
    <row r="172" s="1" customFormat="1" ht="24" customHeight="1">
      <c r="B172" s="185"/>
      <c r="C172" s="186" t="s">
        <v>309</v>
      </c>
      <c r="D172" s="186" t="s">
        <v>168</v>
      </c>
      <c r="E172" s="187" t="s">
        <v>2092</v>
      </c>
      <c r="F172" s="188" t="s">
        <v>2093</v>
      </c>
      <c r="G172" s="189" t="s">
        <v>246</v>
      </c>
      <c r="H172" s="190">
        <v>100.8</v>
      </c>
      <c r="I172" s="191"/>
      <c r="J172" s="192">
        <f>ROUND(I172*H172,2)</f>
        <v>0</v>
      </c>
      <c r="K172" s="188" t="s">
        <v>247</v>
      </c>
      <c r="L172" s="37"/>
      <c r="M172" s="193" t="s">
        <v>1</v>
      </c>
      <c r="N172" s="194" t="s">
        <v>49</v>
      </c>
      <c r="O172" s="73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AR172" s="197" t="s">
        <v>164</v>
      </c>
      <c r="AT172" s="197" t="s">
        <v>168</v>
      </c>
      <c r="AU172" s="197" t="s">
        <v>92</v>
      </c>
      <c r="AY172" s="18" t="s">
        <v>165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8" t="s">
        <v>21</v>
      </c>
      <c r="BK172" s="198">
        <f>ROUND(I172*H172,2)</f>
        <v>0</v>
      </c>
      <c r="BL172" s="18" t="s">
        <v>164</v>
      </c>
      <c r="BM172" s="197" t="s">
        <v>2094</v>
      </c>
    </row>
    <row r="173" s="1" customFormat="1">
      <c r="B173" s="37"/>
      <c r="D173" s="199" t="s">
        <v>173</v>
      </c>
      <c r="F173" s="200" t="s">
        <v>2095</v>
      </c>
      <c r="I173" s="126"/>
      <c r="L173" s="37"/>
      <c r="M173" s="201"/>
      <c r="N173" s="73"/>
      <c r="O173" s="73"/>
      <c r="P173" s="73"/>
      <c r="Q173" s="73"/>
      <c r="R173" s="73"/>
      <c r="S173" s="73"/>
      <c r="T173" s="74"/>
      <c r="AT173" s="18" t="s">
        <v>173</v>
      </c>
      <c r="AU173" s="18" t="s">
        <v>92</v>
      </c>
    </row>
    <row r="174" s="1" customFormat="1" ht="24" customHeight="1">
      <c r="B174" s="185"/>
      <c r="C174" s="186" t="s">
        <v>320</v>
      </c>
      <c r="D174" s="186" t="s">
        <v>168</v>
      </c>
      <c r="E174" s="187" t="s">
        <v>282</v>
      </c>
      <c r="F174" s="188" t="s">
        <v>283</v>
      </c>
      <c r="G174" s="189" t="s">
        <v>268</v>
      </c>
      <c r="H174" s="190">
        <v>223.666</v>
      </c>
      <c r="I174" s="191"/>
      <c r="J174" s="192">
        <f>ROUND(I174*H174,2)</f>
        <v>0</v>
      </c>
      <c r="K174" s="188" t="s">
        <v>247</v>
      </c>
      <c r="L174" s="37"/>
      <c r="M174" s="193" t="s">
        <v>1</v>
      </c>
      <c r="N174" s="194" t="s">
        <v>49</v>
      </c>
      <c r="O174" s="73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AR174" s="197" t="s">
        <v>164</v>
      </c>
      <c r="AT174" s="197" t="s">
        <v>168</v>
      </c>
      <c r="AU174" s="197" t="s">
        <v>92</v>
      </c>
      <c r="AY174" s="18" t="s">
        <v>165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8" t="s">
        <v>21</v>
      </c>
      <c r="BK174" s="198">
        <f>ROUND(I174*H174,2)</f>
        <v>0</v>
      </c>
      <c r="BL174" s="18" t="s">
        <v>164</v>
      </c>
      <c r="BM174" s="197" t="s">
        <v>2096</v>
      </c>
    </row>
    <row r="175" s="1" customFormat="1">
      <c r="B175" s="37"/>
      <c r="D175" s="199" t="s">
        <v>173</v>
      </c>
      <c r="F175" s="200" t="s">
        <v>285</v>
      </c>
      <c r="I175" s="126"/>
      <c r="L175" s="37"/>
      <c r="M175" s="201"/>
      <c r="N175" s="73"/>
      <c r="O175" s="73"/>
      <c r="P175" s="73"/>
      <c r="Q175" s="73"/>
      <c r="R175" s="73"/>
      <c r="S175" s="73"/>
      <c r="T175" s="74"/>
      <c r="AT175" s="18" t="s">
        <v>173</v>
      </c>
      <c r="AU175" s="18" t="s">
        <v>92</v>
      </c>
    </row>
    <row r="176" s="13" customFormat="1">
      <c r="B176" s="212"/>
      <c r="D176" s="199" t="s">
        <v>249</v>
      </c>
      <c r="E176" s="213" t="s">
        <v>1</v>
      </c>
      <c r="F176" s="214" t="s">
        <v>2097</v>
      </c>
      <c r="H176" s="215">
        <v>223.666</v>
      </c>
      <c r="I176" s="216"/>
      <c r="L176" s="212"/>
      <c r="M176" s="217"/>
      <c r="N176" s="218"/>
      <c r="O176" s="218"/>
      <c r="P176" s="218"/>
      <c r="Q176" s="218"/>
      <c r="R176" s="218"/>
      <c r="S176" s="218"/>
      <c r="T176" s="219"/>
      <c r="AT176" s="213" t="s">
        <v>249</v>
      </c>
      <c r="AU176" s="213" t="s">
        <v>92</v>
      </c>
      <c r="AV176" s="13" t="s">
        <v>92</v>
      </c>
      <c r="AW176" s="13" t="s">
        <v>39</v>
      </c>
      <c r="AX176" s="13" t="s">
        <v>84</v>
      </c>
      <c r="AY176" s="213" t="s">
        <v>165</v>
      </c>
    </row>
    <row r="177" s="1" customFormat="1" ht="24" customHeight="1">
      <c r="B177" s="185"/>
      <c r="C177" s="186" t="s">
        <v>8</v>
      </c>
      <c r="D177" s="186" t="s">
        <v>168</v>
      </c>
      <c r="E177" s="187" t="s">
        <v>2098</v>
      </c>
      <c r="F177" s="188" t="s">
        <v>2099</v>
      </c>
      <c r="G177" s="189" t="s">
        <v>268</v>
      </c>
      <c r="H177" s="190">
        <v>24.852</v>
      </c>
      <c r="I177" s="191"/>
      <c r="J177" s="192">
        <f>ROUND(I177*H177,2)</f>
        <v>0</v>
      </c>
      <c r="K177" s="188" t="s">
        <v>247</v>
      </c>
      <c r="L177" s="37"/>
      <c r="M177" s="193" t="s">
        <v>1</v>
      </c>
      <c r="N177" s="194" t="s">
        <v>49</v>
      </c>
      <c r="O177" s="73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AR177" s="197" t="s">
        <v>164</v>
      </c>
      <c r="AT177" s="197" t="s">
        <v>168</v>
      </c>
      <c r="AU177" s="197" t="s">
        <v>92</v>
      </c>
      <c r="AY177" s="18" t="s">
        <v>165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8" t="s">
        <v>21</v>
      </c>
      <c r="BK177" s="198">
        <f>ROUND(I177*H177,2)</f>
        <v>0</v>
      </c>
      <c r="BL177" s="18" t="s">
        <v>164</v>
      </c>
      <c r="BM177" s="197" t="s">
        <v>2100</v>
      </c>
    </row>
    <row r="178" s="1" customFormat="1">
      <c r="B178" s="37"/>
      <c r="D178" s="199" t="s">
        <v>173</v>
      </c>
      <c r="F178" s="200" t="s">
        <v>2101</v>
      </c>
      <c r="I178" s="126"/>
      <c r="L178" s="37"/>
      <c r="M178" s="201"/>
      <c r="N178" s="73"/>
      <c r="O178" s="73"/>
      <c r="P178" s="73"/>
      <c r="Q178" s="73"/>
      <c r="R178" s="73"/>
      <c r="S178" s="73"/>
      <c r="T178" s="74"/>
      <c r="AT178" s="18" t="s">
        <v>173</v>
      </c>
      <c r="AU178" s="18" t="s">
        <v>92</v>
      </c>
    </row>
    <row r="179" s="1" customFormat="1" ht="24" customHeight="1">
      <c r="B179" s="185"/>
      <c r="C179" s="186" t="s">
        <v>331</v>
      </c>
      <c r="D179" s="186" t="s">
        <v>168</v>
      </c>
      <c r="E179" s="187" t="s">
        <v>2102</v>
      </c>
      <c r="F179" s="188" t="s">
        <v>2103</v>
      </c>
      <c r="G179" s="189" t="s">
        <v>268</v>
      </c>
      <c r="H179" s="190">
        <v>18.149999999999999</v>
      </c>
      <c r="I179" s="191"/>
      <c r="J179" s="192">
        <f>ROUND(I179*H179,2)</f>
        <v>0</v>
      </c>
      <c r="K179" s="188" t="s">
        <v>247</v>
      </c>
      <c r="L179" s="37"/>
      <c r="M179" s="193" t="s">
        <v>1</v>
      </c>
      <c r="N179" s="194" t="s">
        <v>49</v>
      </c>
      <c r="O179" s="73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AR179" s="197" t="s">
        <v>164</v>
      </c>
      <c r="AT179" s="197" t="s">
        <v>168</v>
      </c>
      <c r="AU179" s="197" t="s">
        <v>92</v>
      </c>
      <c r="AY179" s="18" t="s">
        <v>165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8" t="s">
        <v>21</v>
      </c>
      <c r="BK179" s="198">
        <f>ROUND(I179*H179,2)</f>
        <v>0</v>
      </c>
      <c r="BL179" s="18" t="s">
        <v>164</v>
      </c>
      <c r="BM179" s="197" t="s">
        <v>2104</v>
      </c>
    </row>
    <row r="180" s="1" customFormat="1">
      <c r="B180" s="37"/>
      <c r="D180" s="199" t="s">
        <v>173</v>
      </c>
      <c r="F180" s="200" t="s">
        <v>2105</v>
      </c>
      <c r="I180" s="126"/>
      <c r="L180" s="37"/>
      <c r="M180" s="201"/>
      <c r="N180" s="73"/>
      <c r="O180" s="73"/>
      <c r="P180" s="73"/>
      <c r="Q180" s="73"/>
      <c r="R180" s="73"/>
      <c r="S180" s="73"/>
      <c r="T180" s="74"/>
      <c r="AT180" s="18" t="s">
        <v>173</v>
      </c>
      <c r="AU180" s="18" t="s">
        <v>92</v>
      </c>
    </row>
    <row r="181" s="13" customFormat="1">
      <c r="B181" s="212"/>
      <c r="D181" s="199" t="s">
        <v>249</v>
      </c>
      <c r="E181" s="213" t="s">
        <v>1</v>
      </c>
      <c r="F181" s="214" t="s">
        <v>2106</v>
      </c>
      <c r="H181" s="215">
        <v>18.149999999999999</v>
      </c>
      <c r="I181" s="216"/>
      <c r="L181" s="212"/>
      <c r="M181" s="217"/>
      <c r="N181" s="218"/>
      <c r="O181" s="218"/>
      <c r="P181" s="218"/>
      <c r="Q181" s="218"/>
      <c r="R181" s="218"/>
      <c r="S181" s="218"/>
      <c r="T181" s="219"/>
      <c r="AT181" s="213" t="s">
        <v>249</v>
      </c>
      <c r="AU181" s="213" t="s">
        <v>92</v>
      </c>
      <c r="AV181" s="13" t="s">
        <v>92</v>
      </c>
      <c r="AW181" s="13" t="s">
        <v>39</v>
      </c>
      <c r="AX181" s="13" t="s">
        <v>84</v>
      </c>
      <c r="AY181" s="213" t="s">
        <v>165</v>
      </c>
    </row>
    <row r="182" s="1" customFormat="1" ht="24" customHeight="1">
      <c r="B182" s="185"/>
      <c r="C182" s="186" t="s">
        <v>338</v>
      </c>
      <c r="D182" s="186" t="s">
        <v>168</v>
      </c>
      <c r="E182" s="187" t="s">
        <v>2107</v>
      </c>
      <c r="F182" s="188" t="s">
        <v>2108</v>
      </c>
      <c r="G182" s="189" t="s">
        <v>268</v>
      </c>
      <c r="H182" s="190">
        <v>1.815</v>
      </c>
      <c r="I182" s="191"/>
      <c r="J182" s="192">
        <f>ROUND(I182*H182,2)</f>
        <v>0</v>
      </c>
      <c r="K182" s="188" t="s">
        <v>247</v>
      </c>
      <c r="L182" s="37"/>
      <c r="M182" s="193" t="s">
        <v>1</v>
      </c>
      <c r="N182" s="194" t="s">
        <v>49</v>
      </c>
      <c r="O182" s="73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AR182" s="197" t="s">
        <v>164</v>
      </c>
      <c r="AT182" s="197" t="s">
        <v>168</v>
      </c>
      <c r="AU182" s="197" t="s">
        <v>92</v>
      </c>
      <c r="AY182" s="18" t="s">
        <v>165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8" t="s">
        <v>21</v>
      </c>
      <c r="BK182" s="198">
        <f>ROUND(I182*H182,2)</f>
        <v>0</v>
      </c>
      <c r="BL182" s="18" t="s">
        <v>164</v>
      </c>
      <c r="BM182" s="197" t="s">
        <v>2109</v>
      </c>
    </row>
    <row r="183" s="1" customFormat="1">
      <c r="B183" s="37"/>
      <c r="D183" s="199" t="s">
        <v>173</v>
      </c>
      <c r="F183" s="200" t="s">
        <v>2110</v>
      </c>
      <c r="I183" s="126"/>
      <c r="L183" s="37"/>
      <c r="M183" s="201"/>
      <c r="N183" s="73"/>
      <c r="O183" s="73"/>
      <c r="P183" s="73"/>
      <c r="Q183" s="73"/>
      <c r="R183" s="73"/>
      <c r="S183" s="73"/>
      <c r="T183" s="74"/>
      <c r="AT183" s="18" t="s">
        <v>173</v>
      </c>
      <c r="AU183" s="18" t="s">
        <v>92</v>
      </c>
    </row>
    <row r="184" s="1" customFormat="1" ht="24" customHeight="1">
      <c r="B184" s="185"/>
      <c r="C184" s="186" t="s">
        <v>344</v>
      </c>
      <c r="D184" s="186" t="s">
        <v>168</v>
      </c>
      <c r="E184" s="187" t="s">
        <v>2111</v>
      </c>
      <c r="F184" s="188" t="s">
        <v>2112</v>
      </c>
      <c r="G184" s="189" t="s">
        <v>268</v>
      </c>
      <c r="H184" s="190">
        <v>44.570999999999998</v>
      </c>
      <c r="I184" s="191"/>
      <c r="J184" s="192">
        <f>ROUND(I184*H184,2)</f>
        <v>0</v>
      </c>
      <c r="K184" s="188" t="s">
        <v>247</v>
      </c>
      <c r="L184" s="37"/>
      <c r="M184" s="193" t="s">
        <v>1</v>
      </c>
      <c r="N184" s="194" t="s">
        <v>49</v>
      </c>
      <c r="O184" s="73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AR184" s="197" t="s">
        <v>164</v>
      </c>
      <c r="AT184" s="197" t="s">
        <v>168</v>
      </c>
      <c r="AU184" s="197" t="s">
        <v>92</v>
      </c>
      <c r="AY184" s="18" t="s">
        <v>165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8" t="s">
        <v>21</v>
      </c>
      <c r="BK184" s="198">
        <f>ROUND(I184*H184,2)</f>
        <v>0</v>
      </c>
      <c r="BL184" s="18" t="s">
        <v>164</v>
      </c>
      <c r="BM184" s="197" t="s">
        <v>2113</v>
      </c>
    </row>
    <row r="185" s="1" customFormat="1">
      <c r="B185" s="37"/>
      <c r="D185" s="199" t="s">
        <v>173</v>
      </c>
      <c r="F185" s="200" t="s">
        <v>2114</v>
      </c>
      <c r="I185" s="126"/>
      <c r="L185" s="37"/>
      <c r="M185" s="201"/>
      <c r="N185" s="73"/>
      <c r="O185" s="73"/>
      <c r="P185" s="73"/>
      <c r="Q185" s="73"/>
      <c r="R185" s="73"/>
      <c r="S185" s="73"/>
      <c r="T185" s="74"/>
      <c r="AT185" s="18" t="s">
        <v>173</v>
      </c>
      <c r="AU185" s="18" t="s">
        <v>92</v>
      </c>
    </row>
    <row r="186" s="13" customFormat="1">
      <c r="B186" s="212"/>
      <c r="D186" s="199" t="s">
        <v>249</v>
      </c>
      <c r="E186" s="213" t="s">
        <v>1</v>
      </c>
      <c r="F186" s="214" t="s">
        <v>2115</v>
      </c>
      <c r="H186" s="215">
        <v>25.253</v>
      </c>
      <c r="I186" s="216"/>
      <c r="L186" s="212"/>
      <c r="M186" s="217"/>
      <c r="N186" s="218"/>
      <c r="O186" s="218"/>
      <c r="P186" s="218"/>
      <c r="Q186" s="218"/>
      <c r="R186" s="218"/>
      <c r="S186" s="218"/>
      <c r="T186" s="219"/>
      <c r="AT186" s="213" t="s">
        <v>249</v>
      </c>
      <c r="AU186" s="213" t="s">
        <v>92</v>
      </c>
      <c r="AV186" s="13" t="s">
        <v>92</v>
      </c>
      <c r="AW186" s="13" t="s">
        <v>39</v>
      </c>
      <c r="AX186" s="13" t="s">
        <v>84</v>
      </c>
      <c r="AY186" s="213" t="s">
        <v>165</v>
      </c>
    </row>
    <row r="187" s="13" customFormat="1">
      <c r="B187" s="212"/>
      <c r="D187" s="199" t="s">
        <v>249</v>
      </c>
      <c r="E187" s="213" t="s">
        <v>1</v>
      </c>
      <c r="F187" s="214" t="s">
        <v>2116</v>
      </c>
      <c r="H187" s="215">
        <v>9.6609999999999996</v>
      </c>
      <c r="I187" s="216"/>
      <c r="L187" s="212"/>
      <c r="M187" s="217"/>
      <c r="N187" s="218"/>
      <c r="O187" s="218"/>
      <c r="P187" s="218"/>
      <c r="Q187" s="218"/>
      <c r="R187" s="218"/>
      <c r="S187" s="218"/>
      <c r="T187" s="219"/>
      <c r="AT187" s="213" t="s">
        <v>249</v>
      </c>
      <c r="AU187" s="213" t="s">
        <v>92</v>
      </c>
      <c r="AV187" s="13" t="s">
        <v>92</v>
      </c>
      <c r="AW187" s="13" t="s">
        <v>39</v>
      </c>
      <c r="AX187" s="13" t="s">
        <v>84</v>
      </c>
      <c r="AY187" s="213" t="s">
        <v>165</v>
      </c>
    </row>
    <row r="188" s="13" customFormat="1">
      <c r="B188" s="212"/>
      <c r="D188" s="199" t="s">
        <v>249</v>
      </c>
      <c r="E188" s="213" t="s">
        <v>1</v>
      </c>
      <c r="F188" s="214" t="s">
        <v>2117</v>
      </c>
      <c r="H188" s="215">
        <v>8.3970000000000002</v>
      </c>
      <c r="I188" s="216"/>
      <c r="L188" s="212"/>
      <c r="M188" s="217"/>
      <c r="N188" s="218"/>
      <c r="O188" s="218"/>
      <c r="P188" s="218"/>
      <c r="Q188" s="218"/>
      <c r="R188" s="218"/>
      <c r="S188" s="218"/>
      <c r="T188" s="219"/>
      <c r="AT188" s="213" t="s">
        <v>249</v>
      </c>
      <c r="AU188" s="213" t="s">
        <v>92</v>
      </c>
      <c r="AV188" s="13" t="s">
        <v>92</v>
      </c>
      <c r="AW188" s="13" t="s">
        <v>39</v>
      </c>
      <c r="AX188" s="13" t="s">
        <v>84</v>
      </c>
      <c r="AY188" s="213" t="s">
        <v>165</v>
      </c>
    </row>
    <row r="189" s="13" customFormat="1">
      <c r="B189" s="212"/>
      <c r="D189" s="199" t="s">
        <v>249</v>
      </c>
      <c r="E189" s="213" t="s">
        <v>1</v>
      </c>
      <c r="F189" s="214" t="s">
        <v>2118</v>
      </c>
      <c r="H189" s="215">
        <v>1.26</v>
      </c>
      <c r="I189" s="216"/>
      <c r="L189" s="212"/>
      <c r="M189" s="217"/>
      <c r="N189" s="218"/>
      <c r="O189" s="218"/>
      <c r="P189" s="218"/>
      <c r="Q189" s="218"/>
      <c r="R189" s="218"/>
      <c r="S189" s="218"/>
      <c r="T189" s="219"/>
      <c r="AT189" s="213" t="s">
        <v>249</v>
      </c>
      <c r="AU189" s="213" t="s">
        <v>92</v>
      </c>
      <c r="AV189" s="13" t="s">
        <v>92</v>
      </c>
      <c r="AW189" s="13" t="s">
        <v>39</v>
      </c>
      <c r="AX189" s="13" t="s">
        <v>84</v>
      </c>
      <c r="AY189" s="213" t="s">
        <v>165</v>
      </c>
    </row>
    <row r="190" s="1" customFormat="1" ht="24" customHeight="1">
      <c r="B190" s="185"/>
      <c r="C190" s="186" t="s">
        <v>350</v>
      </c>
      <c r="D190" s="186" t="s">
        <v>168</v>
      </c>
      <c r="E190" s="187" t="s">
        <v>2119</v>
      </c>
      <c r="F190" s="188" t="s">
        <v>2120</v>
      </c>
      <c r="G190" s="189" t="s">
        <v>268</v>
      </c>
      <c r="H190" s="190">
        <v>26.667000000000002</v>
      </c>
      <c r="I190" s="191"/>
      <c r="J190" s="192">
        <f>ROUND(I190*H190,2)</f>
        <v>0</v>
      </c>
      <c r="K190" s="188" t="s">
        <v>247</v>
      </c>
      <c r="L190" s="37"/>
      <c r="M190" s="193" t="s">
        <v>1</v>
      </c>
      <c r="N190" s="194" t="s">
        <v>49</v>
      </c>
      <c r="O190" s="73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AR190" s="197" t="s">
        <v>164</v>
      </c>
      <c r="AT190" s="197" t="s">
        <v>168</v>
      </c>
      <c r="AU190" s="197" t="s">
        <v>92</v>
      </c>
      <c r="AY190" s="18" t="s">
        <v>165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8" t="s">
        <v>21</v>
      </c>
      <c r="BK190" s="198">
        <f>ROUND(I190*H190,2)</f>
        <v>0</v>
      </c>
      <c r="BL190" s="18" t="s">
        <v>164</v>
      </c>
      <c r="BM190" s="197" t="s">
        <v>2121</v>
      </c>
    </row>
    <row r="191" s="1" customFormat="1">
      <c r="B191" s="37"/>
      <c r="D191" s="199" t="s">
        <v>173</v>
      </c>
      <c r="F191" s="200" t="s">
        <v>2122</v>
      </c>
      <c r="I191" s="126"/>
      <c r="L191" s="37"/>
      <c r="M191" s="201"/>
      <c r="N191" s="73"/>
      <c r="O191" s="73"/>
      <c r="P191" s="73"/>
      <c r="Q191" s="73"/>
      <c r="R191" s="73"/>
      <c r="S191" s="73"/>
      <c r="T191" s="74"/>
      <c r="AT191" s="18" t="s">
        <v>173</v>
      </c>
      <c r="AU191" s="18" t="s">
        <v>92</v>
      </c>
    </row>
    <row r="192" s="13" customFormat="1">
      <c r="B192" s="212"/>
      <c r="D192" s="199" t="s">
        <v>249</v>
      </c>
      <c r="E192" s="213" t="s">
        <v>1</v>
      </c>
      <c r="F192" s="214" t="s">
        <v>2123</v>
      </c>
      <c r="H192" s="215">
        <v>26.667000000000002</v>
      </c>
      <c r="I192" s="216"/>
      <c r="L192" s="212"/>
      <c r="M192" s="217"/>
      <c r="N192" s="218"/>
      <c r="O192" s="218"/>
      <c r="P192" s="218"/>
      <c r="Q192" s="218"/>
      <c r="R192" s="218"/>
      <c r="S192" s="218"/>
      <c r="T192" s="219"/>
      <c r="AT192" s="213" t="s">
        <v>249</v>
      </c>
      <c r="AU192" s="213" t="s">
        <v>92</v>
      </c>
      <c r="AV192" s="13" t="s">
        <v>92</v>
      </c>
      <c r="AW192" s="13" t="s">
        <v>39</v>
      </c>
      <c r="AX192" s="13" t="s">
        <v>21</v>
      </c>
      <c r="AY192" s="213" t="s">
        <v>165</v>
      </c>
    </row>
    <row r="193" s="1" customFormat="1" ht="16.5" customHeight="1">
      <c r="B193" s="185"/>
      <c r="C193" s="186" t="s">
        <v>356</v>
      </c>
      <c r="D193" s="186" t="s">
        <v>168</v>
      </c>
      <c r="E193" s="187" t="s">
        <v>2124</v>
      </c>
      <c r="F193" s="188" t="s">
        <v>2125</v>
      </c>
      <c r="G193" s="189" t="s">
        <v>268</v>
      </c>
      <c r="H193" s="190">
        <v>71.238</v>
      </c>
      <c r="I193" s="191"/>
      <c r="J193" s="192">
        <f>ROUND(I193*H193,2)</f>
        <v>0</v>
      </c>
      <c r="K193" s="188" t="s">
        <v>247</v>
      </c>
      <c r="L193" s="37"/>
      <c r="M193" s="193" t="s">
        <v>1</v>
      </c>
      <c r="N193" s="194" t="s">
        <v>49</v>
      </c>
      <c r="O193" s="73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AR193" s="197" t="s">
        <v>164</v>
      </c>
      <c r="AT193" s="197" t="s">
        <v>168</v>
      </c>
      <c r="AU193" s="197" t="s">
        <v>92</v>
      </c>
      <c r="AY193" s="18" t="s">
        <v>165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8" t="s">
        <v>21</v>
      </c>
      <c r="BK193" s="198">
        <f>ROUND(I193*H193,2)</f>
        <v>0</v>
      </c>
      <c r="BL193" s="18" t="s">
        <v>164</v>
      </c>
      <c r="BM193" s="197" t="s">
        <v>2126</v>
      </c>
    </row>
    <row r="194" s="1" customFormat="1">
      <c r="B194" s="37"/>
      <c r="D194" s="199" t="s">
        <v>173</v>
      </c>
      <c r="F194" s="200" t="s">
        <v>2127</v>
      </c>
      <c r="I194" s="126"/>
      <c r="L194" s="37"/>
      <c r="M194" s="201"/>
      <c r="N194" s="73"/>
      <c r="O194" s="73"/>
      <c r="P194" s="73"/>
      <c r="Q194" s="73"/>
      <c r="R194" s="73"/>
      <c r="S194" s="73"/>
      <c r="T194" s="74"/>
      <c r="AT194" s="18" t="s">
        <v>173</v>
      </c>
      <c r="AU194" s="18" t="s">
        <v>92</v>
      </c>
    </row>
    <row r="195" s="13" customFormat="1">
      <c r="B195" s="212"/>
      <c r="D195" s="199" t="s">
        <v>249</v>
      </c>
      <c r="E195" s="213" t="s">
        <v>1</v>
      </c>
      <c r="F195" s="214" t="s">
        <v>2128</v>
      </c>
      <c r="H195" s="215">
        <v>71.238</v>
      </c>
      <c r="I195" s="216"/>
      <c r="L195" s="212"/>
      <c r="M195" s="217"/>
      <c r="N195" s="218"/>
      <c r="O195" s="218"/>
      <c r="P195" s="218"/>
      <c r="Q195" s="218"/>
      <c r="R195" s="218"/>
      <c r="S195" s="218"/>
      <c r="T195" s="219"/>
      <c r="AT195" s="213" t="s">
        <v>249</v>
      </c>
      <c r="AU195" s="213" t="s">
        <v>92</v>
      </c>
      <c r="AV195" s="13" t="s">
        <v>92</v>
      </c>
      <c r="AW195" s="13" t="s">
        <v>39</v>
      </c>
      <c r="AX195" s="13" t="s">
        <v>21</v>
      </c>
      <c r="AY195" s="213" t="s">
        <v>165</v>
      </c>
    </row>
    <row r="196" s="1" customFormat="1" ht="16.5" customHeight="1">
      <c r="B196" s="185"/>
      <c r="C196" s="186" t="s">
        <v>7</v>
      </c>
      <c r="D196" s="186" t="s">
        <v>168</v>
      </c>
      <c r="E196" s="187" t="s">
        <v>299</v>
      </c>
      <c r="F196" s="188" t="s">
        <v>300</v>
      </c>
      <c r="G196" s="189" t="s">
        <v>268</v>
      </c>
      <c r="H196" s="190">
        <v>71.238</v>
      </c>
      <c r="I196" s="191"/>
      <c r="J196" s="192">
        <f>ROUND(I196*H196,2)</f>
        <v>0</v>
      </c>
      <c r="K196" s="188" t="s">
        <v>247</v>
      </c>
      <c r="L196" s="37"/>
      <c r="M196" s="193" t="s">
        <v>1</v>
      </c>
      <c r="N196" s="194" t="s">
        <v>49</v>
      </c>
      <c r="O196" s="73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AR196" s="197" t="s">
        <v>164</v>
      </c>
      <c r="AT196" s="197" t="s">
        <v>168</v>
      </c>
      <c r="AU196" s="197" t="s">
        <v>92</v>
      </c>
      <c r="AY196" s="18" t="s">
        <v>165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8" t="s">
        <v>21</v>
      </c>
      <c r="BK196" s="198">
        <f>ROUND(I196*H196,2)</f>
        <v>0</v>
      </c>
      <c r="BL196" s="18" t="s">
        <v>164</v>
      </c>
      <c r="BM196" s="197" t="s">
        <v>2129</v>
      </c>
    </row>
    <row r="197" s="1" customFormat="1">
      <c r="B197" s="37"/>
      <c r="D197" s="199" t="s">
        <v>173</v>
      </c>
      <c r="F197" s="200" t="s">
        <v>300</v>
      </c>
      <c r="I197" s="126"/>
      <c r="L197" s="37"/>
      <c r="M197" s="201"/>
      <c r="N197" s="73"/>
      <c r="O197" s="73"/>
      <c r="P197" s="73"/>
      <c r="Q197" s="73"/>
      <c r="R197" s="73"/>
      <c r="S197" s="73"/>
      <c r="T197" s="74"/>
      <c r="AT197" s="18" t="s">
        <v>173</v>
      </c>
      <c r="AU197" s="18" t="s">
        <v>92</v>
      </c>
    </row>
    <row r="198" s="1" customFormat="1" ht="24" customHeight="1">
      <c r="B198" s="185"/>
      <c r="C198" s="186" t="s">
        <v>367</v>
      </c>
      <c r="D198" s="186" t="s">
        <v>168</v>
      </c>
      <c r="E198" s="187" t="s">
        <v>303</v>
      </c>
      <c r="F198" s="188" t="s">
        <v>2130</v>
      </c>
      <c r="G198" s="189" t="s">
        <v>305</v>
      </c>
      <c r="H198" s="190">
        <v>149.59999999999999</v>
      </c>
      <c r="I198" s="191"/>
      <c r="J198" s="192">
        <f>ROUND(I198*H198,2)</f>
        <v>0</v>
      </c>
      <c r="K198" s="188" t="s">
        <v>247</v>
      </c>
      <c r="L198" s="37"/>
      <c r="M198" s="193" t="s">
        <v>1</v>
      </c>
      <c r="N198" s="194" t="s">
        <v>49</v>
      </c>
      <c r="O198" s="73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AR198" s="197" t="s">
        <v>164</v>
      </c>
      <c r="AT198" s="197" t="s">
        <v>168</v>
      </c>
      <c r="AU198" s="197" t="s">
        <v>92</v>
      </c>
      <c r="AY198" s="18" t="s">
        <v>165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8" t="s">
        <v>21</v>
      </c>
      <c r="BK198" s="198">
        <f>ROUND(I198*H198,2)</f>
        <v>0</v>
      </c>
      <c r="BL198" s="18" t="s">
        <v>164</v>
      </c>
      <c r="BM198" s="197" t="s">
        <v>2131</v>
      </c>
    </row>
    <row r="199" s="1" customFormat="1">
      <c r="B199" s="37"/>
      <c r="D199" s="199" t="s">
        <v>173</v>
      </c>
      <c r="F199" s="200" t="s">
        <v>307</v>
      </c>
      <c r="I199" s="126"/>
      <c r="L199" s="37"/>
      <c r="M199" s="201"/>
      <c r="N199" s="73"/>
      <c r="O199" s="73"/>
      <c r="P199" s="73"/>
      <c r="Q199" s="73"/>
      <c r="R199" s="73"/>
      <c r="S199" s="73"/>
      <c r="T199" s="74"/>
      <c r="AT199" s="18" t="s">
        <v>173</v>
      </c>
      <c r="AU199" s="18" t="s">
        <v>92</v>
      </c>
    </row>
    <row r="200" s="13" customFormat="1">
      <c r="B200" s="212"/>
      <c r="D200" s="199" t="s">
        <v>249</v>
      </c>
      <c r="F200" s="214" t="s">
        <v>2132</v>
      </c>
      <c r="H200" s="215">
        <v>149.59999999999999</v>
      </c>
      <c r="I200" s="216"/>
      <c r="L200" s="212"/>
      <c r="M200" s="217"/>
      <c r="N200" s="218"/>
      <c r="O200" s="218"/>
      <c r="P200" s="218"/>
      <c r="Q200" s="218"/>
      <c r="R200" s="218"/>
      <c r="S200" s="218"/>
      <c r="T200" s="219"/>
      <c r="AT200" s="213" t="s">
        <v>249</v>
      </c>
      <c r="AU200" s="213" t="s">
        <v>92</v>
      </c>
      <c r="AV200" s="13" t="s">
        <v>92</v>
      </c>
      <c r="AW200" s="13" t="s">
        <v>3</v>
      </c>
      <c r="AX200" s="13" t="s">
        <v>21</v>
      </c>
      <c r="AY200" s="213" t="s">
        <v>165</v>
      </c>
    </row>
    <row r="201" s="1" customFormat="1" ht="24" customHeight="1">
      <c r="B201" s="185"/>
      <c r="C201" s="186" t="s">
        <v>373</v>
      </c>
      <c r="D201" s="186" t="s">
        <v>168</v>
      </c>
      <c r="E201" s="187" t="s">
        <v>2133</v>
      </c>
      <c r="F201" s="188" t="s">
        <v>2134</v>
      </c>
      <c r="G201" s="189" t="s">
        <v>268</v>
      </c>
      <c r="H201" s="190">
        <v>197.24500000000001</v>
      </c>
      <c r="I201" s="191"/>
      <c r="J201" s="192">
        <f>ROUND(I201*H201,2)</f>
        <v>0</v>
      </c>
      <c r="K201" s="188" t="s">
        <v>247</v>
      </c>
      <c r="L201" s="37"/>
      <c r="M201" s="193" t="s">
        <v>1</v>
      </c>
      <c r="N201" s="194" t="s">
        <v>49</v>
      </c>
      <c r="O201" s="73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AR201" s="197" t="s">
        <v>164</v>
      </c>
      <c r="AT201" s="197" t="s">
        <v>168</v>
      </c>
      <c r="AU201" s="197" t="s">
        <v>92</v>
      </c>
      <c r="AY201" s="18" t="s">
        <v>165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8" t="s">
        <v>21</v>
      </c>
      <c r="BK201" s="198">
        <f>ROUND(I201*H201,2)</f>
        <v>0</v>
      </c>
      <c r="BL201" s="18" t="s">
        <v>164</v>
      </c>
      <c r="BM201" s="197" t="s">
        <v>2135</v>
      </c>
    </row>
    <row r="202" s="1" customFormat="1">
      <c r="B202" s="37"/>
      <c r="D202" s="199" t="s">
        <v>173</v>
      </c>
      <c r="F202" s="200" t="s">
        <v>2136</v>
      </c>
      <c r="I202" s="126"/>
      <c r="L202" s="37"/>
      <c r="M202" s="201"/>
      <c r="N202" s="73"/>
      <c r="O202" s="73"/>
      <c r="P202" s="73"/>
      <c r="Q202" s="73"/>
      <c r="R202" s="73"/>
      <c r="S202" s="73"/>
      <c r="T202" s="74"/>
      <c r="AT202" s="18" t="s">
        <v>173</v>
      </c>
      <c r="AU202" s="18" t="s">
        <v>92</v>
      </c>
    </row>
    <row r="203" s="13" customFormat="1">
      <c r="B203" s="212"/>
      <c r="D203" s="199" t="s">
        <v>249</v>
      </c>
      <c r="E203" s="213" t="s">
        <v>1</v>
      </c>
      <c r="F203" s="214" t="s">
        <v>2137</v>
      </c>
      <c r="H203" s="215">
        <v>197.24500000000001</v>
      </c>
      <c r="I203" s="216"/>
      <c r="L203" s="212"/>
      <c r="M203" s="217"/>
      <c r="N203" s="218"/>
      <c r="O203" s="218"/>
      <c r="P203" s="218"/>
      <c r="Q203" s="218"/>
      <c r="R203" s="218"/>
      <c r="S203" s="218"/>
      <c r="T203" s="219"/>
      <c r="AT203" s="213" t="s">
        <v>249</v>
      </c>
      <c r="AU203" s="213" t="s">
        <v>92</v>
      </c>
      <c r="AV203" s="13" t="s">
        <v>92</v>
      </c>
      <c r="AW203" s="13" t="s">
        <v>39</v>
      </c>
      <c r="AX203" s="13" t="s">
        <v>84</v>
      </c>
      <c r="AY203" s="213" t="s">
        <v>165</v>
      </c>
    </row>
    <row r="204" s="1" customFormat="1" ht="24" customHeight="1">
      <c r="B204" s="185"/>
      <c r="C204" s="186" t="s">
        <v>379</v>
      </c>
      <c r="D204" s="186" t="s">
        <v>168</v>
      </c>
      <c r="E204" s="187" t="s">
        <v>2138</v>
      </c>
      <c r="F204" s="188" t="s">
        <v>2139</v>
      </c>
      <c r="G204" s="189" t="s">
        <v>268</v>
      </c>
      <c r="H204" s="190">
        <v>36</v>
      </c>
      <c r="I204" s="191"/>
      <c r="J204" s="192">
        <f>ROUND(I204*H204,2)</f>
        <v>0</v>
      </c>
      <c r="K204" s="188" t="s">
        <v>247</v>
      </c>
      <c r="L204" s="37"/>
      <c r="M204" s="193" t="s">
        <v>1</v>
      </c>
      <c r="N204" s="194" t="s">
        <v>49</v>
      </c>
      <c r="O204" s="73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AR204" s="197" t="s">
        <v>164</v>
      </c>
      <c r="AT204" s="197" t="s">
        <v>168</v>
      </c>
      <c r="AU204" s="197" t="s">
        <v>92</v>
      </c>
      <c r="AY204" s="18" t="s">
        <v>165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8" t="s">
        <v>21</v>
      </c>
      <c r="BK204" s="198">
        <f>ROUND(I204*H204,2)</f>
        <v>0</v>
      </c>
      <c r="BL204" s="18" t="s">
        <v>164</v>
      </c>
      <c r="BM204" s="197" t="s">
        <v>2140</v>
      </c>
    </row>
    <row r="205" s="1" customFormat="1">
      <c r="B205" s="37"/>
      <c r="D205" s="199" t="s">
        <v>173</v>
      </c>
      <c r="F205" s="200" t="s">
        <v>2141</v>
      </c>
      <c r="I205" s="126"/>
      <c r="L205" s="37"/>
      <c r="M205" s="201"/>
      <c r="N205" s="73"/>
      <c r="O205" s="73"/>
      <c r="P205" s="73"/>
      <c r="Q205" s="73"/>
      <c r="R205" s="73"/>
      <c r="S205" s="73"/>
      <c r="T205" s="74"/>
      <c r="AT205" s="18" t="s">
        <v>173</v>
      </c>
      <c r="AU205" s="18" t="s">
        <v>92</v>
      </c>
    </row>
    <row r="206" s="13" customFormat="1">
      <c r="B206" s="212"/>
      <c r="D206" s="199" t="s">
        <v>249</v>
      </c>
      <c r="E206" s="213" t="s">
        <v>1</v>
      </c>
      <c r="F206" s="214" t="s">
        <v>2142</v>
      </c>
      <c r="H206" s="215">
        <v>36</v>
      </c>
      <c r="I206" s="216"/>
      <c r="L206" s="212"/>
      <c r="M206" s="217"/>
      <c r="N206" s="218"/>
      <c r="O206" s="218"/>
      <c r="P206" s="218"/>
      <c r="Q206" s="218"/>
      <c r="R206" s="218"/>
      <c r="S206" s="218"/>
      <c r="T206" s="219"/>
      <c r="AT206" s="213" t="s">
        <v>249</v>
      </c>
      <c r="AU206" s="213" t="s">
        <v>92</v>
      </c>
      <c r="AV206" s="13" t="s">
        <v>92</v>
      </c>
      <c r="AW206" s="13" t="s">
        <v>39</v>
      </c>
      <c r="AX206" s="13" t="s">
        <v>84</v>
      </c>
      <c r="AY206" s="213" t="s">
        <v>165</v>
      </c>
    </row>
    <row r="207" s="1" customFormat="1" ht="16.5" customHeight="1">
      <c r="B207" s="185"/>
      <c r="C207" s="228" t="s">
        <v>385</v>
      </c>
      <c r="D207" s="228" t="s">
        <v>386</v>
      </c>
      <c r="E207" s="229" t="s">
        <v>2143</v>
      </c>
      <c r="F207" s="230" t="s">
        <v>2144</v>
      </c>
      <c r="G207" s="231" t="s">
        <v>305</v>
      </c>
      <c r="H207" s="232">
        <v>68.400000000000006</v>
      </c>
      <c r="I207" s="233"/>
      <c r="J207" s="234">
        <f>ROUND(I207*H207,2)</f>
        <v>0</v>
      </c>
      <c r="K207" s="230" t="s">
        <v>247</v>
      </c>
      <c r="L207" s="235"/>
      <c r="M207" s="236" t="s">
        <v>1</v>
      </c>
      <c r="N207" s="237" t="s">
        <v>49</v>
      </c>
      <c r="O207" s="73"/>
      <c r="P207" s="195">
        <f>O207*H207</f>
        <v>0</v>
      </c>
      <c r="Q207" s="195">
        <v>1</v>
      </c>
      <c r="R207" s="195">
        <f>Q207*H207</f>
        <v>68.400000000000006</v>
      </c>
      <c r="S207" s="195">
        <v>0</v>
      </c>
      <c r="T207" s="196">
        <f>S207*H207</f>
        <v>0</v>
      </c>
      <c r="AR207" s="197" t="s">
        <v>203</v>
      </c>
      <c r="AT207" s="197" t="s">
        <v>386</v>
      </c>
      <c r="AU207" s="197" t="s">
        <v>92</v>
      </c>
      <c r="AY207" s="18" t="s">
        <v>165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8" t="s">
        <v>21</v>
      </c>
      <c r="BK207" s="198">
        <f>ROUND(I207*H207,2)</f>
        <v>0</v>
      </c>
      <c r="BL207" s="18" t="s">
        <v>164</v>
      </c>
      <c r="BM207" s="197" t="s">
        <v>2145</v>
      </c>
    </row>
    <row r="208" s="1" customFormat="1">
      <c r="B208" s="37"/>
      <c r="D208" s="199" t="s">
        <v>173</v>
      </c>
      <c r="F208" s="200" t="s">
        <v>2146</v>
      </c>
      <c r="I208" s="126"/>
      <c r="L208" s="37"/>
      <c r="M208" s="201"/>
      <c r="N208" s="73"/>
      <c r="O208" s="73"/>
      <c r="P208" s="73"/>
      <c r="Q208" s="73"/>
      <c r="R208" s="73"/>
      <c r="S208" s="73"/>
      <c r="T208" s="74"/>
      <c r="AT208" s="18" t="s">
        <v>173</v>
      </c>
      <c r="AU208" s="18" t="s">
        <v>92</v>
      </c>
    </row>
    <row r="209" s="13" customFormat="1">
      <c r="B209" s="212"/>
      <c r="D209" s="199" t="s">
        <v>249</v>
      </c>
      <c r="F209" s="214" t="s">
        <v>2147</v>
      </c>
      <c r="H209" s="215">
        <v>68.400000000000006</v>
      </c>
      <c r="I209" s="216"/>
      <c r="L209" s="212"/>
      <c r="M209" s="217"/>
      <c r="N209" s="218"/>
      <c r="O209" s="218"/>
      <c r="P209" s="218"/>
      <c r="Q209" s="218"/>
      <c r="R209" s="218"/>
      <c r="S209" s="218"/>
      <c r="T209" s="219"/>
      <c r="AT209" s="213" t="s">
        <v>249</v>
      </c>
      <c r="AU209" s="213" t="s">
        <v>92</v>
      </c>
      <c r="AV209" s="13" t="s">
        <v>92</v>
      </c>
      <c r="AW209" s="13" t="s">
        <v>3</v>
      </c>
      <c r="AX209" s="13" t="s">
        <v>21</v>
      </c>
      <c r="AY209" s="213" t="s">
        <v>165</v>
      </c>
    </row>
    <row r="210" s="11" customFormat="1" ht="22.8" customHeight="1">
      <c r="B210" s="172"/>
      <c r="D210" s="173" t="s">
        <v>83</v>
      </c>
      <c r="E210" s="183" t="s">
        <v>179</v>
      </c>
      <c r="F210" s="183" t="s">
        <v>500</v>
      </c>
      <c r="I210" s="175"/>
      <c r="J210" s="184">
        <f>BK210</f>
        <v>0</v>
      </c>
      <c r="L210" s="172"/>
      <c r="M210" s="177"/>
      <c r="N210" s="178"/>
      <c r="O210" s="178"/>
      <c r="P210" s="179">
        <f>SUM(P211:P218)</f>
        <v>0</v>
      </c>
      <c r="Q210" s="178"/>
      <c r="R210" s="179">
        <f>SUM(R211:R218)</f>
        <v>6</v>
      </c>
      <c r="S210" s="178"/>
      <c r="T210" s="180">
        <f>SUM(T211:T218)</f>
        <v>2.3999999999999999</v>
      </c>
      <c r="AR210" s="173" t="s">
        <v>21</v>
      </c>
      <c r="AT210" s="181" t="s">
        <v>83</v>
      </c>
      <c r="AU210" s="181" t="s">
        <v>21</v>
      </c>
      <c r="AY210" s="173" t="s">
        <v>165</v>
      </c>
      <c r="BK210" s="182">
        <f>SUM(BK211:BK218)</f>
        <v>0</v>
      </c>
    </row>
    <row r="211" s="1" customFormat="1" ht="16.5" customHeight="1">
      <c r="B211" s="185"/>
      <c r="C211" s="186" t="s">
        <v>392</v>
      </c>
      <c r="D211" s="186" t="s">
        <v>168</v>
      </c>
      <c r="E211" s="187" t="s">
        <v>2148</v>
      </c>
      <c r="F211" s="188" t="s">
        <v>2149</v>
      </c>
      <c r="G211" s="189" t="s">
        <v>268</v>
      </c>
      <c r="H211" s="190">
        <v>1</v>
      </c>
      <c r="I211" s="191"/>
      <c r="J211" s="192">
        <f>ROUND(I211*H211,2)</f>
        <v>0</v>
      </c>
      <c r="K211" s="188" t="s">
        <v>1</v>
      </c>
      <c r="L211" s="37"/>
      <c r="M211" s="193" t="s">
        <v>1</v>
      </c>
      <c r="N211" s="194" t="s">
        <v>49</v>
      </c>
      <c r="O211" s="73"/>
      <c r="P211" s="195">
        <f>O211*H211</f>
        <v>0</v>
      </c>
      <c r="Q211" s="195">
        <v>0</v>
      </c>
      <c r="R211" s="195">
        <f>Q211*H211</f>
        <v>0</v>
      </c>
      <c r="S211" s="195">
        <v>2.3999999999999999</v>
      </c>
      <c r="T211" s="196">
        <f>S211*H211</f>
        <v>2.3999999999999999</v>
      </c>
      <c r="AR211" s="197" t="s">
        <v>164</v>
      </c>
      <c r="AT211" s="197" t="s">
        <v>168</v>
      </c>
      <c r="AU211" s="197" t="s">
        <v>92</v>
      </c>
      <c r="AY211" s="18" t="s">
        <v>165</v>
      </c>
      <c r="BE211" s="198">
        <f>IF(N211="základní",J211,0)</f>
        <v>0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8" t="s">
        <v>21</v>
      </c>
      <c r="BK211" s="198">
        <f>ROUND(I211*H211,2)</f>
        <v>0</v>
      </c>
      <c r="BL211" s="18" t="s">
        <v>164</v>
      </c>
      <c r="BM211" s="197" t="s">
        <v>2150</v>
      </c>
    </row>
    <row r="212" s="1" customFormat="1">
      <c r="B212" s="37"/>
      <c r="D212" s="199" t="s">
        <v>173</v>
      </c>
      <c r="F212" s="200" t="s">
        <v>2149</v>
      </c>
      <c r="I212" s="126"/>
      <c r="L212" s="37"/>
      <c r="M212" s="201"/>
      <c r="N212" s="73"/>
      <c r="O212" s="73"/>
      <c r="P212" s="73"/>
      <c r="Q212" s="73"/>
      <c r="R212" s="73"/>
      <c r="S212" s="73"/>
      <c r="T212" s="74"/>
      <c r="AT212" s="18" t="s">
        <v>173</v>
      </c>
      <c r="AU212" s="18" t="s">
        <v>92</v>
      </c>
    </row>
    <row r="213" s="1" customFormat="1" ht="16.5" customHeight="1">
      <c r="B213" s="185"/>
      <c r="C213" s="186" t="s">
        <v>398</v>
      </c>
      <c r="D213" s="186" t="s">
        <v>168</v>
      </c>
      <c r="E213" s="187" t="s">
        <v>2151</v>
      </c>
      <c r="F213" s="188" t="s">
        <v>2152</v>
      </c>
      <c r="G213" s="189" t="s">
        <v>334</v>
      </c>
      <c r="H213" s="190">
        <v>95</v>
      </c>
      <c r="I213" s="191"/>
      <c r="J213" s="192">
        <f>ROUND(I213*H213,2)</f>
        <v>0</v>
      </c>
      <c r="K213" s="188" t="s">
        <v>247</v>
      </c>
      <c r="L213" s="37"/>
      <c r="M213" s="193" t="s">
        <v>1</v>
      </c>
      <c r="N213" s="194" t="s">
        <v>49</v>
      </c>
      <c r="O213" s="73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AR213" s="197" t="s">
        <v>164</v>
      </c>
      <c r="AT213" s="197" t="s">
        <v>168</v>
      </c>
      <c r="AU213" s="197" t="s">
        <v>92</v>
      </c>
      <c r="AY213" s="18" t="s">
        <v>165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8" t="s">
        <v>21</v>
      </c>
      <c r="BK213" s="198">
        <f>ROUND(I213*H213,2)</f>
        <v>0</v>
      </c>
      <c r="BL213" s="18" t="s">
        <v>164</v>
      </c>
      <c r="BM213" s="197" t="s">
        <v>2153</v>
      </c>
    </row>
    <row r="214" s="1" customFormat="1">
      <c r="B214" s="37"/>
      <c r="D214" s="199" t="s">
        <v>173</v>
      </c>
      <c r="F214" s="200" t="s">
        <v>2154</v>
      </c>
      <c r="I214" s="126"/>
      <c r="L214" s="37"/>
      <c r="M214" s="201"/>
      <c r="N214" s="73"/>
      <c r="O214" s="73"/>
      <c r="P214" s="73"/>
      <c r="Q214" s="73"/>
      <c r="R214" s="73"/>
      <c r="S214" s="73"/>
      <c r="T214" s="74"/>
      <c r="AT214" s="18" t="s">
        <v>173</v>
      </c>
      <c r="AU214" s="18" t="s">
        <v>92</v>
      </c>
    </row>
    <row r="215" s="1" customFormat="1" ht="24" customHeight="1">
      <c r="B215" s="185"/>
      <c r="C215" s="186" t="s">
        <v>401</v>
      </c>
      <c r="D215" s="186" t="s">
        <v>168</v>
      </c>
      <c r="E215" s="187" t="s">
        <v>2155</v>
      </c>
      <c r="F215" s="188" t="s">
        <v>2156</v>
      </c>
      <c r="G215" s="189" t="s">
        <v>328</v>
      </c>
      <c r="H215" s="190">
        <v>1</v>
      </c>
      <c r="I215" s="191"/>
      <c r="J215" s="192">
        <f>ROUND(I215*H215,2)</f>
        <v>0</v>
      </c>
      <c r="K215" s="188" t="s">
        <v>247</v>
      </c>
      <c r="L215" s="37"/>
      <c r="M215" s="193" t="s">
        <v>1</v>
      </c>
      <c r="N215" s="194" t="s">
        <v>49</v>
      </c>
      <c r="O215" s="73"/>
      <c r="P215" s="195">
        <f>O215*H215</f>
        <v>0</v>
      </c>
      <c r="Q215" s="195">
        <v>0</v>
      </c>
      <c r="R215" s="195">
        <f>Q215*H215</f>
        <v>0</v>
      </c>
      <c r="S215" s="195">
        <v>0</v>
      </c>
      <c r="T215" s="196">
        <f>S215*H215</f>
        <v>0</v>
      </c>
      <c r="AR215" s="197" t="s">
        <v>164</v>
      </c>
      <c r="AT215" s="197" t="s">
        <v>168</v>
      </c>
      <c r="AU215" s="197" t="s">
        <v>92</v>
      </c>
      <c r="AY215" s="18" t="s">
        <v>165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18" t="s">
        <v>21</v>
      </c>
      <c r="BK215" s="198">
        <f>ROUND(I215*H215,2)</f>
        <v>0</v>
      </c>
      <c r="BL215" s="18" t="s">
        <v>164</v>
      </c>
      <c r="BM215" s="197" t="s">
        <v>2157</v>
      </c>
    </row>
    <row r="216" s="1" customFormat="1">
      <c r="B216" s="37"/>
      <c r="D216" s="199" t="s">
        <v>173</v>
      </c>
      <c r="F216" s="200" t="s">
        <v>2158</v>
      </c>
      <c r="I216" s="126"/>
      <c r="L216" s="37"/>
      <c r="M216" s="201"/>
      <c r="N216" s="73"/>
      <c r="O216" s="73"/>
      <c r="P216" s="73"/>
      <c r="Q216" s="73"/>
      <c r="R216" s="73"/>
      <c r="S216" s="73"/>
      <c r="T216" s="74"/>
      <c r="AT216" s="18" t="s">
        <v>173</v>
      </c>
      <c r="AU216" s="18" t="s">
        <v>92</v>
      </c>
    </row>
    <row r="217" s="1" customFormat="1" ht="36" customHeight="1">
      <c r="B217" s="185"/>
      <c r="C217" s="228" t="s">
        <v>410</v>
      </c>
      <c r="D217" s="228" t="s">
        <v>386</v>
      </c>
      <c r="E217" s="229" t="s">
        <v>2159</v>
      </c>
      <c r="F217" s="230" t="s">
        <v>2160</v>
      </c>
      <c r="G217" s="231" t="s">
        <v>328</v>
      </c>
      <c r="H217" s="232">
        <v>1</v>
      </c>
      <c r="I217" s="233"/>
      <c r="J217" s="234">
        <f>ROUND(I217*H217,2)</f>
        <v>0</v>
      </c>
      <c r="K217" s="230" t="s">
        <v>1</v>
      </c>
      <c r="L217" s="235"/>
      <c r="M217" s="236" t="s">
        <v>1</v>
      </c>
      <c r="N217" s="237" t="s">
        <v>49</v>
      </c>
      <c r="O217" s="73"/>
      <c r="P217" s="195">
        <f>O217*H217</f>
        <v>0</v>
      </c>
      <c r="Q217" s="195">
        <v>6</v>
      </c>
      <c r="R217" s="195">
        <f>Q217*H217</f>
        <v>6</v>
      </c>
      <c r="S217" s="195">
        <v>0</v>
      </c>
      <c r="T217" s="196">
        <f>S217*H217</f>
        <v>0</v>
      </c>
      <c r="AR217" s="197" t="s">
        <v>203</v>
      </c>
      <c r="AT217" s="197" t="s">
        <v>386</v>
      </c>
      <c r="AU217" s="197" t="s">
        <v>92</v>
      </c>
      <c r="AY217" s="18" t="s">
        <v>165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8" t="s">
        <v>21</v>
      </c>
      <c r="BK217" s="198">
        <f>ROUND(I217*H217,2)</f>
        <v>0</v>
      </c>
      <c r="BL217" s="18" t="s">
        <v>164</v>
      </c>
      <c r="BM217" s="197" t="s">
        <v>2161</v>
      </c>
    </row>
    <row r="218" s="1" customFormat="1">
      <c r="B218" s="37"/>
      <c r="D218" s="199" t="s">
        <v>173</v>
      </c>
      <c r="F218" s="200" t="s">
        <v>2162</v>
      </c>
      <c r="I218" s="126"/>
      <c r="L218" s="37"/>
      <c r="M218" s="201"/>
      <c r="N218" s="73"/>
      <c r="O218" s="73"/>
      <c r="P218" s="73"/>
      <c r="Q218" s="73"/>
      <c r="R218" s="73"/>
      <c r="S218" s="73"/>
      <c r="T218" s="74"/>
      <c r="AT218" s="18" t="s">
        <v>173</v>
      </c>
      <c r="AU218" s="18" t="s">
        <v>92</v>
      </c>
    </row>
    <row r="219" s="11" customFormat="1" ht="22.8" customHeight="1">
      <c r="B219" s="172"/>
      <c r="D219" s="173" t="s">
        <v>83</v>
      </c>
      <c r="E219" s="183" t="s">
        <v>164</v>
      </c>
      <c r="F219" s="183" t="s">
        <v>622</v>
      </c>
      <c r="I219" s="175"/>
      <c r="J219" s="184">
        <f>BK219</f>
        <v>0</v>
      </c>
      <c r="L219" s="172"/>
      <c r="M219" s="177"/>
      <c r="N219" s="178"/>
      <c r="O219" s="178"/>
      <c r="P219" s="179">
        <f>SUM(P220:P247)</f>
        <v>0</v>
      </c>
      <c r="Q219" s="178"/>
      <c r="R219" s="179">
        <f>SUM(R220:R247)</f>
        <v>30.644721799999999</v>
      </c>
      <c r="S219" s="178"/>
      <c r="T219" s="180">
        <f>SUM(T220:T247)</f>
        <v>0</v>
      </c>
      <c r="AR219" s="173" t="s">
        <v>21</v>
      </c>
      <c r="AT219" s="181" t="s">
        <v>83</v>
      </c>
      <c r="AU219" s="181" t="s">
        <v>21</v>
      </c>
      <c r="AY219" s="173" t="s">
        <v>165</v>
      </c>
      <c r="BK219" s="182">
        <f>SUM(BK220:BK247)</f>
        <v>0</v>
      </c>
    </row>
    <row r="220" s="1" customFormat="1" ht="24" customHeight="1">
      <c r="B220" s="185"/>
      <c r="C220" s="186" t="s">
        <v>419</v>
      </c>
      <c r="D220" s="186" t="s">
        <v>168</v>
      </c>
      <c r="E220" s="187" t="s">
        <v>2163</v>
      </c>
      <c r="F220" s="188" t="s">
        <v>2164</v>
      </c>
      <c r="G220" s="189" t="s">
        <v>268</v>
      </c>
      <c r="H220" s="190">
        <v>15.92</v>
      </c>
      <c r="I220" s="191"/>
      <c r="J220" s="192">
        <f>ROUND(I220*H220,2)</f>
        <v>0</v>
      </c>
      <c r="K220" s="188" t="s">
        <v>247</v>
      </c>
      <c r="L220" s="37"/>
      <c r="M220" s="193" t="s">
        <v>1</v>
      </c>
      <c r="N220" s="194" t="s">
        <v>49</v>
      </c>
      <c r="O220" s="73"/>
      <c r="P220" s="195">
        <f>O220*H220</f>
        <v>0</v>
      </c>
      <c r="Q220" s="195">
        <v>0</v>
      </c>
      <c r="R220" s="195">
        <f>Q220*H220</f>
        <v>0</v>
      </c>
      <c r="S220" s="195">
        <v>0</v>
      </c>
      <c r="T220" s="196">
        <f>S220*H220</f>
        <v>0</v>
      </c>
      <c r="AR220" s="197" t="s">
        <v>164</v>
      </c>
      <c r="AT220" s="197" t="s">
        <v>168</v>
      </c>
      <c r="AU220" s="197" t="s">
        <v>92</v>
      </c>
      <c r="AY220" s="18" t="s">
        <v>165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8" t="s">
        <v>21</v>
      </c>
      <c r="BK220" s="198">
        <f>ROUND(I220*H220,2)</f>
        <v>0</v>
      </c>
      <c r="BL220" s="18" t="s">
        <v>164</v>
      </c>
      <c r="BM220" s="197" t="s">
        <v>2165</v>
      </c>
    </row>
    <row r="221" s="1" customFormat="1">
      <c r="B221" s="37"/>
      <c r="D221" s="199" t="s">
        <v>173</v>
      </c>
      <c r="F221" s="200" t="s">
        <v>2166</v>
      </c>
      <c r="I221" s="126"/>
      <c r="L221" s="37"/>
      <c r="M221" s="201"/>
      <c r="N221" s="73"/>
      <c r="O221" s="73"/>
      <c r="P221" s="73"/>
      <c r="Q221" s="73"/>
      <c r="R221" s="73"/>
      <c r="S221" s="73"/>
      <c r="T221" s="74"/>
      <c r="AT221" s="18" t="s">
        <v>173</v>
      </c>
      <c r="AU221" s="18" t="s">
        <v>92</v>
      </c>
    </row>
    <row r="222" s="13" customFormat="1">
      <c r="B222" s="212"/>
      <c r="D222" s="199" t="s">
        <v>249</v>
      </c>
      <c r="E222" s="213" t="s">
        <v>1</v>
      </c>
      <c r="F222" s="214" t="s">
        <v>2167</v>
      </c>
      <c r="H222" s="215">
        <v>9</v>
      </c>
      <c r="I222" s="216"/>
      <c r="L222" s="212"/>
      <c r="M222" s="217"/>
      <c r="N222" s="218"/>
      <c r="O222" s="218"/>
      <c r="P222" s="218"/>
      <c r="Q222" s="218"/>
      <c r="R222" s="218"/>
      <c r="S222" s="218"/>
      <c r="T222" s="219"/>
      <c r="AT222" s="213" t="s">
        <v>249</v>
      </c>
      <c r="AU222" s="213" t="s">
        <v>92</v>
      </c>
      <c r="AV222" s="13" t="s">
        <v>92</v>
      </c>
      <c r="AW222" s="13" t="s">
        <v>39</v>
      </c>
      <c r="AX222" s="13" t="s">
        <v>84</v>
      </c>
      <c r="AY222" s="213" t="s">
        <v>165</v>
      </c>
    </row>
    <row r="223" s="13" customFormat="1">
      <c r="B223" s="212"/>
      <c r="D223" s="199" t="s">
        <v>249</v>
      </c>
      <c r="E223" s="213" t="s">
        <v>1</v>
      </c>
      <c r="F223" s="214" t="s">
        <v>2168</v>
      </c>
      <c r="H223" s="215">
        <v>3.52</v>
      </c>
      <c r="I223" s="216"/>
      <c r="L223" s="212"/>
      <c r="M223" s="217"/>
      <c r="N223" s="218"/>
      <c r="O223" s="218"/>
      <c r="P223" s="218"/>
      <c r="Q223" s="218"/>
      <c r="R223" s="218"/>
      <c r="S223" s="218"/>
      <c r="T223" s="219"/>
      <c r="AT223" s="213" t="s">
        <v>249</v>
      </c>
      <c r="AU223" s="213" t="s">
        <v>92</v>
      </c>
      <c r="AV223" s="13" t="s">
        <v>92</v>
      </c>
      <c r="AW223" s="13" t="s">
        <v>39</v>
      </c>
      <c r="AX223" s="13" t="s">
        <v>84</v>
      </c>
      <c r="AY223" s="213" t="s">
        <v>165</v>
      </c>
    </row>
    <row r="224" s="13" customFormat="1">
      <c r="B224" s="212"/>
      <c r="D224" s="199" t="s">
        <v>249</v>
      </c>
      <c r="E224" s="213" t="s">
        <v>1</v>
      </c>
      <c r="F224" s="214" t="s">
        <v>2169</v>
      </c>
      <c r="H224" s="215">
        <v>2.5</v>
      </c>
      <c r="I224" s="216"/>
      <c r="L224" s="212"/>
      <c r="M224" s="217"/>
      <c r="N224" s="218"/>
      <c r="O224" s="218"/>
      <c r="P224" s="218"/>
      <c r="Q224" s="218"/>
      <c r="R224" s="218"/>
      <c r="S224" s="218"/>
      <c r="T224" s="219"/>
      <c r="AT224" s="213" t="s">
        <v>249</v>
      </c>
      <c r="AU224" s="213" t="s">
        <v>92</v>
      </c>
      <c r="AV224" s="13" t="s">
        <v>92</v>
      </c>
      <c r="AW224" s="13" t="s">
        <v>39</v>
      </c>
      <c r="AX224" s="13" t="s">
        <v>84</v>
      </c>
      <c r="AY224" s="213" t="s">
        <v>165</v>
      </c>
    </row>
    <row r="225" s="13" customFormat="1">
      <c r="B225" s="212"/>
      <c r="D225" s="199" t="s">
        <v>249</v>
      </c>
      <c r="E225" s="213" t="s">
        <v>1</v>
      </c>
      <c r="F225" s="214" t="s">
        <v>2170</v>
      </c>
      <c r="H225" s="215">
        <v>0.90000000000000002</v>
      </c>
      <c r="I225" s="216"/>
      <c r="L225" s="212"/>
      <c r="M225" s="217"/>
      <c r="N225" s="218"/>
      <c r="O225" s="218"/>
      <c r="P225" s="218"/>
      <c r="Q225" s="218"/>
      <c r="R225" s="218"/>
      <c r="S225" s="218"/>
      <c r="T225" s="219"/>
      <c r="AT225" s="213" t="s">
        <v>249</v>
      </c>
      <c r="AU225" s="213" t="s">
        <v>92</v>
      </c>
      <c r="AV225" s="13" t="s">
        <v>92</v>
      </c>
      <c r="AW225" s="13" t="s">
        <v>39</v>
      </c>
      <c r="AX225" s="13" t="s">
        <v>84</v>
      </c>
      <c r="AY225" s="213" t="s">
        <v>165</v>
      </c>
    </row>
    <row r="226" s="1" customFormat="1" ht="16.5" customHeight="1">
      <c r="B226" s="185"/>
      <c r="C226" s="228" t="s">
        <v>425</v>
      </c>
      <c r="D226" s="228" t="s">
        <v>386</v>
      </c>
      <c r="E226" s="229" t="s">
        <v>2143</v>
      </c>
      <c r="F226" s="230" t="s">
        <v>2144</v>
      </c>
      <c r="G226" s="231" t="s">
        <v>305</v>
      </c>
      <c r="H226" s="232">
        <v>30.248000000000001</v>
      </c>
      <c r="I226" s="233"/>
      <c r="J226" s="234">
        <f>ROUND(I226*H226,2)</f>
        <v>0</v>
      </c>
      <c r="K226" s="230" t="s">
        <v>247</v>
      </c>
      <c r="L226" s="235"/>
      <c r="M226" s="236" t="s">
        <v>1</v>
      </c>
      <c r="N226" s="237" t="s">
        <v>49</v>
      </c>
      <c r="O226" s="73"/>
      <c r="P226" s="195">
        <f>O226*H226</f>
        <v>0</v>
      </c>
      <c r="Q226" s="195">
        <v>1</v>
      </c>
      <c r="R226" s="195">
        <f>Q226*H226</f>
        <v>30.248000000000001</v>
      </c>
      <c r="S226" s="195">
        <v>0</v>
      </c>
      <c r="T226" s="196">
        <f>S226*H226</f>
        <v>0</v>
      </c>
      <c r="AR226" s="197" t="s">
        <v>203</v>
      </c>
      <c r="AT226" s="197" t="s">
        <v>386</v>
      </c>
      <c r="AU226" s="197" t="s">
        <v>92</v>
      </c>
      <c r="AY226" s="18" t="s">
        <v>165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8" t="s">
        <v>21</v>
      </c>
      <c r="BK226" s="198">
        <f>ROUND(I226*H226,2)</f>
        <v>0</v>
      </c>
      <c r="BL226" s="18" t="s">
        <v>164</v>
      </c>
      <c r="BM226" s="197" t="s">
        <v>2171</v>
      </c>
    </row>
    <row r="227" s="1" customFormat="1">
      <c r="B227" s="37"/>
      <c r="D227" s="199" t="s">
        <v>173</v>
      </c>
      <c r="F227" s="200" t="s">
        <v>2146</v>
      </c>
      <c r="I227" s="126"/>
      <c r="L227" s="37"/>
      <c r="M227" s="201"/>
      <c r="N227" s="73"/>
      <c r="O227" s="73"/>
      <c r="P227" s="73"/>
      <c r="Q227" s="73"/>
      <c r="R227" s="73"/>
      <c r="S227" s="73"/>
      <c r="T227" s="74"/>
      <c r="AT227" s="18" t="s">
        <v>173</v>
      </c>
      <c r="AU227" s="18" t="s">
        <v>92</v>
      </c>
    </row>
    <row r="228" s="13" customFormat="1">
      <c r="B228" s="212"/>
      <c r="D228" s="199" t="s">
        <v>249</v>
      </c>
      <c r="F228" s="214" t="s">
        <v>2172</v>
      </c>
      <c r="H228" s="215">
        <v>30.248000000000001</v>
      </c>
      <c r="I228" s="216"/>
      <c r="L228" s="212"/>
      <c r="M228" s="217"/>
      <c r="N228" s="218"/>
      <c r="O228" s="218"/>
      <c r="P228" s="218"/>
      <c r="Q228" s="218"/>
      <c r="R228" s="218"/>
      <c r="S228" s="218"/>
      <c r="T228" s="219"/>
      <c r="AT228" s="213" t="s">
        <v>249</v>
      </c>
      <c r="AU228" s="213" t="s">
        <v>92</v>
      </c>
      <c r="AV228" s="13" t="s">
        <v>92</v>
      </c>
      <c r="AW228" s="13" t="s">
        <v>3</v>
      </c>
      <c r="AX228" s="13" t="s">
        <v>21</v>
      </c>
      <c r="AY228" s="213" t="s">
        <v>165</v>
      </c>
    </row>
    <row r="229" s="1" customFormat="1" ht="16.5" customHeight="1">
      <c r="B229" s="185"/>
      <c r="C229" s="186" t="s">
        <v>431</v>
      </c>
      <c r="D229" s="186" t="s">
        <v>168</v>
      </c>
      <c r="E229" s="187" t="s">
        <v>2173</v>
      </c>
      <c r="F229" s="188" t="s">
        <v>2174</v>
      </c>
      <c r="G229" s="189" t="s">
        <v>328</v>
      </c>
      <c r="H229" s="190">
        <v>4</v>
      </c>
      <c r="I229" s="191"/>
      <c r="J229" s="192">
        <f>ROUND(I229*H229,2)</f>
        <v>0</v>
      </c>
      <c r="K229" s="188" t="s">
        <v>247</v>
      </c>
      <c r="L229" s="37"/>
      <c r="M229" s="193" t="s">
        <v>1</v>
      </c>
      <c r="N229" s="194" t="s">
        <v>49</v>
      </c>
      <c r="O229" s="73"/>
      <c r="P229" s="195">
        <f>O229*H229</f>
        <v>0</v>
      </c>
      <c r="Q229" s="195">
        <v>0.0066</v>
      </c>
      <c r="R229" s="195">
        <f>Q229*H229</f>
        <v>0.0264</v>
      </c>
      <c r="S229" s="195">
        <v>0</v>
      </c>
      <c r="T229" s="196">
        <f>S229*H229</f>
        <v>0</v>
      </c>
      <c r="AR229" s="197" t="s">
        <v>164</v>
      </c>
      <c r="AT229" s="197" t="s">
        <v>168</v>
      </c>
      <c r="AU229" s="197" t="s">
        <v>92</v>
      </c>
      <c r="AY229" s="18" t="s">
        <v>165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8" t="s">
        <v>21</v>
      </c>
      <c r="BK229" s="198">
        <f>ROUND(I229*H229,2)</f>
        <v>0</v>
      </c>
      <c r="BL229" s="18" t="s">
        <v>164</v>
      </c>
      <c r="BM229" s="197" t="s">
        <v>2175</v>
      </c>
    </row>
    <row r="230" s="1" customFormat="1">
      <c r="B230" s="37"/>
      <c r="D230" s="199" t="s">
        <v>173</v>
      </c>
      <c r="F230" s="200" t="s">
        <v>2176</v>
      </c>
      <c r="I230" s="126"/>
      <c r="L230" s="37"/>
      <c r="M230" s="201"/>
      <c r="N230" s="73"/>
      <c r="O230" s="73"/>
      <c r="P230" s="73"/>
      <c r="Q230" s="73"/>
      <c r="R230" s="73"/>
      <c r="S230" s="73"/>
      <c r="T230" s="74"/>
      <c r="AT230" s="18" t="s">
        <v>173</v>
      </c>
      <c r="AU230" s="18" t="s">
        <v>92</v>
      </c>
    </row>
    <row r="231" s="1" customFormat="1" ht="24" customHeight="1">
      <c r="B231" s="185"/>
      <c r="C231" s="228" t="s">
        <v>436</v>
      </c>
      <c r="D231" s="228" t="s">
        <v>386</v>
      </c>
      <c r="E231" s="229" t="s">
        <v>2177</v>
      </c>
      <c r="F231" s="230" t="s">
        <v>2178</v>
      </c>
      <c r="G231" s="231" t="s">
        <v>328</v>
      </c>
      <c r="H231" s="232">
        <v>2</v>
      </c>
      <c r="I231" s="233"/>
      <c r="J231" s="234">
        <f>ROUND(I231*H231,2)</f>
        <v>0</v>
      </c>
      <c r="K231" s="230" t="s">
        <v>247</v>
      </c>
      <c r="L231" s="235"/>
      <c r="M231" s="236" t="s">
        <v>1</v>
      </c>
      <c r="N231" s="237" t="s">
        <v>49</v>
      </c>
      <c r="O231" s="73"/>
      <c r="P231" s="195">
        <f>O231*H231</f>
        <v>0</v>
      </c>
      <c r="Q231" s="195">
        <v>0.050999999999999997</v>
      </c>
      <c r="R231" s="195">
        <f>Q231*H231</f>
        <v>0.10199999999999999</v>
      </c>
      <c r="S231" s="195">
        <v>0</v>
      </c>
      <c r="T231" s="196">
        <f>S231*H231</f>
        <v>0</v>
      </c>
      <c r="AR231" s="197" t="s">
        <v>203</v>
      </c>
      <c r="AT231" s="197" t="s">
        <v>386</v>
      </c>
      <c r="AU231" s="197" t="s">
        <v>92</v>
      </c>
      <c r="AY231" s="18" t="s">
        <v>165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8" t="s">
        <v>21</v>
      </c>
      <c r="BK231" s="198">
        <f>ROUND(I231*H231,2)</f>
        <v>0</v>
      </c>
      <c r="BL231" s="18" t="s">
        <v>164</v>
      </c>
      <c r="BM231" s="197" t="s">
        <v>2179</v>
      </c>
    </row>
    <row r="232" s="1" customFormat="1">
      <c r="B232" s="37"/>
      <c r="D232" s="199" t="s">
        <v>173</v>
      </c>
      <c r="F232" s="200" t="s">
        <v>2180</v>
      </c>
      <c r="I232" s="126"/>
      <c r="L232" s="37"/>
      <c r="M232" s="201"/>
      <c r="N232" s="73"/>
      <c r="O232" s="73"/>
      <c r="P232" s="73"/>
      <c r="Q232" s="73"/>
      <c r="R232" s="73"/>
      <c r="S232" s="73"/>
      <c r="T232" s="74"/>
      <c r="AT232" s="18" t="s">
        <v>173</v>
      </c>
      <c r="AU232" s="18" t="s">
        <v>92</v>
      </c>
    </row>
    <row r="233" s="1" customFormat="1" ht="24" customHeight="1">
      <c r="B233" s="185"/>
      <c r="C233" s="228" t="s">
        <v>443</v>
      </c>
      <c r="D233" s="228" t="s">
        <v>386</v>
      </c>
      <c r="E233" s="229" t="s">
        <v>2181</v>
      </c>
      <c r="F233" s="230" t="s">
        <v>2182</v>
      </c>
      <c r="G233" s="231" t="s">
        <v>328</v>
      </c>
      <c r="H233" s="232">
        <v>2</v>
      </c>
      <c r="I233" s="233"/>
      <c r="J233" s="234">
        <f>ROUND(I233*H233,2)</f>
        <v>0</v>
      </c>
      <c r="K233" s="230" t="s">
        <v>247</v>
      </c>
      <c r="L233" s="235"/>
      <c r="M233" s="236" t="s">
        <v>1</v>
      </c>
      <c r="N233" s="237" t="s">
        <v>49</v>
      </c>
      <c r="O233" s="73"/>
      <c r="P233" s="195">
        <f>O233*H233</f>
        <v>0</v>
      </c>
      <c r="Q233" s="195">
        <v>0.068000000000000005</v>
      </c>
      <c r="R233" s="195">
        <f>Q233*H233</f>
        <v>0.13600000000000001</v>
      </c>
      <c r="S233" s="195">
        <v>0</v>
      </c>
      <c r="T233" s="196">
        <f>S233*H233</f>
        <v>0</v>
      </c>
      <c r="AR233" s="197" t="s">
        <v>203</v>
      </c>
      <c r="AT233" s="197" t="s">
        <v>386</v>
      </c>
      <c r="AU233" s="197" t="s">
        <v>92</v>
      </c>
      <c r="AY233" s="18" t="s">
        <v>165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8" t="s">
        <v>21</v>
      </c>
      <c r="BK233" s="198">
        <f>ROUND(I233*H233,2)</f>
        <v>0</v>
      </c>
      <c r="BL233" s="18" t="s">
        <v>164</v>
      </c>
      <c r="BM233" s="197" t="s">
        <v>2183</v>
      </c>
    </row>
    <row r="234" s="1" customFormat="1">
      <c r="B234" s="37"/>
      <c r="D234" s="199" t="s">
        <v>173</v>
      </c>
      <c r="F234" s="200" t="s">
        <v>2182</v>
      </c>
      <c r="I234" s="126"/>
      <c r="L234" s="37"/>
      <c r="M234" s="201"/>
      <c r="N234" s="73"/>
      <c r="O234" s="73"/>
      <c r="P234" s="73"/>
      <c r="Q234" s="73"/>
      <c r="R234" s="73"/>
      <c r="S234" s="73"/>
      <c r="T234" s="74"/>
      <c r="AT234" s="18" t="s">
        <v>173</v>
      </c>
      <c r="AU234" s="18" t="s">
        <v>92</v>
      </c>
    </row>
    <row r="235" s="1" customFormat="1" ht="24" customHeight="1">
      <c r="B235" s="185"/>
      <c r="C235" s="186" t="s">
        <v>450</v>
      </c>
      <c r="D235" s="186" t="s">
        <v>168</v>
      </c>
      <c r="E235" s="187" t="s">
        <v>2184</v>
      </c>
      <c r="F235" s="188" t="s">
        <v>2185</v>
      </c>
      <c r="G235" s="189" t="s">
        <v>268</v>
      </c>
      <c r="H235" s="190">
        <v>5.2800000000000002</v>
      </c>
      <c r="I235" s="191"/>
      <c r="J235" s="192">
        <f>ROUND(I235*H235,2)</f>
        <v>0</v>
      </c>
      <c r="K235" s="188" t="s">
        <v>247</v>
      </c>
      <c r="L235" s="37"/>
      <c r="M235" s="193" t="s">
        <v>1</v>
      </c>
      <c r="N235" s="194" t="s">
        <v>49</v>
      </c>
      <c r="O235" s="73"/>
      <c r="P235" s="195">
        <f>O235*H235</f>
        <v>0</v>
      </c>
      <c r="Q235" s="195">
        <v>0</v>
      </c>
      <c r="R235" s="195">
        <f>Q235*H235</f>
        <v>0</v>
      </c>
      <c r="S235" s="195">
        <v>0</v>
      </c>
      <c r="T235" s="196">
        <f>S235*H235</f>
        <v>0</v>
      </c>
      <c r="AR235" s="197" t="s">
        <v>164</v>
      </c>
      <c r="AT235" s="197" t="s">
        <v>168</v>
      </c>
      <c r="AU235" s="197" t="s">
        <v>92</v>
      </c>
      <c r="AY235" s="18" t="s">
        <v>165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18" t="s">
        <v>21</v>
      </c>
      <c r="BK235" s="198">
        <f>ROUND(I235*H235,2)</f>
        <v>0</v>
      </c>
      <c r="BL235" s="18" t="s">
        <v>164</v>
      </c>
      <c r="BM235" s="197" t="s">
        <v>2186</v>
      </c>
    </row>
    <row r="236" s="1" customFormat="1">
      <c r="B236" s="37"/>
      <c r="D236" s="199" t="s">
        <v>173</v>
      </c>
      <c r="F236" s="200" t="s">
        <v>2187</v>
      </c>
      <c r="I236" s="126"/>
      <c r="L236" s="37"/>
      <c r="M236" s="201"/>
      <c r="N236" s="73"/>
      <c r="O236" s="73"/>
      <c r="P236" s="73"/>
      <c r="Q236" s="73"/>
      <c r="R236" s="73"/>
      <c r="S236" s="73"/>
      <c r="T236" s="74"/>
      <c r="AT236" s="18" t="s">
        <v>173</v>
      </c>
      <c r="AU236" s="18" t="s">
        <v>92</v>
      </c>
    </row>
    <row r="237" s="13" customFormat="1">
      <c r="B237" s="212"/>
      <c r="D237" s="199" t="s">
        <v>249</v>
      </c>
      <c r="E237" s="213" t="s">
        <v>1</v>
      </c>
      <c r="F237" s="214" t="s">
        <v>2188</v>
      </c>
      <c r="H237" s="215">
        <v>5.2800000000000002</v>
      </c>
      <c r="I237" s="216"/>
      <c r="L237" s="212"/>
      <c r="M237" s="217"/>
      <c r="N237" s="218"/>
      <c r="O237" s="218"/>
      <c r="P237" s="218"/>
      <c r="Q237" s="218"/>
      <c r="R237" s="218"/>
      <c r="S237" s="218"/>
      <c r="T237" s="219"/>
      <c r="AT237" s="213" t="s">
        <v>249</v>
      </c>
      <c r="AU237" s="213" t="s">
        <v>92</v>
      </c>
      <c r="AV237" s="13" t="s">
        <v>92</v>
      </c>
      <c r="AW237" s="13" t="s">
        <v>39</v>
      </c>
      <c r="AX237" s="13" t="s">
        <v>84</v>
      </c>
      <c r="AY237" s="213" t="s">
        <v>165</v>
      </c>
    </row>
    <row r="238" s="1" customFormat="1" ht="16.5" customHeight="1">
      <c r="B238" s="185"/>
      <c r="C238" s="186" t="s">
        <v>459</v>
      </c>
      <c r="D238" s="186" t="s">
        <v>168</v>
      </c>
      <c r="E238" s="187" t="s">
        <v>2189</v>
      </c>
      <c r="F238" s="188" t="s">
        <v>2190</v>
      </c>
      <c r="G238" s="189" t="s">
        <v>268</v>
      </c>
      <c r="H238" s="190">
        <v>0.72599999999999998</v>
      </c>
      <c r="I238" s="191"/>
      <c r="J238" s="192">
        <f>ROUND(I238*H238,2)</f>
        <v>0</v>
      </c>
      <c r="K238" s="188" t="s">
        <v>247</v>
      </c>
      <c r="L238" s="37"/>
      <c r="M238" s="193" t="s">
        <v>1</v>
      </c>
      <c r="N238" s="194" t="s">
        <v>49</v>
      </c>
      <c r="O238" s="73"/>
      <c r="P238" s="195">
        <f>O238*H238</f>
        <v>0</v>
      </c>
      <c r="Q238" s="195">
        <v>0</v>
      </c>
      <c r="R238" s="195">
        <f>Q238*H238</f>
        <v>0</v>
      </c>
      <c r="S238" s="195">
        <v>0</v>
      </c>
      <c r="T238" s="196">
        <f>S238*H238</f>
        <v>0</v>
      </c>
      <c r="AR238" s="197" t="s">
        <v>164</v>
      </c>
      <c r="AT238" s="197" t="s">
        <v>168</v>
      </c>
      <c r="AU238" s="197" t="s">
        <v>92</v>
      </c>
      <c r="AY238" s="18" t="s">
        <v>165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8" t="s">
        <v>21</v>
      </c>
      <c r="BK238" s="198">
        <f>ROUND(I238*H238,2)</f>
        <v>0</v>
      </c>
      <c r="BL238" s="18" t="s">
        <v>164</v>
      </c>
      <c r="BM238" s="197" t="s">
        <v>2191</v>
      </c>
    </row>
    <row r="239" s="1" customFormat="1">
      <c r="B239" s="37"/>
      <c r="D239" s="199" t="s">
        <v>173</v>
      </c>
      <c r="F239" s="200" t="s">
        <v>2192</v>
      </c>
      <c r="I239" s="126"/>
      <c r="L239" s="37"/>
      <c r="M239" s="201"/>
      <c r="N239" s="73"/>
      <c r="O239" s="73"/>
      <c r="P239" s="73"/>
      <c r="Q239" s="73"/>
      <c r="R239" s="73"/>
      <c r="S239" s="73"/>
      <c r="T239" s="74"/>
      <c r="AT239" s="18" t="s">
        <v>173</v>
      </c>
      <c r="AU239" s="18" t="s">
        <v>92</v>
      </c>
    </row>
    <row r="240" s="13" customFormat="1">
      <c r="B240" s="212"/>
      <c r="D240" s="199" t="s">
        <v>249</v>
      </c>
      <c r="E240" s="213" t="s">
        <v>1</v>
      </c>
      <c r="F240" s="214" t="s">
        <v>2193</v>
      </c>
      <c r="H240" s="215">
        <v>0.72599999999999998</v>
      </c>
      <c r="I240" s="216"/>
      <c r="L240" s="212"/>
      <c r="M240" s="217"/>
      <c r="N240" s="218"/>
      <c r="O240" s="218"/>
      <c r="P240" s="218"/>
      <c r="Q240" s="218"/>
      <c r="R240" s="218"/>
      <c r="S240" s="218"/>
      <c r="T240" s="219"/>
      <c r="AT240" s="213" t="s">
        <v>249</v>
      </c>
      <c r="AU240" s="213" t="s">
        <v>92</v>
      </c>
      <c r="AV240" s="13" t="s">
        <v>92</v>
      </c>
      <c r="AW240" s="13" t="s">
        <v>39</v>
      </c>
      <c r="AX240" s="13" t="s">
        <v>84</v>
      </c>
      <c r="AY240" s="213" t="s">
        <v>165</v>
      </c>
    </row>
    <row r="241" s="1" customFormat="1" ht="16.5" customHeight="1">
      <c r="B241" s="185"/>
      <c r="C241" s="186" t="s">
        <v>466</v>
      </c>
      <c r="D241" s="186" t="s">
        <v>168</v>
      </c>
      <c r="E241" s="187" t="s">
        <v>2194</v>
      </c>
      <c r="F241" s="188" t="s">
        <v>2195</v>
      </c>
      <c r="G241" s="189" t="s">
        <v>246</v>
      </c>
      <c r="H241" s="190">
        <v>10.4</v>
      </c>
      <c r="I241" s="191"/>
      <c r="J241" s="192">
        <f>ROUND(I241*H241,2)</f>
        <v>0</v>
      </c>
      <c r="K241" s="188" t="s">
        <v>247</v>
      </c>
      <c r="L241" s="37"/>
      <c r="M241" s="193" t="s">
        <v>1</v>
      </c>
      <c r="N241" s="194" t="s">
        <v>49</v>
      </c>
      <c r="O241" s="73"/>
      <c r="P241" s="195">
        <f>O241*H241</f>
        <v>0</v>
      </c>
      <c r="Q241" s="195">
        <v>0.0063899999999999998</v>
      </c>
      <c r="R241" s="195">
        <f>Q241*H241</f>
        <v>0.066456000000000001</v>
      </c>
      <c r="S241" s="195">
        <v>0</v>
      </c>
      <c r="T241" s="196">
        <f>S241*H241</f>
        <v>0</v>
      </c>
      <c r="AR241" s="197" t="s">
        <v>164</v>
      </c>
      <c r="AT241" s="197" t="s">
        <v>168</v>
      </c>
      <c r="AU241" s="197" t="s">
        <v>92</v>
      </c>
      <c r="AY241" s="18" t="s">
        <v>165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18" t="s">
        <v>21</v>
      </c>
      <c r="BK241" s="198">
        <f>ROUND(I241*H241,2)</f>
        <v>0</v>
      </c>
      <c r="BL241" s="18" t="s">
        <v>164</v>
      </c>
      <c r="BM241" s="197" t="s">
        <v>2196</v>
      </c>
    </row>
    <row r="242" s="1" customFormat="1">
      <c r="B242" s="37"/>
      <c r="D242" s="199" t="s">
        <v>173</v>
      </c>
      <c r="F242" s="200" t="s">
        <v>2197</v>
      </c>
      <c r="I242" s="126"/>
      <c r="L242" s="37"/>
      <c r="M242" s="201"/>
      <c r="N242" s="73"/>
      <c r="O242" s="73"/>
      <c r="P242" s="73"/>
      <c r="Q242" s="73"/>
      <c r="R242" s="73"/>
      <c r="S242" s="73"/>
      <c r="T242" s="74"/>
      <c r="AT242" s="18" t="s">
        <v>173</v>
      </c>
      <c r="AU242" s="18" t="s">
        <v>92</v>
      </c>
    </row>
    <row r="243" s="13" customFormat="1">
      <c r="B243" s="212"/>
      <c r="D243" s="199" t="s">
        <v>249</v>
      </c>
      <c r="E243" s="213" t="s">
        <v>1</v>
      </c>
      <c r="F243" s="214" t="s">
        <v>2198</v>
      </c>
      <c r="H243" s="215">
        <v>1.3200000000000001</v>
      </c>
      <c r="I243" s="216"/>
      <c r="L243" s="212"/>
      <c r="M243" s="217"/>
      <c r="N243" s="218"/>
      <c r="O243" s="218"/>
      <c r="P243" s="218"/>
      <c r="Q243" s="218"/>
      <c r="R243" s="218"/>
      <c r="S243" s="218"/>
      <c r="T243" s="219"/>
      <c r="AT243" s="213" t="s">
        <v>249</v>
      </c>
      <c r="AU243" s="213" t="s">
        <v>92</v>
      </c>
      <c r="AV243" s="13" t="s">
        <v>92</v>
      </c>
      <c r="AW243" s="13" t="s">
        <v>39</v>
      </c>
      <c r="AX243" s="13" t="s">
        <v>84</v>
      </c>
      <c r="AY243" s="213" t="s">
        <v>165</v>
      </c>
    </row>
    <row r="244" s="13" customFormat="1">
      <c r="B244" s="212"/>
      <c r="D244" s="199" t="s">
        <v>249</v>
      </c>
      <c r="E244" s="213" t="s">
        <v>1</v>
      </c>
      <c r="F244" s="214" t="s">
        <v>2199</v>
      </c>
      <c r="H244" s="215">
        <v>9.0800000000000001</v>
      </c>
      <c r="I244" s="216"/>
      <c r="L244" s="212"/>
      <c r="M244" s="217"/>
      <c r="N244" s="218"/>
      <c r="O244" s="218"/>
      <c r="P244" s="218"/>
      <c r="Q244" s="218"/>
      <c r="R244" s="218"/>
      <c r="S244" s="218"/>
      <c r="T244" s="219"/>
      <c r="AT244" s="213" t="s">
        <v>249</v>
      </c>
      <c r="AU244" s="213" t="s">
        <v>92</v>
      </c>
      <c r="AV244" s="13" t="s">
        <v>92</v>
      </c>
      <c r="AW244" s="13" t="s">
        <v>39</v>
      </c>
      <c r="AX244" s="13" t="s">
        <v>84</v>
      </c>
      <c r="AY244" s="213" t="s">
        <v>165</v>
      </c>
    </row>
    <row r="245" s="1" customFormat="1" ht="24" customHeight="1">
      <c r="B245" s="185"/>
      <c r="C245" s="186" t="s">
        <v>471</v>
      </c>
      <c r="D245" s="186" t="s">
        <v>168</v>
      </c>
      <c r="E245" s="187" t="s">
        <v>2200</v>
      </c>
      <c r="F245" s="188" t="s">
        <v>2201</v>
      </c>
      <c r="G245" s="189" t="s">
        <v>305</v>
      </c>
      <c r="H245" s="190">
        <v>0.076999999999999999</v>
      </c>
      <c r="I245" s="191"/>
      <c r="J245" s="192">
        <f>ROUND(I245*H245,2)</f>
        <v>0</v>
      </c>
      <c r="K245" s="188" t="s">
        <v>247</v>
      </c>
      <c r="L245" s="37"/>
      <c r="M245" s="193" t="s">
        <v>1</v>
      </c>
      <c r="N245" s="194" t="s">
        <v>49</v>
      </c>
      <c r="O245" s="73"/>
      <c r="P245" s="195">
        <f>O245*H245</f>
        <v>0</v>
      </c>
      <c r="Q245" s="195">
        <v>0.85540000000000005</v>
      </c>
      <c r="R245" s="195">
        <f>Q245*H245</f>
        <v>0.065865800000000002</v>
      </c>
      <c r="S245" s="195">
        <v>0</v>
      </c>
      <c r="T245" s="196">
        <f>S245*H245</f>
        <v>0</v>
      </c>
      <c r="AR245" s="197" t="s">
        <v>164</v>
      </c>
      <c r="AT245" s="197" t="s">
        <v>168</v>
      </c>
      <c r="AU245" s="197" t="s">
        <v>92</v>
      </c>
      <c r="AY245" s="18" t="s">
        <v>165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8" t="s">
        <v>21</v>
      </c>
      <c r="BK245" s="198">
        <f>ROUND(I245*H245,2)</f>
        <v>0</v>
      </c>
      <c r="BL245" s="18" t="s">
        <v>164</v>
      </c>
      <c r="BM245" s="197" t="s">
        <v>2202</v>
      </c>
    </row>
    <row r="246" s="1" customFormat="1">
      <c r="B246" s="37"/>
      <c r="D246" s="199" t="s">
        <v>173</v>
      </c>
      <c r="F246" s="200" t="s">
        <v>2203</v>
      </c>
      <c r="I246" s="126"/>
      <c r="L246" s="37"/>
      <c r="M246" s="201"/>
      <c r="N246" s="73"/>
      <c r="O246" s="73"/>
      <c r="P246" s="73"/>
      <c r="Q246" s="73"/>
      <c r="R246" s="73"/>
      <c r="S246" s="73"/>
      <c r="T246" s="74"/>
      <c r="AT246" s="18" t="s">
        <v>173</v>
      </c>
      <c r="AU246" s="18" t="s">
        <v>92</v>
      </c>
    </row>
    <row r="247" s="13" customFormat="1">
      <c r="B247" s="212"/>
      <c r="D247" s="199" t="s">
        <v>249</v>
      </c>
      <c r="E247" s="213" t="s">
        <v>1</v>
      </c>
      <c r="F247" s="214" t="s">
        <v>2204</v>
      </c>
      <c r="H247" s="215">
        <v>0.076999999999999999</v>
      </c>
      <c r="I247" s="216"/>
      <c r="L247" s="212"/>
      <c r="M247" s="217"/>
      <c r="N247" s="218"/>
      <c r="O247" s="218"/>
      <c r="P247" s="218"/>
      <c r="Q247" s="218"/>
      <c r="R247" s="218"/>
      <c r="S247" s="218"/>
      <c r="T247" s="219"/>
      <c r="AT247" s="213" t="s">
        <v>249</v>
      </c>
      <c r="AU247" s="213" t="s">
        <v>92</v>
      </c>
      <c r="AV247" s="13" t="s">
        <v>92</v>
      </c>
      <c r="AW247" s="13" t="s">
        <v>39</v>
      </c>
      <c r="AX247" s="13" t="s">
        <v>84</v>
      </c>
      <c r="AY247" s="213" t="s">
        <v>165</v>
      </c>
    </row>
    <row r="248" s="11" customFormat="1" ht="22.8" customHeight="1">
      <c r="B248" s="172"/>
      <c r="D248" s="173" t="s">
        <v>83</v>
      </c>
      <c r="E248" s="183" t="s">
        <v>193</v>
      </c>
      <c r="F248" s="183" t="s">
        <v>711</v>
      </c>
      <c r="I248" s="175"/>
      <c r="J248" s="184">
        <f>BK248</f>
        <v>0</v>
      </c>
      <c r="L248" s="172"/>
      <c r="M248" s="177"/>
      <c r="N248" s="178"/>
      <c r="O248" s="178"/>
      <c r="P248" s="179">
        <f>SUM(P249:P251)</f>
        <v>0</v>
      </c>
      <c r="Q248" s="178"/>
      <c r="R248" s="179">
        <f>SUM(R249:R251)</f>
        <v>0.24147123000000001</v>
      </c>
      <c r="S248" s="178"/>
      <c r="T248" s="180">
        <f>SUM(T249:T251)</f>
        <v>0</v>
      </c>
      <c r="AR248" s="173" t="s">
        <v>21</v>
      </c>
      <c r="AT248" s="181" t="s">
        <v>83</v>
      </c>
      <c r="AU248" s="181" t="s">
        <v>21</v>
      </c>
      <c r="AY248" s="173" t="s">
        <v>165</v>
      </c>
      <c r="BK248" s="182">
        <f>SUM(BK249:BK251)</f>
        <v>0</v>
      </c>
    </row>
    <row r="249" s="1" customFormat="1" ht="24" customHeight="1">
      <c r="B249" s="185"/>
      <c r="C249" s="186" t="s">
        <v>476</v>
      </c>
      <c r="D249" s="186" t="s">
        <v>168</v>
      </c>
      <c r="E249" s="187" t="s">
        <v>2205</v>
      </c>
      <c r="F249" s="188" t="s">
        <v>2206</v>
      </c>
      <c r="G249" s="189" t="s">
        <v>246</v>
      </c>
      <c r="H249" s="190">
        <v>3.927</v>
      </c>
      <c r="I249" s="191"/>
      <c r="J249" s="192">
        <f>ROUND(I249*H249,2)</f>
        <v>0</v>
      </c>
      <c r="K249" s="188" t="s">
        <v>247</v>
      </c>
      <c r="L249" s="37"/>
      <c r="M249" s="193" t="s">
        <v>1</v>
      </c>
      <c r="N249" s="194" t="s">
        <v>49</v>
      </c>
      <c r="O249" s="73"/>
      <c r="P249" s="195">
        <f>O249*H249</f>
        <v>0</v>
      </c>
      <c r="Q249" s="195">
        <v>0.061490000000000003</v>
      </c>
      <c r="R249" s="195">
        <f>Q249*H249</f>
        <v>0.24147123000000001</v>
      </c>
      <c r="S249" s="195">
        <v>0</v>
      </c>
      <c r="T249" s="196">
        <f>S249*H249</f>
        <v>0</v>
      </c>
      <c r="AR249" s="197" t="s">
        <v>164</v>
      </c>
      <c r="AT249" s="197" t="s">
        <v>168</v>
      </c>
      <c r="AU249" s="197" t="s">
        <v>92</v>
      </c>
      <c r="AY249" s="18" t="s">
        <v>165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8" t="s">
        <v>21</v>
      </c>
      <c r="BK249" s="198">
        <f>ROUND(I249*H249,2)</f>
        <v>0</v>
      </c>
      <c r="BL249" s="18" t="s">
        <v>164</v>
      </c>
      <c r="BM249" s="197" t="s">
        <v>2207</v>
      </c>
    </row>
    <row r="250" s="1" customFormat="1">
      <c r="B250" s="37"/>
      <c r="D250" s="199" t="s">
        <v>173</v>
      </c>
      <c r="F250" s="200" t="s">
        <v>2208</v>
      </c>
      <c r="I250" s="126"/>
      <c r="L250" s="37"/>
      <c r="M250" s="201"/>
      <c r="N250" s="73"/>
      <c r="O250" s="73"/>
      <c r="P250" s="73"/>
      <c r="Q250" s="73"/>
      <c r="R250" s="73"/>
      <c r="S250" s="73"/>
      <c r="T250" s="74"/>
      <c r="AT250" s="18" t="s">
        <v>173</v>
      </c>
      <c r="AU250" s="18" t="s">
        <v>92</v>
      </c>
    </row>
    <row r="251" s="13" customFormat="1">
      <c r="B251" s="212"/>
      <c r="D251" s="199" t="s">
        <v>249</v>
      </c>
      <c r="E251" s="213" t="s">
        <v>1</v>
      </c>
      <c r="F251" s="214" t="s">
        <v>2209</v>
      </c>
      <c r="H251" s="215">
        <v>3.927</v>
      </c>
      <c r="I251" s="216"/>
      <c r="L251" s="212"/>
      <c r="M251" s="217"/>
      <c r="N251" s="218"/>
      <c r="O251" s="218"/>
      <c r="P251" s="218"/>
      <c r="Q251" s="218"/>
      <c r="R251" s="218"/>
      <c r="S251" s="218"/>
      <c r="T251" s="219"/>
      <c r="AT251" s="213" t="s">
        <v>249</v>
      </c>
      <c r="AU251" s="213" t="s">
        <v>92</v>
      </c>
      <c r="AV251" s="13" t="s">
        <v>92</v>
      </c>
      <c r="AW251" s="13" t="s">
        <v>39</v>
      </c>
      <c r="AX251" s="13" t="s">
        <v>84</v>
      </c>
      <c r="AY251" s="213" t="s">
        <v>165</v>
      </c>
    </row>
    <row r="252" s="11" customFormat="1" ht="22.8" customHeight="1">
      <c r="B252" s="172"/>
      <c r="D252" s="173" t="s">
        <v>83</v>
      </c>
      <c r="E252" s="183" t="s">
        <v>203</v>
      </c>
      <c r="F252" s="183" t="s">
        <v>2210</v>
      </c>
      <c r="I252" s="175"/>
      <c r="J252" s="184">
        <f>BK252</f>
        <v>0</v>
      </c>
      <c r="L252" s="172"/>
      <c r="M252" s="177"/>
      <c r="N252" s="178"/>
      <c r="O252" s="178"/>
      <c r="P252" s="179">
        <f>SUM(P253:P319)</f>
        <v>0</v>
      </c>
      <c r="Q252" s="178"/>
      <c r="R252" s="179">
        <f>SUM(R253:R319)</f>
        <v>19.677809619999998</v>
      </c>
      <c r="S252" s="178"/>
      <c r="T252" s="180">
        <f>SUM(T253:T319)</f>
        <v>0</v>
      </c>
      <c r="AR252" s="173" t="s">
        <v>21</v>
      </c>
      <c r="AT252" s="181" t="s">
        <v>83</v>
      </c>
      <c r="AU252" s="181" t="s">
        <v>21</v>
      </c>
      <c r="AY252" s="173" t="s">
        <v>165</v>
      </c>
      <c r="BK252" s="182">
        <f>SUM(BK253:BK319)</f>
        <v>0</v>
      </c>
    </row>
    <row r="253" s="1" customFormat="1" ht="16.5" customHeight="1">
      <c r="B253" s="185"/>
      <c r="C253" s="186" t="s">
        <v>484</v>
      </c>
      <c r="D253" s="186" t="s">
        <v>168</v>
      </c>
      <c r="E253" s="187" t="s">
        <v>2211</v>
      </c>
      <c r="F253" s="188" t="s">
        <v>2212</v>
      </c>
      <c r="G253" s="189" t="s">
        <v>171</v>
      </c>
      <c r="H253" s="190">
        <v>1</v>
      </c>
      <c r="I253" s="191"/>
      <c r="J253" s="192">
        <f>ROUND(I253*H253,2)</f>
        <v>0</v>
      </c>
      <c r="K253" s="188" t="s">
        <v>1</v>
      </c>
      <c r="L253" s="37"/>
      <c r="M253" s="193" t="s">
        <v>1</v>
      </c>
      <c r="N253" s="194" t="s">
        <v>49</v>
      </c>
      <c r="O253" s="73"/>
      <c r="P253" s="195">
        <f>O253*H253</f>
        <v>0</v>
      </c>
      <c r="Q253" s="195">
        <v>0</v>
      </c>
      <c r="R253" s="195">
        <f>Q253*H253</f>
        <v>0</v>
      </c>
      <c r="S253" s="195">
        <v>0</v>
      </c>
      <c r="T253" s="196">
        <f>S253*H253</f>
        <v>0</v>
      </c>
      <c r="AR253" s="197" t="s">
        <v>164</v>
      </c>
      <c r="AT253" s="197" t="s">
        <v>168</v>
      </c>
      <c r="AU253" s="197" t="s">
        <v>92</v>
      </c>
      <c r="AY253" s="18" t="s">
        <v>165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8" t="s">
        <v>21</v>
      </c>
      <c r="BK253" s="198">
        <f>ROUND(I253*H253,2)</f>
        <v>0</v>
      </c>
      <c r="BL253" s="18" t="s">
        <v>164</v>
      </c>
      <c r="BM253" s="197" t="s">
        <v>2213</v>
      </c>
    </row>
    <row r="254" s="1" customFormat="1">
      <c r="B254" s="37"/>
      <c r="D254" s="199" t="s">
        <v>173</v>
      </c>
      <c r="F254" s="200" t="s">
        <v>2212</v>
      </c>
      <c r="I254" s="126"/>
      <c r="L254" s="37"/>
      <c r="M254" s="201"/>
      <c r="N254" s="73"/>
      <c r="O254" s="73"/>
      <c r="P254" s="73"/>
      <c r="Q254" s="73"/>
      <c r="R254" s="73"/>
      <c r="S254" s="73"/>
      <c r="T254" s="74"/>
      <c r="AT254" s="18" t="s">
        <v>173</v>
      </c>
      <c r="AU254" s="18" t="s">
        <v>92</v>
      </c>
    </row>
    <row r="255" s="1" customFormat="1" ht="24" customHeight="1">
      <c r="B255" s="185"/>
      <c r="C255" s="186" t="s">
        <v>490</v>
      </c>
      <c r="D255" s="186" t="s">
        <v>168</v>
      </c>
      <c r="E255" s="187" t="s">
        <v>2214</v>
      </c>
      <c r="F255" s="188" t="s">
        <v>2215</v>
      </c>
      <c r="G255" s="189" t="s">
        <v>334</v>
      </c>
      <c r="H255" s="190">
        <v>14</v>
      </c>
      <c r="I255" s="191"/>
      <c r="J255" s="192">
        <f>ROUND(I255*H255,2)</f>
        <v>0</v>
      </c>
      <c r="K255" s="188" t="s">
        <v>247</v>
      </c>
      <c r="L255" s="37"/>
      <c r="M255" s="193" t="s">
        <v>1</v>
      </c>
      <c r="N255" s="194" t="s">
        <v>49</v>
      </c>
      <c r="O255" s="73"/>
      <c r="P255" s="195">
        <f>O255*H255</f>
        <v>0</v>
      </c>
      <c r="Q255" s="195">
        <v>0.0012800000000000001</v>
      </c>
      <c r="R255" s="195">
        <f>Q255*H255</f>
        <v>0.017920000000000002</v>
      </c>
      <c r="S255" s="195">
        <v>0</v>
      </c>
      <c r="T255" s="196">
        <f>S255*H255</f>
        <v>0</v>
      </c>
      <c r="AR255" s="197" t="s">
        <v>164</v>
      </c>
      <c r="AT255" s="197" t="s">
        <v>168</v>
      </c>
      <c r="AU255" s="197" t="s">
        <v>92</v>
      </c>
      <c r="AY255" s="18" t="s">
        <v>165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8" t="s">
        <v>21</v>
      </c>
      <c r="BK255" s="198">
        <f>ROUND(I255*H255,2)</f>
        <v>0</v>
      </c>
      <c r="BL255" s="18" t="s">
        <v>164</v>
      </c>
      <c r="BM255" s="197" t="s">
        <v>2216</v>
      </c>
    </row>
    <row r="256" s="1" customFormat="1">
      <c r="B256" s="37"/>
      <c r="D256" s="199" t="s">
        <v>173</v>
      </c>
      <c r="F256" s="200" t="s">
        <v>2217</v>
      </c>
      <c r="I256" s="126"/>
      <c r="L256" s="37"/>
      <c r="M256" s="201"/>
      <c r="N256" s="73"/>
      <c r="O256" s="73"/>
      <c r="P256" s="73"/>
      <c r="Q256" s="73"/>
      <c r="R256" s="73"/>
      <c r="S256" s="73"/>
      <c r="T256" s="74"/>
      <c r="AT256" s="18" t="s">
        <v>173</v>
      </c>
      <c r="AU256" s="18" t="s">
        <v>92</v>
      </c>
    </row>
    <row r="257" s="1" customFormat="1" ht="24" customHeight="1">
      <c r="B257" s="185"/>
      <c r="C257" s="186" t="s">
        <v>501</v>
      </c>
      <c r="D257" s="186" t="s">
        <v>168</v>
      </c>
      <c r="E257" s="187" t="s">
        <v>2218</v>
      </c>
      <c r="F257" s="188" t="s">
        <v>2219</v>
      </c>
      <c r="G257" s="189" t="s">
        <v>334</v>
      </c>
      <c r="H257" s="190">
        <v>80</v>
      </c>
      <c r="I257" s="191"/>
      <c r="J257" s="192">
        <f>ROUND(I257*H257,2)</f>
        <v>0</v>
      </c>
      <c r="K257" s="188" t="s">
        <v>247</v>
      </c>
      <c r="L257" s="37"/>
      <c r="M257" s="193" t="s">
        <v>1</v>
      </c>
      <c r="N257" s="194" t="s">
        <v>49</v>
      </c>
      <c r="O257" s="73"/>
      <c r="P257" s="195">
        <f>O257*H257</f>
        <v>0</v>
      </c>
      <c r="Q257" s="195">
        <v>0.0026800000000000001</v>
      </c>
      <c r="R257" s="195">
        <f>Q257*H257</f>
        <v>0.21440000000000001</v>
      </c>
      <c r="S257" s="195">
        <v>0</v>
      </c>
      <c r="T257" s="196">
        <f>S257*H257</f>
        <v>0</v>
      </c>
      <c r="AR257" s="197" t="s">
        <v>164</v>
      </c>
      <c r="AT257" s="197" t="s">
        <v>168</v>
      </c>
      <c r="AU257" s="197" t="s">
        <v>92</v>
      </c>
      <c r="AY257" s="18" t="s">
        <v>165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18" t="s">
        <v>21</v>
      </c>
      <c r="BK257" s="198">
        <f>ROUND(I257*H257,2)</f>
        <v>0</v>
      </c>
      <c r="BL257" s="18" t="s">
        <v>164</v>
      </c>
      <c r="BM257" s="197" t="s">
        <v>2220</v>
      </c>
    </row>
    <row r="258" s="1" customFormat="1">
      <c r="B258" s="37"/>
      <c r="D258" s="199" t="s">
        <v>173</v>
      </c>
      <c r="F258" s="200" t="s">
        <v>2221</v>
      </c>
      <c r="I258" s="126"/>
      <c r="L258" s="37"/>
      <c r="M258" s="201"/>
      <c r="N258" s="73"/>
      <c r="O258" s="73"/>
      <c r="P258" s="73"/>
      <c r="Q258" s="73"/>
      <c r="R258" s="73"/>
      <c r="S258" s="73"/>
      <c r="T258" s="74"/>
      <c r="AT258" s="18" t="s">
        <v>173</v>
      </c>
      <c r="AU258" s="18" t="s">
        <v>92</v>
      </c>
    </row>
    <row r="259" s="1" customFormat="1" ht="36" customHeight="1">
      <c r="B259" s="185"/>
      <c r="C259" s="186" t="s">
        <v>508</v>
      </c>
      <c r="D259" s="186" t="s">
        <v>168</v>
      </c>
      <c r="E259" s="187" t="s">
        <v>2222</v>
      </c>
      <c r="F259" s="188" t="s">
        <v>2223</v>
      </c>
      <c r="G259" s="189" t="s">
        <v>171</v>
      </c>
      <c r="H259" s="190">
        <v>1</v>
      </c>
      <c r="I259" s="191"/>
      <c r="J259" s="192">
        <f>ROUND(I259*H259,2)</f>
        <v>0</v>
      </c>
      <c r="K259" s="188" t="s">
        <v>1</v>
      </c>
      <c r="L259" s="37"/>
      <c r="M259" s="193" t="s">
        <v>1</v>
      </c>
      <c r="N259" s="194" t="s">
        <v>49</v>
      </c>
      <c r="O259" s="73"/>
      <c r="P259" s="195">
        <f>O259*H259</f>
        <v>0</v>
      </c>
      <c r="Q259" s="195">
        <v>0</v>
      </c>
      <c r="R259" s="195">
        <f>Q259*H259</f>
        <v>0</v>
      </c>
      <c r="S259" s="195">
        <v>0</v>
      </c>
      <c r="T259" s="196">
        <f>S259*H259</f>
        <v>0</v>
      </c>
      <c r="AR259" s="197" t="s">
        <v>1536</v>
      </c>
      <c r="AT259" s="197" t="s">
        <v>168</v>
      </c>
      <c r="AU259" s="197" t="s">
        <v>92</v>
      </c>
      <c r="AY259" s="18" t="s">
        <v>165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8" t="s">
        <v>21</v>
      </c>
      <c r="BK259" s="198">
        <f>ROUND(I259*H259,2)</f>
        <v>0</v>
      </c>
      <c r="BL259" s="18" t="s">
        <v>1536</v>
      </c>
      <c r="BM259" s="197" t="s">
        <v>2224</v>
      </c>
    </row>
    <row r="260" s="1" customFormat="1">
      <c r="B260" s="37"/>
      <c r="D260" s="199" t="s">
        <v>173</v>
      </c>
      <c r="F260" s="200" t="s">
        <v>2225</v>
      </c>
      <c r="I260" s="126"/>
      <c r="L260" s="37"/>
      <c r="M260" s="201"/>
      <c r="N260" s="73"/>
      <c r="O260" s="73"/>
      <c r="P260" s="73"/>
      <c r="Q260" s="73"/>
      <c r="R260" s="73"/>
      <c r="S260" s="73"/>
      <c r="T260" s="74"/>
      <c r="AT260" s="18" t="s">
        <v>173</v>
      </c>
      <c r="AU260" s="18" t="s">
        <v>92</v>
      </c>
    </row>
    <row r="261" s="1" customFormat="1" ht="24" customHeight="1">
      <c r="B261" s="185"/>
      <c r="C261" s="186" t="s">
        <v>513</v>
      </c>
      <c r="D261" s="186" t="s">
        <v>168</v>
      </c>
      <c r="E261" s="187" t="s">
        <v>2226</v>
      </c>
      <c r="F261" s="188" t="s">
        <v>2227</v>
      </c>
      <c r="G261" s="189" t="s">
        <v>328</v>
      </c>
      <c r="H261" s="190">
        <v>35</v>
      </c>
      <c r="I261" s="191"/>
      <c r="J261" s="192">
        <f>ROUND(I261*H261,2)</f>
        <v>0</v>
      </c>
      <c r="K261" s="188" t="s">
        <v>247</v>
      </c>
      <c r="L261" s="37"/>
      <c r="M261" s="193" t="s">
        <v>1</v>
      </c>
      <c r="N261" s="194" t="s">
        <v>49</v>
      </c>
      <c r="O261" s="73"/>
      <c r="P261" s="195">
        <f>O261*H261</f>
        <v>0</v>
      </c>
      <c r="Q261" s="195">
        <v>0</v>
      </c>
      <c r="R261" s="195">
        <f>Q261*H261</f>
        <v>0</v>
      </c>
      <c r="S261" s="195">
        <v>0</v>
      </c>
      <c r="T261" s="196">
        <f>S261*H261</f>
        <v>0</v>
      </c>
      <c r="AR261" s="197" t="s">
        <v>164</v>
      </c>
      <c r="AT261" s="197" t="s">
        <v>168</v>
      </c>
      <c r="AU261" s="197" t="s">
        <v>92</v>
      </c>
      <c r="AY261" s="18" t="s">
        <v>165</v>
      </c>
      <c r="BE261" s="198">
        <f>IF(N261="základní",J261,0)</f>
        <v>0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18" t="s">
        <v>21</v>
      </c>
      <c r="BK261" s="198">
        <f>ROUND(I261*H261,2)</f>
        <v>0</v>
      </c>
      <c r="BL261" s="18" t="s">
        <v>164</v>
      </c>
      <c r="BM261" s="197" t="s">
        <v>2228</v>
      </c>
    </row>
    <row r="262" s="1" customFormat="1">
      <c r="B262" s="37"/>
      <c r="D262" s="199" t="s">
        <v>173</v>
      </c>
      <c r="F262" s="200" t="s">
        <v>2229</v>
      </c>
      <c r="I262" s="126"/>
      <c r="L262" s="37"/>
      <c r="M262" s="201"/>
      <c r="N262" s="73"/>
      <c r="O262" s="73"/>
      <c r="P262" s="73"/>
      <c r="Q262" s="73"/>
      <c r="R262" s="73"/>
      <c r="S262" s="73"/>
      <c r="T262" s="74"/>
      <c r="AT262" s="18" t="s">
        <v>173</v>
      </c>
      <c r="AU262" s="18" t="s">
        <v>92</v>
      </c>
    </row>
    <row r="263" s="1" customFormat="1" ht="16.5" customHeight="1">
      <c r="B263" s="185"/>
      <c r="C263" s="228" t="s">
        <v>519</v>
      </c>
      <c r="D263" s="228" t="s">
        <v>386</v>
      </c>
      <c r="E263" s="229" t="s">
        <v>2230</v>
      </c>
      <c r="F263" s="230" t="s">
        <v>2231</v>
      </c>
      <c r="G263" s="231" t="s">
        <v>328</v>
      </c>
      <c r="H263" s="232">
        <v>3</v>
      </c>
      <c r="I263" s="233"/>
      <c r="J263" s="234">
        <f>ROUND(I263*H263,2)</f>
        <v>0</v>
      </c>
      <c r="K263" s="230" t="s">
        <v>247</v>
      </c>
      <c r="L263" s="235"/>
      <c r="M263" s="236" t="s">
        <v>1</v>
      </c>
      <c r="N263" s="237" t="s">
        <v>49</v>
      </c>
      <c r="O263" s="73"/>
      <c r="P263" s="195">
        <f>O263*H263</f>
        <v>0</v>
      </c>
      <c r="Q263" s="195">
        <v>0.00027999999999999998</v>
      </c>
      <c r="R263" s="195">
        <f>Q263*H263</f>
        <v>0.00083999999999999993</v>
      </c>
      <c r="S263" s="195">
        <v>0</v>
      </c>
      <c r="T263" s="196">
        <f>S263*H263</f>
        <v>0</v>
      </c>
      <c r="AR263" s="197" t="s">
        <v>203</v>
      </c>
      <c r="AT263" s="197" t="s">
        <v>386</v>
      </c>
      <c r="AU263" s="197" t="s">
        <v>92</v>
      </c>
      <c r="AY263" s="18" t="s">
        <v>165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18" t="s">
        <v>21</v>
      </c>
      <c r="BK263" s="198">
        <f>ROUND(I263*H263,2)</f>
        <v>0</v>
      </c>
      <c r="BL263" s="18" t="s">
        <v>164</v>
      </c>
      <c r="BM263" s="197" t="s">
        <v>2232</v>
      </c>
    </row>
    <row r="264" s="1" customFormat="1">
      <c r="B264" s="37"/>
      <c r="D264" s="199" t="s">
        <v>173</v>
      </c>
      <c r="F264" s="200" t="s">
        <v>2233</v>
      </c>
      <c r="I264" s="126"/>
      <c r="L264" s="37"/>
      <c r="M264" s="201"/>
      <c r="N264" s="73"/>
      <c r="O264" s="73"/>
      <c r="P264" s="73"/>
      <c r="Q264" s="73"/>
      <c r="R264" s="73"/>
      <c r="S264" s="73"/>
      <c r="T264" s="74"/>
      <c r="AT264" s="18" t="s">
        <v>173</v>
      </c>
      <c r="AU264" s="18" t="s">
        <v>92</v>
      </c>
    </row>
    <row r="265" s="1" customFormat="1" ht="16.5" customHeight="1">
      <c r="B265" s="185"/>
      <c r="C265" s="228" t="s">
        <v>526</v>
      </c>
      <c r="D265" s="228" t="s">
        <v>386</v>
      </c>
      <c r="E265" s="229" t="s">
        <v>2234</v>
      </c>
      <c r="F265" s="230" t="s">
        <v>2235</v>
      </c>
      <c r="G265" s="231" t="s">
        <v>328</v>
      </c>
      <c r="H265" s="232">
        <v>4</v>
      </c>
      <c r="I265" s="233"/>
      <c r="J265" s="234">
        <f>ROUND(I265*H265,2)</f>
        <v>0</v>
      </c>
      <c r="K265" s="230" t="s">
        <v>247</v>
      </c>
      <c r="L265" s="235"/>
      <c r="M265" s="236" t="s">
        <v>1</v>
      </c>
      <c r="N265" s="237" t="s">
        <v>49</v>
      </c>
      <c r="O265" s="73"/>
      <c r="P265" s="195">
        <f>O265*H265</f>
        <v>0</v>
      </c>
      <c r="Q265" s="195">
        <v>0.00034000000000000002</v>
      </c>
      <c r="R265" s="195">
        <f>Q265*H265</f>
        <v>0.0013600000000000001</v>
      </c>
      <c r="S265" s="195">
        <v>0</v>
      </c>
      <c r="T265" s="196">
        <f>S265*H265</f>
        <v>0</v>
      </c>
      <c r="AR265" s="197" t="s">
        <v>203</v>
      </c>
      <c r="AT265" s="197" t="s">
        <v>386</v>
      </c>
      <c r="AU265" s="197" t="s">
        <v>92</v>
      </c>
      <c r="AY265" s="18" t="s">
        <v>165</v>
      </c>
      <c r="BE265" s="198">
        <f>IF(N265="základní",J265,0)</f>
        <v>0</v>
      </c>
      <c r="BF265" s="198">
        <f>IF(N265="snížená",J265,0)</f>
        <v>0</v>
      </c>
      <c r="BG265" s="198">
        <f>IF(N265="zákl. přenesená",J265,0)</f>
        <v>0</v>
      </c>
      <c r="BH265" s="198">
        <f>IF(N265="sníž. přenesená",J265,0)</f>
        <v>0</v>
      </c>
      <c r="BI265" s="198">
        <f>IF(N265="nulová",J265,0)</f>
        <v>0</v>
      </c>
      <c r="BJ265" s="18" t="s">
        <v>21</v>
      </c>
      <c r="BK265" s="198">
        <f>ROUND(I265*H265,2)</f>
        <v>0</v>
      </c>
      <c r="BL265" s="18" t="s">
        <v>164</v>
      </c>
      <c r="BM265" s="197" t="s">
        <v>2236</v>
      </c>
    </row>
    <row r="266" s="1" customFormat="1">
      <c r="B266" s="37"/>
      <c r="D266" s="199" t="s">
        <v>173</v>
      </c>
      <c r="F266" s="200" t="s">
        <v>2237</v>
      </c>
      <c r="I266" s="126"/>
      <c r="L266" s="37"/>
      <c r="M266" s="201"/>
      <c r="N266" s="73"/>
      <c r="O266" s="73"/>
      <c r="P266" s="73"/>
      <c r="Q266" s="73"/>
      <c r="R266" s="73"/>
      <c r="S266" s="73"/>
      <c r="T266" s="74"/>
      <c r="AT266" s="18" t="s">
        <v>173</v>
      </c>
      <c r="AU266" s="18" t="s">
        <v>92</v>
      </c>
    </row>
    <row r="267" s="1" customFormat="1" ht="16.5" customHeight="1">
      <c r="B267" s="185"/>
      <c r="C267" s="228" t="s">
        <v>534</v>
      </c>
      <c r="D267" s="228" t="s">
        <v>386</v>
      </c>
      <c r="E267" s="229" t="s">
        <v>2238</v>
      </c>
      <c r="F267" s="230" t="s">
        <v>2239</v>
      </c>
      <c r="G267" s="231" t="s">
        <v>328</v>
      </c>
      <c r="H267" s="232">
        <v>13</v>
      </c>
      <c r="I267" s="233"/>
      <c r="J267" s="234">
        <f>ROUND(I267*H267,2)</f>
        <v>0</v>
      </c>
      <c r="K267" s="230" t="s">
        <v>247</v>
      </c>
      <c r="L267" s="235"/>
      <c r="M267" s="236" t="s">
        <v>1</v>
      </c>
      <c r="N267" s="237" t="s">
        <v>49</v>
      </c>
      <c r="O267" s="73"/>
      <c r="P267" s="195">
        <f>O267*H267</f>
        <v>0</v>
      </c>
      <c r="Q267" s="195">
        <v>0.00064999999999999997</v>
      </c>
      <c r="R267" s="195">
        <f>Q267*H267</f>
        <v>0.0084499999999999992</v>
      </c>
      <c r="S267" s="195">
        <v>0</v>
      </c>
      <c r="T267" s="196">
        <f>S267*H267</f>
        <v>0</v>
      </c>
      <c r="AR267" s="197" t="s">
        <v>203</v>
      </c>
      <c r="AT267" s="197" t="s">
        <v>386</v>
      </c>
      <c r="AU267" s="197" t="s">
        <v>92</v>
      </c>
      <c r="AY267" s="18" t="s">
        <v>165</v>
      </c>
      <c r="BE267" s="198">
        <f>IF(N267="základní",J267,0)</f>
        <v>0</v>
      </c>
      <c r="BF267" s="198">
        <f>IF(N267="snížená",J267,0)</f>
        <v>0</v>
      </c>
      <c r="BG267" s="198">
        <f>IF(N267="zákl. přenesená",J267,0)</f>
        <v>0</v>
      </c>
      <c r="BH267" s="198">
        <f>IF(N267="sníž. přenesená",J267,0)</f>
        <v>0</v>
      </c>
      <c r="BI267" s="198">
        <f>IF(N267="nulová",J267,0)</f>
        <v>0</v>
      </c>
      <c r="BJ267" s="18" t="s">
        <v>21</v>
      </c>
      <c r="BK267" s="198">
        <f>ROUND(I267*H267,2)</f>
        <v>0</v>
      </c>
      <c r="BL267" s="18" t="s">
        <v>164</v>
      </c>
      <c r="BM267" s="197" t="s">
        <v>2240</v>
      </c>
    </row>
    <row r="268" s="1" customFormat="1">
      <c r="B268" s="37"/>
      <c r="D268" s="199" t="s">
        <v>173</v>
      </c>
      <c r="F268" s="200" t="s">
        <v>2241</v>
      </c>
      <c r="I268" s="126"/>
      <c r="L268" s="37"/>
      <c r="M268" s="201"/>
      <c r="N268" s="73"/>
      <c r="O268" s="73"/>
      <c r="P268" s="73"/>
      <c r="Q268" s="73"/>
      <c r="R268" s="73"/>
      <c r="S268" s="73"/>
      <c r="T268" s="74"/>
      <c r="AT268" s="18" t="s">
        <v>173</v>
      </c>
      <c r="AU268" s="18" t="s">
        <v>92</v>
      </c>
    </row>
    <row r="269" s="1" customFormat="1" ht="16.5" customHeight="1">
      <c r="B269" s="185"/>
      <c r="C269" s="228" t="s">
        <v>541</v>
      </c>
      <c r="D269" s="228" t="s">
        <v>386</v>
      </c>
      <c r="E269" s="229" t="s">
        <v>2242</v>
      </c>
      <c r="F269" s="230" t="s">
        <v>2243</v>
      </c>
      <c r="G269" s="231" t="s">
        <v>328</v>
      </c>
      <c r="H269" s="232">
        <v>2</v>
      </c>
      <c r="I269" s="233"/>
      <c r="J269" s="234">
        <f>ROUND(I269*H269,2)</f>
        <v>0</v>
      </c>
      <c r="K269" s="230" t="s">
        <v>247</v>
      </c>
      <c r="L269" s="235"/>
      <c r="M269" s="236" t="s">
        <v>1</v>
      </c>
      <c r="N269" s="237" t="s">
        <v>49</v>
      </c>
      <c r="O269" s="73"/>
      <c r="P269" s="195">
        <f>O269*H269</f>
        <v>0</v>
      </c>
      <c r="Q269" s="195">
        <v>0.00088000000000000003</v>
      </c>
      <c r="R269" s="195">
        <f>Q269*H269</f>
        <v>0.0017600000000000001</v>
      </c>
      <c r="S269" s="195">
        <v>0</v>
      </c>
      <c r="T269" s="196">
        <f>S269*H269</f>
        <v>0</v>
      </c>
      <c r="AR269" s="197" t="s">
        <v>203</v>
      </c>
      <c r="AT269" s="197" t="s">
        <v>386</v>
      </c>
      <c r="AU269" s="197" t="s">
        <v>92</v>
      </c>
      <c r="AY269" s="18" t="s">
        <v>165</v>
      </c>
      <c r="BE269" s="198">
        <f>IF(N269="základní",J269,0)</f>
        <v>0</v>
      </c>
      <c r="BF269" s="198">
        <f>IF(N269="snížená",J269,0)</f>
        <v>0</v>
      </c>
      <c r="BG269" s="198">
        <f>IF(N269="zákl. přenesená",J269,0)</f>
        <v>0</v>
      </c>
      <c r="BH269" s="198">
        <f>IF(N269="sníž. přenesená",J269,0)</f>
        <v>0</v>
      </c>
      <c r="BI269" s="198">
        <f>IF(N269="nulová",J269,0)</f>
        <v>0</v>
      </c>
      <c r="BJ269" s="18" t="s">
        <v>21</v>
      </c>
      <c r="BK269" s="198">
        <f>ROUND(I269*H269,2)</f>
        <v>0</v>
      </c>
      <c r="BL269" s="18" t="s">
        <v>164</v>
      </c>
      <c r="BM269" s="197" t="s">
        <v>2244</v>
      </c>
    </row>
    <row r="270" s="1" customFormat="1">
      <c r="B270" s="37"/>
      <c r="D270" s="199" t="s">
        <v>173</v>
      </c>
      <c r="F270" s="200" t="s">
        <v>2245</v>
      </c>
      <c r="I270" s="126"/>
      <c r="L270" s="37"/>
      <c r="M270" s="201"/>
      <c r="N270" s="73"/>
      <c r="O270" s="73"/>
      <c r="P270" s="73"/>
      <c r="Q270" s="73"/>
      <c r="R270" s="73"/>
      <c r="S270" s="73"/>
      <c r="T270" s="74"/>
      <c r="AT270" s="18" t="s">
        <v>173</v>
      </c>
      <c r="AU270" s="18" t="s">
        <v>92</v>
      </c>
    </row>
    <row r="271" s="1" customFormat="1" ht="16.5" customHeight="1">
      <c r="B271" s="185"/>
      <c r="C271" s="228" t="s">
        <v>548</v>
      </c>
      <c r="D271" s="228" t="s">
        <v>386</v>
      </c>
      <c r="E271" s="229" t="s">
        <v>2246</v>
      </c>
      <c r="F271" s="230" t="s">
        <v>2247</v>
      </c>
      <c r="G271" s="231" t="s">
        <v>328</v>
      </c>
      <c r="H271" s="232">
        <v>1</v>
      </c>
      <c r="I271" s="233"/>
      <c r="J271" s="234">
        <f>ROUND(I271*H271,2)</f>
        <v>0</v>
      </c>
      <c r="K271" s="230" t="s">
        <v>247</v>
      </c>
      <c r="L271" s="235"/>
      <c r="M271" s="236" t="s">
        <v>1</v>
      </c>
      <c r="N271" s="237" t="s">
        <v>49</v>
      </c>
      <c r="O271" s="73"/>
      <c r="P271" s="195">
        <f>O271*H271</f>
        <v>0</v>
      </c>
      <c r="Q271" s="195">
        <v>0.00046000000000000001</v>
      </c>
      <c r="R271" s="195">
        <f>Q271*H271</f>
        <v>0.00046000000000000001</v>
      </c>
      <c r="S271" s="195">
        <v>0</v>
      </c>
      <c r="T271" s="196">
        <f>S271*H271</f>
        <v>0</v>
      </c>
      <c r="AR271" s="197" t="s">
        <v>203</v>
      </c>
      <c r="AT271" s="197" t="s">
        <v>386</v>
      </c>
      <c r="AU271" s="197" t="s">
        <v>92</v>
      </c>
      <c r="AY271" s="18" t="s">
        <v>165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18" t="s">
        <v>21</v>
      </c>
      <c r="BK271" s="198">
        <f>ROUND(I271*H271,2)</f>
        <v>0</v>
      </c>
      <c r="BL271" s="18" t="s">
        <v>164</v>
      </c>
      <c r="BM271" s="197" t="s">
        <v>2248</v>
      </c>
    </row>
    <row r="272" s="1" customFormat="1">
      <c r="B272" s="37"/>
      <c r="D272" s="199" t="s">
        <v>173</v>
      </c>
      <c r="F272" s="200" t="s">
        <v>2249</v>
      </c>
      <c r="I272" s="126"/>
      <c r="L272" s="37"/>
      <c r="M272" s="201"/>
      <c r="N272" s="73"/>
      <c r="O272" s="73"/>
      <c r="P272" s="73"/>
      <c r="Q272" s="73"/>
      <c r="R272" s="73"/>
      <c r="S272" s="73"/>
      <c r="T272" s="74"/>
      <c r="AT272" s="18" t="s">
        <v>173</v>
      </c>
      <c r="AU272" s="18" t="s">
        <v>92</v>
      </c>
    </row>
    <row r="273" s="1" customFormat="1" ht="16.5" customHeight="1">
      <c r="B273" s="185"/>
      <c r="C273" s="228" t="s">
        <v>553</v>
      </c>
      <c r="D273" s="228" t="s">
        <v>386</v>
      </c>
      <c r="E273" s="229" t="s">
        <v>2250</v>
      </c>
      <c r="F273" s="230" t="s">
        <v>2251</v>
      </c>
      <c r="G273" s="231" t="s">
        <v>328</v>
      </c>
      <c r="H273" s="232">
        <v>2</v>
      </c>
      <c r="I273" s="233"/>
      <c r="J273" s="234">
        <f>ROUND(I273*H273,2)</f>
        <v>0</v>
      </c>
      <c r="K273" s="230" t="s">
        <v>247</v>
      </c>
      <c r="L273" s="235"/>
      <c r="M273" s="236" t="s">
        <v>1</v>
      </c>
      <c r="N273" s="237" t="s">
        <v>49</v>
      </c>
      <c r="O273" s="73"/>
      <c r="P273" s="195">
        <f>O273*H273</f>
        <v>0</v>
      </c>
      <c r="Q273" s="195">
        <v>0.00040999999999999999</v>
      </c>
      <c r="R273" s="195">
        <f>Q273*H273</f>
        <v>0.00081999999999999998</v>
      </c>
      <c r="S273" s="195">
        <v>0</v>
      </c>
      <c r="T273" s="196">
        <f>S273*H273</f>
        <v>0</v>
      </c>
      <c r="AR273" s="197" t="s">
        <v>203</v>
      </c>
      <c r="AT273" s="197" t="s">
        <v>386</v>
      </c>
      <c r="AU273" s="197" t="s">
        <v>92</v>
      </c>
      <c r="AY273" s="18" t="s">
        <v>165</v>
      </c>
      <c r="BE273" s="198">
        <f>IF(N273="základní",J273,0)</f>
        <v>0</v>
      </c>
      <c r="BF273" s="198">
        <f>IF(N273="snížená",J273,0)</f>
        <v>0</v>
      </c>
      <c r="BG273" s="198">
        <f>IF(N273="zákl. přenesená",J273,0)</f>
        <v>0</v>
      </c>
      <c r="BH273" s="198">
        <f>IF(N273="sníž. přenesená",J273,0)</f>
        <v>0</v>
      </c>
      <c r="BI273" s="198">
        <f>IF(N273="nulová",J273,0)</f>
        <v>0</v>
      </c>
      <c r="BJ273" s="18" t="s">
        <v>21</v>
      </c>
      <c r="BK273" s="198">
        <f>ROUND(I273*H273,2)</f>
        <v>0</v>
      </c>
      <c r="BL273" s="18" t="s">
        <v>164</v>
      </c>
      <c r="BM273" s="197" t="s">
        <v>2252</v>
      </c>
    </row>
    <row r="274" s="1" customFormat="1">
      <c r="B274" s="37"/>
      <c r="D274" s="199" t="s">
        <v>173</v>
      </c>
      <c r="F274" s="200" t="s">
        <v>2253</v>
      </c>
      <c r="I274" s="126"/>
      <c r="L274" s="37"/>
      <c r="M274" s="201"/>
      <c r="N274" s="73"/>
      <c r="O274" s="73"/>
      <c r="P274" s="73"/>
      <c r="Q274" s="73"/>
      <c r="R274" s="73"/>
      <c r="S274" s="73"/>
      <c r="T274" s="74"/>
      <c r="AT274" s="18" t="s">
        <v>173</v>
      </c>
      <c r="AU274" s="18" t="s">
        <v>92</v>
      </c>
    </row>
    <row r="275" s="1" customFormat="1" ht="16.5" customHeight="1">
      <c r="B275" s="185"/>
      <c r="C275" s="228" t="s">
        <v>560</v>
      </c>
      <c r="D275" s="228" t="s">
        <v>386</v>
      </c>
      <c r="E275" s="229" t="s">
        <v>2254</v>
      </c>
      <c r="F275" s="230" t="s">
        <v>2255</v>
      </c>
      <c r="G275" s="231" t="s">
        <v>328</v>
      </c>
      <c r="H275" s="232">
        <v>4</v>
      </c>
      <c r="I275" s="233"/>
      <c r="J275" s="234">
        <f>ROUND(I275*H275,2)</f>
        <v>0</v>
      </c>
      <c r="K275" s="230" t="s">
        <v>247</v>
      </c>
      <c r="L275" s="235"/>
      <c r="M275" s="236" t="s">
        <v>1</v>
      </c>
      <c r="N275" s="237" t="s">
        <v>49</v>
      </c>
      <c r="O275" s="73"/>
      <c r="P275" s="195">
        <f>O275*H275</f>
        <v>0</v>
      </c>
      <c r="Q275" s="195">
        <v>0.00064000000000000005</v>
      </c>
      <c r="R275" s="195">
        <f>Q275*H275</f>
        <v>0.0025600000000000002</v>
      </c>
      <c r="S275" s="195">
        <v>0</v>
      </c>
      <c r="T275" s="196">
        <f>S275*H275</f>
        <v>0</v>
      </c>
      <c r="AR275" s="197" t="s">
        <v>203</v>
      </c>
      <c r="AT275" s="197" t="s">
        <v>386</v>
      </c>
      <c r="AU275" s="197" t="s">
        <v>92</v>
      </c>
      <c r="AY275" s="18" t="s">
        <v>165</v>
      </c>
      <c r="BE275" s="198">
        <f>IF(N275="základní",J275,0)</f>
        <v>0</v>
      </c>
      <c r="BF275" s="198">
        <f>IF(N275="snížená",J275,0)</f>
        <v>0</v>
      </c>
      <c r="BG275" s="198">
        <f>IF(N275="zákl. přenesená",J275,0)</f>
        <v>0</v>
      </c>
      <c r="BH275" s="198">
        <f>IF(N275="sníž. přenesená",J275,0)</f>
        <v>0</v>
      </c>
      <c r="BI275" s="198">
        <f>IF(N275="nulová",J275,0)</f>
        <v>0</v>
      </c>
      <c r="BJ275" s="18" t="s">
        <v>21</v>
      </c>
      <c r="BK275" s="198">
        <f>ROUND(I275*H275,2)</f>
        <v>0</v>
      </c>
      <c r="BL275" s="18" t="s">
        <v>164</v>
      </c>
      <c r="BM275" s="197" t="s">
        <v>2256</v>
      </c>
    </row>
    <row r="276" s="1" customFormat="1">
      <c r="B276" s="37"/>
      <c r="D276" s="199" t="s">
        <v>173</v>
      </c>
      <c r="F276" s="200" t="s">
        <v>2257</v>
      </c>
      <c r="I276" s="126"/>
      <c r="L276" s="37"/>
      <c r="M276" s="201"/>
      <c r="N276" s="73"/>
      <c r="O276" s="73"/>
      <c r="P276" s="73"/>
      <c r="Q276" s="73"/>
      <c r="R276" s="73"/>
      <c r="S276" s="73"/>
      <c r="T276" s="74"/>
      <c r="AT276" s="18" t="s">
        <v>173</v>
      </c>
      <c r="AU276" s="18" t="s">
        <v>92</v>
      </c>
    </row>
    <row r="277" s="1" customFormat="1" ht="16.5" customHeight="1">
      <c r="B277" s="185"/>
      <c r="C277" s="228" t="s">
        <v>567</v>
      </c>
      <c r="D277" s="228" t="s">
        <v>386</v>
      </c>
      <c r="E277" s="229" t="s">
        <v>2258</v>
      </c>
      <c r="F277" s="230" t="s">
        <v>2259</v>
      </c>
      <c r="G277" s="231" t="s">
        <v>328</v>
      </c>
      <c r="H277" s="232">
        <v>6</v>
      </c>
      <c r="I277" s="233"/>
      <c r="J277" s="234">
        <f>ROUND(I277*H277,2)</f>
        <v>0</v>
      </c>
      <c r="K277" s="230" t="s">
        <v>247</v>
      </c>
      <c r="L277" s="235"/>
      <c r="M277" s="236" t="s">
        <v>1</v>
      </c>
      <c r="N277" s="237" t="s">
        <v>49</v>
      </c>
      <c r="O277" s="73"/>
      <c r="P277" s="195">
        <f>O277*H277</f>
        <v>0</v>
      </c>
      <c r="Q277" s="195">
        <v>0.00048000000000000001</v>
      </c>
      <c r="R277" s="195">
        <f>Q277*H277</f>
        <v>0.0028800000000000002</v>
      </c>
      <c r="S277" s="195">
        <v>0</v>
      </c>
      <c r="T277" s="196">
        <f>S277*H277</f>
        <v>0</v>
      </c>
      <c r="AR277" s="197" t="s">
        <v>203</v>
      </c>
      <c r="AT277" s="197" t="s">
        <v>386</v>
      </c>
      <c r="AU277" s="197" t="s">
        <v>92</v>
      </c>
      <c r="AY277" s="18" t="s">
        <v>165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18" t="s">
        <v>21</v>
      </c>
      <c r="BK277" s="198">
        <f>ROUND(I277*H277,2)</f>
        <v>0</v>
      </c>
      <c r="BL277" s="18" t="s">
        <v>164</v>
      </c>
      <c r="BM277" s="197" t="s">
        <v>2260</v>
      </c>
    </row>
    <row r="278" s="1" customFormat="1">
      <c r="B278" s="37"/>
      <c r="D278" s="199" t="s">
        <v>173</v>
      </c>
      <c r="F278" s="200" t="s">
        <v>2261</v>
      </c>
      <c r="I278" s="126"/>
      <c r="L278" s="37"/>
      <c r="M278" s="201"/>
      <c r="N278" s="73"/>
      <c r="O278" s="73"/>
      <c r="P278" s="73"/>
      <c r="Q278" s="73"/>
      <c r="R278" s="73"/>
      <c r="S278" s="73"/>
      <c r="T278" s="74"/>
      <c r="AT278" s="18" t="s">
        <v>173</v>
      </c>
      <c r="AU278" s="18" t="s">
        <v>92</v>
      </c>
    </row>
    <row r="279" s="1" customFormat="1" ht="24" customHeight="1">
      <c r="B279" s="185"/>
      <c r="C279" s="186" t="s">
        <v>573</v>
      </c>
      <c r="D279" s="186" t="s">
        <v>168</v>
      </c>
      <c r="E279" s="187" t="s">
        <v>2262</v>
      </c>
      <c r="F279" s="188" t="s">
        <v>2263</v>
      </c>
      <c r="G279" s="189" t="s">
        <v>328</v>
      </c>
      <c r="H279" s="190">
        <v>4</v>
      </c>
      <c r="I279" s="191"/>
      <c r="J279" s="192">
        <f>ROUND(I279*H279,2)</f>
        <v>0</v>
      </c>
      <c r="K279" s="188" t="s">
        <v>247</v>
      </c>
      <c r="L279" s="37"/>
      <c r="M279" s="193" t="s">
        <v>1</v>
      </c>
      <c r="N279" s="194" t="s">
        <v>49</v>
      </c>
      <c r="O279" s="73"/>
      <c r="P279" s="195">
        <f>O279*H279</f>
        <v>0</v>
      </c>
      <c r="Q279" s="195">
        <v>1.0000000000000001E-05</v>
      </c>
      <c r="R279" s="195">
        <f>Q279*H279</f>
        <v>4.0000000000000003E-05</v>
      </c>
      <c r="S279" s="195">
        <v>0</v>
      </c>
      <c r="T279" s="196">
        <f>S279*H279</f>
        <v>0</v>
      </c>
      <c r="AR279" s="197" t="s">
        <v>164</v>
      </c>
      <c r="AT279" s="197" t="s">
        <v>168</v>
      </c>
      <c r="AU279" s="197" t="s">
        <v>92</v>
      </c>
      <c r="AY279" s="18" t="s">
        <v>165</v>
      </c>
      <c r="BE279" s="198">
        <f>IF(N279="základní",J279,0)</f>
        <v>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18" t="s">
        <v>21</v>
      </c>
      <c r="BK279" s="198">
        <f>ROUND(I279*H279,2)</f>
        <v>0</v>
      </c>
      <c r="BL279" s="18" t="s">
        <v>164</v>
      </c>
      <c r="BM279" s="197" t="s">
        <v>2264</v>
      </c>
    </row>
    <row r="280" s="1" customFormat="1">
      <c r="B280" s="37"/>
      <c r="D280" s="199" t="s">
        <v>173</v>
      </c>
      <c r="F280" s="200" t="s">
        <v>2265</v>
      </c>
      <c r="I280" s="126"/>
      <c r="L280" s="37"/>
      <c r="M280" s="201"/>
      <c r="N280" s="73"/>
      <c r="O280" s="73"/>
      <c r="P280" s="73"/>
      <c r="Q280" s="73"/>
      <c r="R280" s="73"/>
      <c r="S280" s="73"/>
      <c r="T280" s="74"/>
      <c r="AT280" s="18" t="s">
        <v>173</v>
      </c>
      <c r="AU280" s="18" t="s">
        <v>92</v>
      </c>
    </row>
    <row r="281" s="1" customFormat="1" ht="24" customHeight="1">
      <c r="B281" s="185"/>
      <c r="C281" s="228" t="s">
        <v>579</v>
      </c>
      <c r="D281" s="228" t="s">
        <v>386</v>
      </c>
      <c r="E281" s="229" t="s">
        <v>2266</v>
      </c>
      <c r="F281" s="230" t="s">
        <v>2267</v>
      </c>
      <c r="G281" s="231" t="s">
        <v>328</v>
      </c>
      <c r="H281" s="232">
        <v>4</v>
      </c>
      <c r="I281" s="233"/>
      <c r="J281" s="234">
        <f>ROUND(I281*H281,2)</f>
        <v>0</v>
      </c>
      <c r="K281" s="230" t="s">
        <v>247</v>
      </c>
      <c r="L281" s="235"/>
      <c r="M281" s="236" t="s">
        <v>1</v>
      </c>
      <c r="N281" s="237" t="s">
        <v>49</v>
      </c>
      <c r="O281" s="73"/>
      <c r="P281" s="195">
        <f>O281*H281</f>
        <v>0</v>
      </c>
      <c r="Q281" s="195">
        <v>0.00123</v>
      </c>
      <c r="R281" s="195">
        <f>Q281*H281</f>
        <v>0.0049199999999999999</v>
      </c>
      <c r="S281" s="195">
        <v>0</v>
      </c>
      <c r="T281" s="196">
        <f>S281*H281</f>
        <v>0</v>
      </c>
      <c r="AR281" s="197" t="s">
        <v>203</v>
      </c>
      <c r="AT281" s="197" t="s">
        <v>386</v>
      </c>
      <c r="AU281" s="197" t="s">
        <v>92</v>
      </c>
      <c r="AY281" s="18" t="s">
        <v>165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18" t="s">
        <v>21</v>
      </c>
      <c r="BK281" s="198">
        <f>ROUND(I281*H281,2)</f>
        <v>0</v>
      </c>
      <c r="BL281" s="18" t="s">
        <v>164</v>
      </c>
      <c r="BM281" s="197" t="s">
        <v>2268</v>
      </c>
    </row>
    <row r="282" s="1" customFormat="1">
      <c r="B282" s="37"/>
      <c r="D282" s="199" t="s">
        <v>173</v>
      </c>
      <c r="F282" s="200" t="s">
        <v>2269</v>
      </c>
      <c r="I282" s="126"/>
      <c r="L282" s="37"/>
      <c r="M282" s="201"/>
      <c r="N282" s="73"/>
      <c r="O282" s="73"/>
      <c r="P282" s="73"/>
      <c r="Q282" s="73"/>
      <c r="R282" s="73"/>
      <c r="S282" s="73"/>
      <c r="T282" s="74"/>
      <c r="AT282" s="18" t="s">
        <v>173</v>
      </c>
      <c r="AU282" s="18" t="s">
        <v>92</v>
      </c>
    </row>
    <row r="283" s="1" customFormat="1" ht="24" customHeight="1">
      <c r="B283" s="185"/>
      <c r="C283" s="186" t="s">
        <v>586</v>
      </c>
      <c r="D283" s="186" t="s">
        <v>168</v>
      </c>
      <c r="E283" s="187" t="s">
        <v>2270</v>
      </c>
      <c r="F283" s="188" t="s">
        <v>2271</v>
      </c>
      <c r="G283" s="189" t="s">
        <v>268</v>
      </c>
      <c r="H283" s="190">
        <v>2.0270000000000001</v>
      </c>
      <c r="I283" s="191"/>
      <c r="J283" s="192">
        <f>ROUND(I283*H283,2)</f>
        <v>0</v>
      </c>
      <c r="K283" s="188" t="s">
        <v>247</v>
      </c>
      <c r="L283" s="37"/>
      <c r="M283" s="193" t="s">
        <v>1</v>
      </c>
      <c r="N283" s="194" t="s">
        <v>49</v>
      </c>
      <c r="O283" s="73"/>
      <c r="P283" s="195">
        <f>O283*H283</f>
        <v>0</v>
      </c>
      <c r="Q283" s="195">
        <v>0</v>
      </c>
      <c r="R283" s="195">
        <f>Q283*H283</f>
        <v>0</v>
      </c>
      <c r="S283" s="195">
        <v>0</v>
      </c>
      <c r="T283" s="196">
        <f>S283*H283</f>
        <v>0</v>
      </c>
      <c r="AR283" s="197" t="s">
        <v>164</v>
      </c>
      <c r="AT283" s="197" t="s">
        <v>168</v>
      </c>
      <c r="AU283" s="197" t="s">
        <v>92</v>
      </c>
      <c r="AY283" s="18" t="s">
        <v>165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18" t="s">
        <v>21</v>
      </c>
      <c r="BK283" s="198">
        <f>ROUND(I283*H283,2)</f>
        <v>0</v>
      </c>
      <c r="BL283" s="18" t="s">
        <v>164</v>
      </c>
      <c r="BM283" s="197" t="s">
        <v>2272</v>
      </c>
    </row>
    <row r="284" s="1" customFormat="1">
      <c r="B284" s="37"/>
      <c r="D284" s="199" t="s">
        <v>173</v>
      </c>
      <c r="F284" s="200" t="s">
        <v>2273</v>
      </c>
      <c r="I284" s="126"/>
      <c r="L284" s="37"/>
      <c r="M284" s="201"/>
      <c r="N284" s="73"/>
      <c r="O284" s="73"/>
      <c r="P284" s="73"/>
      <c r="Q284" s="73"/>
      <c r="R284" s="73"/>
      <c r="S284" s="73"/>
      <c r="T284" s="74"/>
      <c r="AT284" s="18" t="s">
        <v>173</v>
      </c>
      <c r="AU284" s="18" t="s">
        <v>92</v>
      </c>
    </row>
    <row r="285" s="13" customFormat="1">
      <c r="B285" s="212"/>
      <c r="D285" s="199" t="s">
        <v>249</v>
      </c>
      <c r="E285" s="213" t="s">
        <v>1</v>
      </c>
      <c r="F285" s="214" t="s">
        <v>2274</v>
      </c>
      <c r="H285" s="215">
        <v>1.593</v>
      </c>
      <c r="I285" s="216"/>
      <c r="L285" s="212"/>
      <c r="M285" s="217"/>
      <c r="N285" s="218"/>
      <c r="O285" s="218"/>
      <c r="P285" s="218"/>
      <c r="Q285" s="218"/>
      <c r="R285" s="218"/>
      <c r="S285" s="218"/>
      <c r="T285" s="219"/>
      <c r="AT285" s="213" t="s">
        <v>249</v>
      </c>
      <c r="AU285" s="213" t="s">
        <v>92</v>
      </c>
      <c r="AV285" s="13" t="s">
        <v>92</v>
      </c>
      <c r="AW285" s="13" t="s">
        <v>39</v>
      </c>
      <c r="AX285" s="13" t="s">
        <v>84</v>
      </c>
      <c r="AY285" s="213" t="s">
        <v>165</v>
      </c>
    </row>
    <row r="286" s="13" customFormat="1">
      <c r="B286" s="212"/>
      <c r="D286" s="199" t="s">
        <v>249</v>
      </c>
      <c r="E286" s="213" t="s">
        <v>1</v>
      </c>
      <c r="F286" s="214" t="s">
        <v>2275</v>
      </c>
      <c r="H286" s="215">
        <v>0.434</v>
      </c>
      <c r="I286" s="216"/>
      <c r="L286" s="212"/>
      <c r="M286" s="217"/>
      <c r="N286" s="218"/>
      <c r="O286" s="218"/>
      <c r="P286" s="218"/>
      <c r="Q286" s="218"/>
      <c r="R286" s="218"/>
      <c r="S286" s="218"/>
      <c r="T286" s="219"/>
      <c r="AT286" s="213" t="s">
        <v>249</v>
      </c>
      <c r="AU286" s="213" t="s">
        <v>92</v>
      </c>
      <c r="AV286" s="13" t="s">
        <v>92</v>
      </c>
      <c r="AW286" s="13" t="s">
        <v>39</v>
      </c>
      <c r="AX286" s="13" t="s">
        <v>84</v>
      </c>
      <c r="AY286" s="213" t="s">
        <v>165</v>
      </c>
    </row>
    <row r="287" s="1" customFormat="1" ht="24" customHeight="1">
      <c r="B287" s="185"/>
      <c r="C287" s="186" t="s">
        <v>593</v>
      </c>
      <c r="D287" s="186" t="s">
        <v>168</v>
      </c>
      <c r="E287" s="187" t="s">
        <v>2276</v>
      </c>
      <c r="F287" s="188" t="s">
        <v>2277</v>
      </c>
      <c r="G287" s="189" t="s">
        <v>328</v>
      </c>
      <c r="H287" s="190">
        <v>2</v>
      </c>
      <c r="I287" s="191"/>
      <c r="J287" s="192">
        <f>ROUND(I287*H287,2)</f>
        <v>0</v>
      </c>
      <c r="K287" s="188" t="s">
        <v>247</v>
      </c>
      <c r="L287" s="37"/>
      <c r="M287" s="193" t="s">
        <v>1</v>
      </c>
      <c r="N287" s="194" t="s">
        <v>49</v>
      </c>
      <c r="O287" s="73"/>
      <c r="P287" s="195">
        <f>O287*H287</f>
        <v>0</v>
      </c>
      <c r="Q287" s="195">
        <v>1.92726</v>
      </c>
      <c r="R287" s="195">
        <f>Q287*H287</f>
        <v>3.8545199999999999</v>
      </c>
      <c r="S287" s="195">
        <v>0</v>
      </c>
      <c r="T287" s="196">
        <f>S287*H287</f>
        <v>0</v>
      </c>
      <c r="AR287" s="197" t="s">
        <v>164</v>
      </c>
      <c r="AT287" s="197" t="s">
        <v>168</v>
      </c>
      <c r="AU287" s="197" t="s">
        <v>92</v>
      </c>
      <c r="AY287" s="18" t="s">
        <v>165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18" t="s">
        <v>21</v>
      </c>
      <c r="BK287" s="198">
        <f>ROUND(I287*H287,2)</f>
        <v>0</v>
      </c>
      <c r="BL287" s="18" t="s">
        <v>164</v>
      </c>
      <c r="BM287" s="197" t="s">
        <v>2278</v>
      </c>
    </row>
    <row r="288" s="1" customFormat="1">
      <c r="B288" s="37"/>
      <c r="D288" s="199" t="s">
        <v>173</v>
      </c>
      <c r="F288" s="200" t="s">
        <v>2279</v>
      </c>
      <c r="I288" s="126"/>
      <c r="L288" s="37"/>
      <c r="M288" s="201"/>
      <c r="N288" s="73"/>
      <c r="O288" s="73"/>
      <c r="P288" s="73"/>
      <c r="Q288" s="73"/>
      <c r="R288" s="73"/>
      <c r="S288" s="73"/>
      <c r="T288" s="74"/>
      <c r="AT288" s="18" t="s">
        <v>173</v>
      </c>
      <c r="AU288" s="18" t="s">
        <v>92</v>
      </c>
    </row>
    <row r="289" s="1" customFormat="1" ht="24" customHeight="1">
      <c r="B289" s="185"/>
      <c r="C289" s="186" t="s">
        <v>601</v>
      </c>
      <c r="D289" s="186" t="s">
        <v>168</v>
      </c>
      <c r="E289" s="187" t="s">
        <v>2280</v>
      </c>
      <c r="F289" s="188" t="s">
        <v>2281</v>
      </c>
      <c r="G289" s="189" t="s">
        <v>328</v>
      </c>
      <c r="H289" s="190">
        <v>2</v>
      </c>
      <c r="I289" s="191"/>
      <c r="J289" s="192">
        <f>ROUND(I289*H289,2)</f>
        <v>0</v>
      </c>
      <c r="K289" s="188" t="s">
        <v>247</v>
      </c>
      <c r="L289" s="37"/>
      <c r="M289" s="193" t="s">
        <v>1</v>
      </c>
      <c r="N289" s="194" t="s">
        <v>49</v>
      </c>
      <c r="O289" s="73"/>
      <c r="P289" s="195">
        <f>O289*H289</f>
        <v>0</v>
      </c>
      <c r="Q289" s="195">
        <v>2.3765000000000001</v>
      </c>
      <c r="R289" s="195">
        <f>Q289*H289</f>
        <v>4.7530000000000001</v>
      </c>
      <c r="S289" s="195">
        <v>0</v>
      </c>
      <c r="T289" s="196">
        <f>S289*H289</f>
        <v>0</v>
      </c>
      <c r="AR289" s="197" t="s">
        <v>164</v>
      </c>
      <c r="AT289" s="197" t="s">
        <v>168</v>
      </c>
      <c r="AU289" s="197" t="s">
        <v>92</v>
      </c>
      <c r="AY289" s="18" t="s">
        <v>165</v>
      </c>
      <c r="BE289" s="198">
        <f>IF(N289="základní",J289,0)</f>
        <v>0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18" t="s">
        <v>21</v>
      </c>
      <c r="BK289" s="198">
        <f>ROUND(I289*H289,2)</f>
        <v>0</v>
      </c>
      <c r="BL289" s="18" t="s">
        <v>164</v>
      </c>
      <c r="BM289" s="197" t="s">
        <v>2282</v>
      </c>
    </row>
    <row r="290" s="1" customFormat="1">
      <c r="B290" s="37"/>
      <c r="D290" s="199" t="s">
        <v>173</v>
      </c>
      <c r="F290" s="200" t="s">
        <v>2283</v>
      </c>
      <c r="I290" s="126"/>
      <c r="L290" s="37"/>
      <c r="M290" s="201"/>
      <c r="N290" s="73"/>
      <c r="O290" s="73"/>
      <c r="P290" s="73"/>
      <c r="Q290" s="73"/>
      <c r="R290" s="73"/>
      <c r="S290" s="73"/>
      <c r="T290" s="74"/>
      <c r="AT290" s="18" t="s">
        <v>173</v>
      </c>
      <c r="AU290" s="18" t="s">
        <v>92</v>
      </c>
    </row>
    <row r="291" s="1" customFormat="1" ht="16.5" customHeight="1">
      <c r="B291" s="185"/>
      <c r="C291" s="228" t="s">
        <v>608</v>
      </c>
      <c r="D291" s="228" t="s">
        <v>386</v>
      </c>
      <c r="E291" s="229" t="s">
        <v>2284</v>
      </c>
      <c r="F291" s="230" t="s">
        <v>2285</v>
      </c>
      <c r="G291" s="231" t="s">
        <v>328</v>
      </c>
      <c r="H291" s="232">
        <v>2</v>
      </c>
      <c r="I291" s="233"/>
      <c r="J291" s="234">
        <f>ROUND(I291*H291,2)</f>
        <v>0</v>
      </c>
      <c r="K291" s="230" t="s">
        <v>1</v>
      </c>
      <c r="L291" s="235"/>
      <c r="M291" s="236" t="s">
        <v>1</v>
      </c>
      <c r="N291" s="237" t="s">
        <v>49</v>
      </c>
      <c r="O291" s="73"/>
      <c r="P291" s="195">
        <f>O291*H291</f>
        <v>0</v>
      </c>
      <c r="Q291" s="195">
        <v>0.46500000000000002</v>
      </c>
      <c r="R291" s="195">
        <f>Q291*H291</f>
        <v>0.93000000000000005</v>
      </c>
      <c r="S291" s="195">
        <v>0</v>
      </c>
      <c r="T291" s="196">
        <f>S291*H291</f>
        <v>0</v>
      </c>
      <c r="AR291" s="197" t="s">
        <v>203</v>
      </c>
      <c r="AT291" s="197" t="s">
        <v>386</v>
      </c>
      <c r="AU291" s="197" t="s">
        <v>92</v>
      </c>
      <c r="AY291" s="18" t="s">
        <v>165</v>
      </c>
      <c r="BE291" s="198">
        <f>IF(N291="základní",J291,0)</f>
        <v>0</v>
      </c>
      <c r="BF291" s="198">
        <f>IF(N291="snížená",J291,0)</f>
        <v>0</v>
      </c>
      <c r="BG291" s="198">
        <f>IF(N291="zákl. přenesená",J291,0)</f>
        <v>0</v>
      </c>
      <c r="BH291" s="198">
        <f>IF(N291="sníž. přenesená",J291,0)</f>
        <v>0</v>
      </c>
      <c r="BI291" s="198">
        <f>IF(N291="nulová",J291,0)</f>
        <v>0</v>
      </c>
      <c r="BJ291" s="18" t="s">
        <v>21</v>
      </c>
      <c r="BK291" s="198">
        <f>ROUND(I291*H291,2)</f>
        <v>0</v>
      </c>
      <c r="BL291" s="18" t="s">
        <v>164</v>
      </c>
      <c r="BM291" s="197" t="s">
        <v>2286</v>
      </c>
    </row>
    <row r="292" s="1" customFormat="1">
      <c r="B292" s="37"/>
      <c r="D292" s="199" t="s">
        <v>173</v>
      </c>
      <c r="F292" s="200" t="s">
        <v>2285</v>
      </c>
      <c r="I292" s="126"/>
      <c r="L292" s="37"/>
      <c r="M292" s="201"/>
      <c r="N292" s="73"/>
      <c r="O292" s="73"/>
      <c r="P292" s="73"/>
      <c r="Q292" s="73"/>
      <c r="R292" s="73"/>
      <c r="S292" s="73"/>
      <c r="T292" s="74"/>
      <c r="AT292" s="18" t="s">
        <v>173</v>
      </c>
      <c r="AU292" s="18" t="s">
        <v>92</v>
      </c>
    </row>
    <row r="293" s="1" customFormat="1" ht="24" customHeight="1">
      <c r="B293" s="185"/>
      <c r="C293" s="228" t="s">
        <v>617</v>
      </c>
      <c r="D293" s="228" t="s">
        <v>386</v>
      </c>
      <c r="E293" s="229" t="s">
        <v>2287</v>
      </c>
      <c r="F293" s="230" t="s">
        <v>2288</v>
      </c>
      <c r="G293" s="231" t="s">
        <v>328</v>
      </c>
      <c r="H293" s="232">
        <v>2</v>
      </c>
      <c r="I293" s="233"/>
      <c r="J293" s="234">
        <f>ROUND(I293*H293,2)</f>
        <v>0</v>
      </c>
      <c r="K293" s="230" t="s">
        <v>247</v>
      </c>
      <c r="L293" s="235"/>
      <c r="M293" s="236" t="s">
        <v>1</v>
      </c>
      <c r="N293" s="237" t="s">
        <v>49</v>
      </c>
      <c r="O293" s="73"/>
      <c r="P293" s="195">
        <f>O293*H293</f>
        <v>0</v>
      </c>
      <c r="Q293" s="195">
        <v>0.54800000000000004</v>
      </c>
      <c r="R293" s="195">
        <f>Q293*H293</f>
        <v>1.0960000000000001</v>
      </c>
      <c r="S293" s="195">
        <v>0</v>
      </c>
      <c r="T293" s="196">
        <f>S293*H293</f>
        <v>0</v>
      </c>
      <c r="AR293" s="197" t="s">
        <v>203</v>
      </c>
      <c r="AT293" s="197" t="s">
        <v>386</v>
      </c>
      <c r="AU293" s="197" t="s">
        <v>92</v>
      </c>
      <c r="AY293" s="18" t="s">
        <v>165</v>
      </c>
      <c r="BE293" s="198">
        <f>IF(N293="základní",J293,0)</f>
        <v>0</v>
      </c>
      <c r="BF293" s="198">
        <f>IF(N293="snížená",J293,0)</f>
        <v>0</v>
      </c>
      <c r="BG293" s="198">
        <f>IF(N293="zákl. přenesená",J293,0)</f>
        <v>0</v>
      </c>
      <c r="BH293" s="198">
        <f>IF(N293="sníž. přenesená",J293,0)</f>
        <v>0</v>
      </c>
      <c r="BI293" s="198">
        <f>IF(N293="nulová",J293,0)</f>
        <v>0</v>
      </c>
      <c r="BJ293" s="18" t="s">
        <v>21</v>
      </c>
      <c r="BK293" s="198">
        <f>ROUND(I293*H293,2)</f>
        <v>0</v>
      </c>
      <c r="BL293" s="18" t="s">
        <v>164</v>
      </c>
      <c r="BM293" s="197" t="s">
        <v>2289</v>
      </c>
    </row>
    <row r="294" s="1" customFormat="1">
      <c r="B294" s="37"/>
      <c r="D294" s="199" t="s">
        <v>173</v>
      </c>
      <c r="F294" s="200" t="s">
        <v>2290</v>
      </c>
      <c r="I294" s="126"/>
      <c r="L294" s="37"/>
      <c r="M294" s="201"/>
      <c r="N294" s="73"/>
      <c r="O294" s="73"/>
      <c r="P294" s="73"/>
      <c r="Q294" s="73"/>
      <c r="R294" s="73"/>
      <c r="S294" s="73"/>
      <c r="T294" s="74"/>
      <c r="AT294" s="18" t="s">
        <v>173</v>
      </c>
      <c r="AU294" s="18" t="s">
        <v>92</v>
      </c>
    </row>
    <row r="295" s="1" customFormat="1" ht="24" customHeight="1">
      <c r="B295" s="185"/>
      <c r="C295" s="228" t="s">
        <v>623</v>
      </c>
      <c r="D295" s="228" t="s">
        <v>386</v>
      </c>
      <c r="E295" s="229" t="s">
        <v>2291</v>
      </c>
      <c r="F295" s="230" t="s">
        <v>2292</v>
      </c>
      <c r="G295" s="231" t="s">
        <v>328</v>
      </c>
      <c r="H295" s="232">
        <v>3</v>
      </c>
      <c r="I295" s="233"/>
      <c r="J295" s="234">
        <f>ROUND(I295*H295,2)</f>
        <v>0</v>
      </c>
      <c r="K295" s="230" t="s">
        <v>247</v>
      </c>
      <c r="L295" s="235"/>
      <c r="M295" s="236" t="s">
        <v>1</v>
      </c>
      <c r="N295" s="237" t="s">
        <v>49</v>
      </c>
      <c r="O295" s="73"/>
      <c r="P295" s="195">
        <f>O295*H295</f>
        <v>0</v>
      </c>
      <c r="Q295" s="195">
        <v>0.254</v>
      </c>
      <c r="R295" s="195">
        <f>Q295*H295</f>
        <v>0.76200000000000001</v>
      </c>
      <c r="S295" s="195">
        <v>0</v>
      </c>
      <c r="T295" s="196">
        <f>S295*H295</f>
        <v>0</v>
      </c>
      <c r="AR295" s="197" t="s">
        <v>203</v>
      </c>
      <c r="AT295" s="197" t="s">
        <v>386</v>
      </c>
      <c r="AU295" s="197" t="s">
        <v>92</v>
      </c>
      <c r="AY295" s="18" t="s">
        <v>165</v>
      </c>
      <c r="BE295" s="198">
        <f>IF(N295="základní",J295,0)</f>
        <v>0</v>
      </c>
      <c r="BF295" s="198">
        <f>IF(N295="snížená",J295,0)</f>
        <v>0</v>
      </c>
      <c r="BG295" s="198">
        <f>IF(N295="zákl. přenesená",J295,0)</f>
        <v>0</v>
      </c>
      <c r="BH295" s="198">
        <f>IF(N295="sníž. přenesená",J295,0)</f>
        <v>0</v>
      </c>
      <c r="BI295" s="198">
        <f>IF(N295="nulová",J295,0)</f>
        <v>0</v>
      </c>
      <c r="BJ295" s="18" t="s">
        <v>21</v>
      </c>
      <c r="BK295" s="198">
        <f>ROUND(I295*H295,2)</f>
        <v>0</v>
      </c>
      <c r="BL295" s="18" t="s">
        <v>164</v>
      </c>
      <c r="BM295" s="197" t="s">
        <v>2293</v>
      </c>
    </row>
    <row r="296" s="1" customFormat="1">
      <c r="B296" s="37"/>
      <c r="D296" s="199" t="s">
        <v>173</v>
      </c>
      <c r="F296" s="200" t="s">
        <v>2294</v>
      </c>
      <c r="I296" s="126"/>
      <c r="L296" s="37"/>
      <c r="M296" s="201"/>
      <c r="N296" s="73"/>
      <c r="O296" s="73"/>
      <c r="P296" s="73"/>
      <c r="Q296" s="73"/>
      <c r="R296" s="73"/>
      <c r="S296" s="73"/>
      <c r="T296" s="74"/>
      <c r="AT296" s="18" t="s">
        <v>173</v>
      </c>
      <c r="AU296" s="18" t="s">
        <v>92</v>
      </c>
    </row>
    <row r="297" s="1" customFormat="1" ht="24" customHeight="1">
      <c r="B297" s="185"/>
      <c r="C297" s="228" t="s">
        <v>629</v>
      </c>
      <c r="D297" s="228" t="s">
        <v>386</v>
      </c>
      <c r="E297" s="229" t="s">
        <v>2295</v>
      </c>
      <c r="F297" s="230" t="s">
        <v>2296</v>
      </c>
      <c r="G297" s="231" t="s">
        <v>328</v>
      </c>
      <c r="H297" s="232">
        <v>5</v>
      </c>
      <c r="I297" s="233"/>
      <c r="J297" s="234">
        <f>ROUND(I297*H297,2)</f>
        <v>0</v>
      </c>
      <c r="K297" s="230" t="s">
        <v>247</v>
      </c>
      <c r="L297" s="235"/>
      <c r="M297" s="236" t="s">
        <v>1</v>
      </c>
      <c r="N297" s="237" t="s">
        <v>49</v>
      </c>
      <c r="O297" s="73"/>
      <c r="P297" s="195">
        <f>O297*H297</f>
        <v>0</v>
      </c>
      <c r="Q297" s="195">
        <v>0.50600000000000001</v>
      </c>
      <c r="R297" s="195">
        <f>Q297*H297</f>
        <v>2.5300000000000002</v>
      </c>
      <c r="S297" s="195">
        <v>0</v>
      </c>
      <c r="T297" s="196">
        <f>S297*H297</f>
        <v>0</v>
      </c>
      <c r="AR297" s="197" t="s">
        <v>203</v>
      </c>
      <c r="AT297" s="197" t="s">
        <v>386</v>
      </c>
      <c r="AU297" s="197" t="s">
        <v>92</v>
      </c>
      <c r="AY297" s="18" t="s">
        <v>165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18" t="s">
        <v>21</v>
      </c>
      <c r="BK297" s="198">
        <f>ROUND(I297*H297,2)</f>
        <v>0</v>
      </c>
      <c r="BL297" s="18" t="s">
        <v>164</v>
      </c>
      <c r="BM297" s="197" t="s">
        <v>2297</v>
      </c>
    </row>
    <row r="298" s="1" customFormat="1">
      <c r="B298" s="37"/>
      <c r="D298" s="199" t="s">
        <v>173</v>
      </c>
      <c r="F298" s="200" t="s">
        <v>2298</v>
      </c>
      <c r="I298" s="126"/>
      <c r="L298" s="37"/>
      <c r="M298" s="201"/>
      <c r="N298" s="73"/>
      <c r="O298" s="73"/>
      <c r="P298" s="73"/>
      <c r="Q298" s="73"/>
      <c r="R298" s="73"/>
      <c r="S298" s="73"/>
      <c r="T298" s="74"/>
      <c r="AT298" s="18" t="s">
        <v>173</v>
      </c>
      <c r="AU298" s="18" t="s">
        <v>92</v>
      </c>
    </row>
    <row r="299" s="1" customFormat="1" ht="16.5" customHeight="1">
      <c r="B299" s="185"/>
      <c r="C299" s="228" t="s">
        <v>634</v>
      </c>
      <c r="D299" s="228" t="s">
        <v>386</v>
      </c>
      <c r="E299" s="229" t="s">
        <v>2299</v>
      </c>
      <c r="F299" s="230" t="s">
        <v>2300</v>
      </c>
      <c r="G299" s="231" t="s">
        <v>328</v>
      </c>
      <c r="H299" s="232">
        <v>2</v>
      </c>
      <c r="I299" s="233"/>
      <c r="J299" s="234">
        <f>ROUND(I299*H299,2)</f>
        <v>0</v>
      </c>
      <c r="K299" s="230" t="s">
        <v>1</v>
      </c>
      <c r="L299" s="235"/>
      <c r="M299" s="236" t="s">
        <v>1</v>
      </c>
      <c r="N299" s="237" t="s">
        <v>49</v>
      </c>
      <c r="O299" s="73"/>
      <c r="P299" s="195">
        <f>O299*H299</f>
        <v>0</v>
      </c>
      <c r="Q299" s="195">
        <v>1.3500000000000001</v>
      </c>
      <c r="R299" s="195">
        <f>Q299*H299</f>
        <v>2.7000000000000002</v>
      </c>
      <c r="S299" s="195">
        <v>0</v>
      </c>
      <c r="T299" s="196">
        <f>S299*H299</f>
        <v>0</v>
      </c>
      <c r="AR299" s="197" t="s">
        <v>203</v>
      </c>
      <c r="AT299" s="197" t="s">
        <v>386</v>
      </c>
      <c r="AU299" s="197" t="s">
        <v>92</v>
      </c>
      <c r="AY299" s="18" t="s">
        <v>165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18" t="s">
        <v>21</v>
      </c>
      <c r="BK299" s="198">
        <f>ROUND(I299*H299,2)</f>
        <v>0</v>
      </c>
      <c r="BL299" s="18" t="s">
        <v>164</v>
      </c>
      <c r="BM299" s="197" t="s">
        <v>2301</v>
      </c>
    </row>
    <row r="300" s="1" customFormat="1">
      <c r="B300" s="37"/>
      <c r="D300" s="199" t="s">
        <v>173</v>
      </c>
      <c r="F300" s="200" t="s">
        <v>2302</v>
      </c>
      <c r="I300" s="126"/>
      <c r="L300" s="37"/>
      <c r="M300" s="201"/>
      <c r="N300" s="73"/>
      <c r="O300" s="73"/>
      <c r="P300" s="73"/>
      <c r="Q300" s="73"/>
      <c r="R300" s="73"/>
      <c r="S300" s="73"/>
      <c r="T300" s="74"/>
      <c r="AT300" s="18" t="s">
        <v>173</v>
      </c>
      <c r="AU300" s="18" t="s">
        <v>92</v>
      </c>
    </row>
    <row r="301" s="1" customFormat="1" ht="24" customHeight="1">
      <c r="B301" s="185"/>
      <c r="C301" s="228" t="s">
        <v>640</v>
      </c>
      <c r="D301" s="228" t="s">
        <v>386</v>
      </c>
      <c r="E301" s="229" t="s">
        <v>2303</v>
      </c>
      <c r="F301" s="230" t="s">
        <v>2304</v>
      </c>
      <c r="G301" s="231" t="s">
        <v>328</v>
      </c>
      <c r="H301" s="232">
        <v>14</v>
      </c>
      <c r="I301" s="233"/>
      <c r="J301" s="234">
        <f>ROUND(I301*H301,2)</f>
        <v>0</v>
      </c>
      <c r="K301" s="230" t="s">
        <v>247</v>
      </c>
      <c r="L301" s="235"/>
      <c r="M301" s="236" t="s">
        <v>1</v>
      </c>
      <c r="N301" s="237" t="s">
        <v>49</v>
      </c>
      <c r="O301" s="73"/>
      <c r="P301" s="195">
        <f>O301*H301</f>
        <v>0</v>
      </c>
      <c r="Q301" s="195">
        <v>0.002</v>
      </c>
      <c r="R301" s="195">
        <f>Q301*H301</f>
        <v>0.028000000000000001</v>
      </c>
      <c r="S301" s="195">
        <v>0</v>
      </c>
      <c r="T301" s="196">
        <f>S301*H301</f>
        <v>0</v>
      </c>
      <c r="AR301" s="197" t="s">
        <v>203</v>
      </c>
      <c r="AT301" s="197" t="s">
        <v>386</v>
      </c>
      <c r="AU301" s="197" t="s">
        <v>92</v>
      </c>
      <c r="AY301" s="18" t="s">
        <v>165</v>
      </c>
      <c r="BE301" s="198">
        <f>IF(N301="základní",J301,0)</f>
        <v>0</v>
      </c>
      <c r="BF301" s="198">
        <f>IF(N301="snížená",J301,0)</f>
        <v>0</v>
      </c>
      <c r="BG301" s="198">
        <f>IF(N301="zákl. přenesená",J301,0)</f>
        <v>0</v>
      </c>
      <c r="BH301" s="198">
        <f>IF(N301="sníž. přenesená",J301,0)</f>
        <v>0</v>
      </c>
      <c r="BI301" s="198">
        <f>IF(N301="nulová",J301,0)</f>
        <v>0</v>
      </c>
      <c r="BJ301" s="18" t="s">
        <v>21</v>
      </c>
      <c r="BK301" s="198">
        <f>ROUND(I301*H301,2)</f>
        <v>0</v>
      </c>
      <c r="BL301" s="18" t="s">
        <v>164</v>
      </c>
      <c r="BM301" s="197" t="s">
        <v>2305</v>
      </c>
    </row>
    <row r="302" s="1" customFormat="1">
      <c r="B302" s="37"/>
      <c r="D302" s="199" t="s">
        <v>173</v>
      </c>
      <c r="F302" s="200" t="s">
        <v>2306</v>
      </c>
      <c r="I302" s="126"/>
      <c r="L302" s="37"/>
      <c r="M302" s="201"/>
      <c r="N302" s="73"/>
      <c r="O302" s="73"/>
      <c r="P302" s="73"/>
      <c r="Q302" s="73"/>
      <c r="R302" s="73"/>
      <c r="S302" s="73"/>
      <c r="T302" s="74"/>
      <c r="AT302" s="18" t="s">
        <v>173</v>
      </c>
      <c r="AU302" s="18" t="s">
        <v>92</v>
      </c>
    </row>
    <row r="303" s="1" customFormat="1" ht="16.5" customHeight="1">
      <c r="B303" s="185"/>
      <c r="C303" s="186" t="s">
        <v>646</v>
      </c>
      <c r="D303" s="186" t="s">
        <v>168</v>
      </c>
      <c r="E303" s="187" t="s">
        <v>2307</v>
      </c>
      <c r="F303" s="188" t="s">
        <v>2308</v>
      </c>
      <c r="G303" s="189" t="s">
        <v>246</v>
      </c>
      <c r="H303" s="190">
        <v>6.8019999999999996</v>
      </c>
      <c r="I303" s="191"/>
      <c r="J303" s="192">
        <f>ROUND(I303*H303,2)</f>
        <v>0</v>
      </c>
      <c r="K303" s="188" t="s">
        <v>247</v>
      </c>
      <c r="L303" s="37"/>
      <c r="M303" s="193" t="s">
        <v>1</v>
      </c>
      <c r="N303" s="194" t="s">
        <v>49</v>
      </c>
      <c r="O303" s="73"/>
      <c r="P303" s="195">
        <f>O303*H303</f>
        <v>0</v>
      </c>
      <c r="Q303" s="195">
        <v>0.0058100000000000001</v>
      </c>
      <c r="R303" s="195">
        <f>Q303*H303</f>
        <v>0.039519619999999998</v>
      </c>
      <c r="S303" s="195">
        <v>0</v>
      </c>
      <c r="T303" s="196">
        <f>S303*H303</f>
        <v>0</v>
      </c>
      <c r="AR303" s="197" t="s">
        <v>164</v>
      </c>
      <c r="AT303" s="197" t="s">
        <v>168</v>
      </c>
      <c r="AU303" s="197" t="s">
        <v>92</v>
      </c>
      <c r="AY303" s="18" t="s">
        <v>165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18" t="s">
        <v>21</v>
      </c>
      <c r="BK303" s="198">
        <f>ROUND(I303*H303,2)</f>
        <v>0</v>
      </c>
      <c r="BL303" s="18" t="s">
        <v>164</v>
      </c>
      <c r="BM303" s="197" t="s">
        <v>2309</v>
      </c>
    </row>
    <row r="304" s="1" customFormat="1">
      <c r="B304" s="37"/>
      <c r="D304" s="199" t="s">
        <v>173</v>
      </c>
      <c r="F304" s="200" t="s">
        <v>2310</v>
      </c>
      <c r="I304" s="126"/>
      <c r="L304" s="37"/>
      <c r="M304" s="201"/>
      <c r="N304" s="73"/>
      <c r="O304" s="73"/>
      <c r="P304" s="73"/>
      <c r="Q304" s="73"/>
      <c r="R304" s="73"/>
      <c r="S304" s="73"/>
      <c r="T304" s="74"/>
      <c r="AT304" s="18" t="s">
        <v>173</v>
      </c>
      <c r="AU304" s="18" t="s">
        <v>92</v>
      </c>
    </row>
    <row r="305" s="13" customFormat="1">
      <c r="B305" s="212"/>
      <c r="D305" s="199" t="s">
        <v>249</v>
      </c>
      <c r="E305" s="213" t="s">
        <v>1</v>
      </c>
      <c r="F305" s="214" t="s">
        <v>2311</v>
      </c>
      <c r="H305" s="215">
        <v>6.8019999999999996</v>
      </c>
      <c r="I305" s="216"/>
      <c r="L305" s="212"/>
      <c r="M305" s="217"/>
      <c r="N305" s="218"/>
      <c r="O305" s="218"/>
      <c r="P305" s="218"/>
      <c r="Q305" s="218"/>
      <c r="R305" s="218"/>
      <c r="S305" s="218"/>
      <c r="T305" s="219"/>
      <c r="AT305" s="213" t="s">
        <v>249</v>
      </c>
      <c r="AU305" s="213" t="s">
        <v>92</v>
      </c>
      <c r="AV305" s="13" t="s">
        <v>92</v>
      </c>
      <c r="AW305" s="13" t="s">
        <v>39</v>
      </c>
      <c r="AX305" s="13" t="s">
        <v>21</v>
      </c>
      <c r="AY305" s="213" t="s">
        <v>165</v>
      </c>
    </row>
    <row r="306" s="1" customFormat="1" ht="24" customHeight="1">
      <c r="B306" s="185"/>
      <c r="C306" s="186" t="s">
        <v>651</v>
      </c>
      <c r="D306" s="186" t="s">
        <v>168</v>
      </c>
      <c r="E306" s="187" t="s">
        <v>2312</v>
      </c>
      <c r="F306" s="188" t="s">
        <v>2313</v>
      </c>
      <c r="G306" s="189" t="s">
        <v>328</v>
      </c>
      <c r="H306" s="190">
        <v>4</v>
      </c>
      <c r="I306" s="191"/>
      <c r="J306" s="192">
        <f>ROUND(I306*H306,2)</f>
        <v>0</v>
      </c>
      <c r="K306" s="188" t="s">
        <v>247</v>
      </c>
      <c r="L306" s="37"/>
      <c r="M306" s="193" t="s">
        <v>1</v>
      </c>
      <c r="N306" s="194" t="s">
        <v>49</v>
      </c>
      <c r="O306" s="73"/>
      <c r="P306" s="195">
        <f>O306*H306</f>
        <v>0</v>
      </c>
      <c r="Q306" s="195">
        <v>0.34089999999999998</v>
      </c>
      <c r="R306" s="195">
        <f>Q306*H306</f>
        <v>1.3635999999999999</v>
      </c>
      <c r="S306" s="195">
        <v>0</v>
      </c>
      <c r="T306" s="196">
        <f>S306*H306</f>
        <v>0</v>
      </c>
      <c r="AR306" s="197" t="s">
        <v>164</v>
      </c>
      <c r="AT306" s="197" t="s">
        <v>168</v>
      </c>
      <c r="AU306" s="197" t="s">
        <v>92</v>
      </c>
      <c r="AY306" s="18" t="s">
        <v>165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18" t="s">
        <v>21</v>
      </c>
      <c r="BK306" s="198">
        <f>ROUND(I306*H306,2)</f>
        <v>0</v>
      </c>
      <c r="BL306" s="18" t="s">
        <v>164</v>
      </c>
      <c r="BM306" s="197" t="s">
        <v>2314</v>
      </c>
    </row>
    <row r="307" s="1" customFormat="1">
      <c r="B307" s="37"/>
      <c r="D307" s="199" t="s">
        <v>173</v>
      </c>
      <c r="F307" s="200" t="s">
        <v>2313</v>
      </c>
      <c r="I307" s="126"/>
      <c r="L307" s="37"/>
      <c r="M307" s="201"/>
      <c r="N307" s="73"/>
      <c r="O307" s="73"/>
      <c r="P307" s="73"/>
      <c r="Q307" s="73"/>
      <c r="R307" s="73"/>
      <c r="S307" s="73"/>
      <c r="T307" s="74"/>
      <c r="AT307" s="18" t="s">
        <v>173</v>
      </c>
      <c r="AU307" s="18" t="s">
        <v>92</v>
      </c>
    </row>
    <row r="308" s="1" customFormat="1" ht="24" customHeight="1">
      <c r="B308" s="185"/>
      <c r="C308" s="186" t="s">
        <v>660</v>
      </c>
      <c r="D308" s="186" t="s">
        <v>168</v>
      </c>
      <c r="E308" s="187" t="s">
        <v>2315</v>
      </c>
      <c r="F308" s="188" t="s">
        <v>2316</v>
      </c>
      <c r="G308" s="189" t="s">
        <v>1489</v>
      </c>
      <c r="H308" s="190">
        <v>4</v>
      </c>
      <c r="I308" s="191"/>
      <c r="J308" s="192">
        <f>ROUND(I308*H308,2)</f>
        <v>0</v>
      </c>
      <c r="K308" s="188" t="s">
        <v>1</v>
      </c>
      <c r="L308" s="37"/>
      <c r="M308" s="193" t="s">
        <v>1</v>
      </c>
      <c r="N308" s="194" t="s">
        <v>49</v>
      </c>
      <c r="O308" s="73"/>
      <c r="P308" s="195">
        <f>O308*H308</f>
        <v>0</v>
      </c>
      <c r="Q308" s="195">
        <v>0.031</v>
      </c>
      <c r="R308" s="195">
        <f>Q308*H308</f>
        <v>0.124</v>
      </c>
      <c r="S308" s="195">
        <v>0</v>
      </c>
      <c r="T308" s="196">
        <f>S308*H308</f>
        <v>0</v>
      </c>
      <c r="AR308" s="197" t="s">
        <v>164</v>
      </c>
      <c r="AT308" s="197" t="s">
        <v>168</v>
      </c>
      <c r="AU308" s="197" t="s">
        <v>92</v>
      </c>
      <c r="AY308" s="18" t="s">
        <v>165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18" t="s">
        <v>21</v>
      </c>
      <c r="BK308" s="198">
        <f>ROUND(I308*H308,2)</f>
        <v>0</v>
      </c>
      <c r="BL308" s="18" t="s">
        <v>164</v>
      </c>
      <c r="BM308" s="197" t="s">
        <v>2317</v>
      </c>
    </row>
    <row r="309" s="1" customFormat="1">
      <c r="B309" s="37"/>
      <c r="D309" s="199" t="s">
        <v>173</v>
      </c>
      <c r="F309" s="200" t="s">
        <v>2316</v>
      </c>
      <c r="I309" s="126"/>
      <c r="L309" s="37"/>
      <c r="M309" s="201"/>
      <c r="N309" s="73"/>
      <c r="O309" s="73"/>
      <c r="P309" s="73"/>
      <c r="Q309" s="73"/>
      <c r="R309" s="73"/>
      <c r="S309" s="73"/>
      <c r="T309" s="74"/>
      <c r="AT309" s="18" t="s">
        <v>173</v>
      </c>
      <c r="AU309" s="18" t="s">
        <v>92</v>
      </c>
    </row>
    <row r="310" s="1" customFormat="1" ht="24" customHeight="1">
      <c r="B310" s="185"/>
      <c r="C310" s="186" t="s">
        <v>668</v>
      </c>
      <c r="D310" s="186" t="s">
        <v>168</v>
      </c>
      <c r="E310" s="187" t="s">
        <v>2318</v>
      </c>
      <c r="F310" s="188" t="s">
        <v>2319</v>
      </c>
      <c r="G310" s="189" t="s">
        <v>328</v>
      </c>
      <c r="H310" s="190">
        <v>4</v>
      </c>
      <c r="I310" s="191"/>
      <c r="J310" s="192">
        <f>ROUND(I310*H310,2)</f>
        <v>0</v>
      </c>
      <c r="K310" s="188" t="s">
        <v>247</v>
      </c>
      <c r="L310" s="37"/>
      <c r="M310" s="193" t="s">
        <v>1</v>
      </c>
      <c r="N310" s="194" t="s">
        <v>49</v>
      </c>
      <c r="O310" s="73"/>
      <c r="P310" s="195">
        <f>O310*H310</f>
        <v>0</v>
      </c>
      <c r="Q310" s="195">
        <v>0.21734000000000001</v>
      </c>
      <c r="R310" s="195">
        <f>Q310*H310</f>
        <v>0.86936000000000002</v>
      </c>
      <c r="S310" s="195">
        <v>0</v>
      </c>
      <c r="T310" s="196">
        <f>S310*H310</f>
        <v>0</v>
      </c>
      <c r="AR310" s="197" t="s">
        <v>164</v>
      </c>
      <c r="AT310" s="197" t="s">
        <v>168</v>
      </c>
      <c r="AU310" s="197" t="s">
        <v>92</v>
      </c>
      <c r="AY310" s="18" t="s">
        <v>165</v>
      </c>
      <c r="BE310" s="198">
        <f>IF(N310="základní",J310,0)</f>
        <v>0</v>
      </c>
      <c r="BF310" s="198">
        <f>IF(N310="snížená",J310,0)</f>
        <v>0</v>
      </c>
      <c r="BG310" s="198">
        <f>IF(N310="zákl. přenesená",J310,0)</f>
        <v>0</v>
      </c>
      <c r="BH310" s="198">
        <f>IF(N310="sníž. přenesená",J310,0)</f>
        <v>0</v>
      </c>
      <c r="BI310" s="198">
        <f>IF(N310="nulová",J310,0)</f>
        <v>0</v>
      </c>
      <c r="BJ310" s="18" t="s">
        <v>21</v>
      </c>
      <c r="BK310" s="198">
        <f>ROUND(I310*H310,2)</f>
        <v>0</v>
      </c>
      <c r="BL310" s="18" t="s">
        <v>164</v>
      </c>
      <c r="BM310" s="197" t="s">
        <v>2320</v>
      </c>
    </row>
    <row r="311" s="1" customFormat="1">
      <c r="B311" s="37"/>
      <c r="D311" s="199" t="s">
        <v>173</v>
      </c>
      <c r="F311" s="200" t="s">
        <v>2321</v>
      </c>
      <c r="I311" s="126"/>
      <c r="L311" s="37"/>
      <c r="M311" s="201"/>
      <c r="N311" s="73"/>
      <c r="O311" s="73"/>
      <c r="P311" s="73"/>
      <c r="Q311" s="73"/>
      <c r="R311" s="73"/>
      <c r="S311" s="73"/>
      <c r="T311" s="74"/>
      <c r="AT311" s="18" t="s">
        <v>173</v>
      </c>
      <c r="AU311" s="18" t="s">
        <v>92</v>
      </c>
    </row>
    <row r="312" s="1" customFormat="1" ht="24" customHeight="1">
      <c r="B312" s="185"/>
      <c r="C312" s="228" t="s">
        <v>673</v>
      </c>
      <c r="D312" s="228" t="s">
        <v>386</v>
      </c>
      <c r="E312" s="229" t="s">
        <v>2322</v>
      </c>
      <c r="F312" s="230" t="s">
        <v>2323</v>
      </c>
      <c r="G312" s="231" t="s">
        <v>328</v>
      </c>
      <c r="H312" s="232">
        <v>4</v>
      </c>
      <c r="I312" s="233"/>
      <c r="J312" s="234">
        <f>ROUND(I312*H312,2)</f>
        <v>0</v>
      </c>
      <c r="K312" s="230" t="s">
        <v>247</v>
      </c>
      <c r="L312" s="235"/>
      <c r="M312" s="236" t="s">
        <v>1</v>
      </c>
      <c r="N312" s="237" t="s">
        <v>49</v>
      </c>
      <c r="O312" s="73"/>
      <c r="P312" s="195">
        <f>O312*H312</f>
        <v>0</v>
      </c>
      <c r="Q312" s="195">
        <v>0.054600000000000003</v>
      </c>
      <c r="R312" s="195">
        <f>Q312*H312</f>
        <v>0.21840000000000001</v>
      </c>
      <c r="S312" s="195">
        <v>0</v>
      </c>
      <c r="T312" s="196">
        <f>S312*H312</f>
        <v>0</v>
      </c>
      <c r="AR312" s="197" t="s">
        <v>203</v>
      </c>
      <c r="AT312" s="197" t="s">
        <v>386</v>
      </c>
      <c r="AU312" s="197" t="s">
        <v>92</v>
      </c>
      <c r="AY312" s="18" t="s">
        <v>165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18" t="s">
        <v>21</v>
      </c>
      <c r="BK312" s="198">
        <f>ROUND(I312*H312,2)</f>
        <v>0</v>
      </c>
      <c r="BL312" s="18" t="s">
        <v>164</v>
      </c>
      <c r="BM312" s="197" t="s">
        <v>2324</v>
      </c>
    </row>
    <row r="313" s="1" customFormat="1">
      <c r="B313" s="37"/>
      <c r="D313" s="199" t="s">
        <v>173</v>
      </c>
      <c r="F313" s="200" t="s">
        <v>2323</v>
      </c>
      <c r="I313" s="126"/>
      <c r="L313" s="37"/>
      <c r="M313" s="201"/>
      <c r="N313" s="73"/>
      <c r="O313" s="73"/>
      <c r="P313" s="73"/>
      <c r="Q313" s="73"/>
      <c r="R313" s="73"/>
      <c r="S313" s="73"/>
      <c r="T313" s="74"/>
      <c r="AT313" s="18" t="s">
        <v>173</v>
      </c>
      <c r="AU313" s="18" t="s">
        <v>92</v>
      </c>
    </row>
    <row r="314" s="1" customFormat="1" ht="24" customHeight="1">
      <c r="B314" s="185"/>
      <c r="C314" s="186" t="s">
        <v>681</v>
      </c>
      <c r="D314" s="186" t="s">
        <v>168</v>
      </c>
      <c r="E314" s="187" t="s">
        <v>2325</v>
      </c>
      <c r="F314" s="188" t="s">
        <v>2326</v>
      </c>
      <c r="G314" s="189" t="s">
        <v>171</v>
      </c>
      <c r="H314" s="190">
        <v>1</v>
      </c>
      <c r="I314" s="191"/>
      <c r="J314" s="192">
        <f>ROUND(I314*H314,2)</f>
        <v>0</v>
      </c>
      <c r="K314" s="188" t="s">
        <v>1</v>
      </c>
      <c r="L314" s="37"/>
      <c r="M314" s="193" t="s">
        <v>1</v>
      </c>
      <c r="N314" s="194" t="s">
        <v>49</v>
      </c>
      <c r="O314" s="73"/>
      <c r="P314" s="195">
        <f>O314*H314</f>
        <v>0</v>
      </c>
      <c r="Q314" s="195">
        <v>0.14999999999999999</v>
      </c>
      <c r="R314" s="195">
        <f>Q314*H314</f>
        <v>0.14999999999999999</v>
      </c>
      <c r="S314" s="195">
        <v>0</v>
      </c>
      <c r="T314" s="196">
        <f>S314*H314</f>
        <v>0</v>
      </c>
      <c r="AR314" s="197" t="s">
        <v>164</v>
      </c>
      <c r="AT314" s="197" t="s">
        <v>168</v>
      </c>
      <c r="AU314" s="197" t="s">
        <v>92</v>
      </c>
      <c r="AY314" s="18" t="s">
        <v>165</v>
      </c>
      <c r="BE314" s="198">
        <f>IF(N314="základní",J314,0)</f>
        <v>0</v>
      </c>
      <c r="BF314" s="198">
        <f>IF(N314="snížená",J314,0)</f>
        <v>0</v>
      </c>
      <c r="BG314" s="198">
        <f>IF(N314="zákl. přenesená",J314,0)</f>
        <v>0</v>
      </c>
      <c r="BH314" s="198">
        <f>IF(N314="sníž. přenesená",J314,0)</f>
        <v>0</v>
      </c>
      <c r="BI314" s="198">
        <f>IF(N314="nulová",J314,0)</f>
        <v>0</v>
      </c>
      <c r="BJ314" s="18" t="s">
        <v>21</v>
      </c>
      <c r="BK314" s="198">
        <f>ROUND(I314*H314,2)</f>
        <v>0</v>
      </c>
      <c r="BL314" s="18" t="s">
        <v>164</v>
      </c>
      <c r="BM314" s="197" t="s">
        <v>2327</v>
      </c>
    </row>
    <row r="315" s="1" customFormat="1">
      <c r="B315" s="37"/>
      <c r="D315" s="199" t="s">
        <v>173</v>
      </c>
      <c r="F315" s="200" t="s">
        <v>2328</v>
      </c>
      <c r="I315" s="126"/>
      <c r="L315" s="37"/>
      <c r="M315" s="201"/>
      <c r="N315" s="73"/>
      <c r="O315" s="73"/>
      <c r="P315" s="73"/>
      <c r="Q315" s="73"/>
      <c r="R315" s="73"/>
      <c r="S315" s="73"/>
      <c r="T315" s="74"/>
      <c r="AT315" s="18" t="s">
        <v>173</v>
      </c>
      <c r="AU315" s="18" t="s">
        <v>92</v>
      </c>
    </row>
    <row r="316" s="1" customFormat="1" ht="24" customHeight="1">
      <c r="B316" s="185"/>
      <c r="C316" s="186" t="s">
        <v>688</v>
      </c>
      <c r="D316" s="186" t="s">
        <v>168</v>
      </c>
      <c r="E316" s="187" t="s">
        <v>2329</v>
      </c>
      <c r="F316" s="188" t="s">
        <v>2330</v>
      </c>
      <c r="G316" s="189" t="s">
        <v>171</v>
      </c>
      <c r="H316" s="190">
        <v>2</v>
      </c>
      <c r="I316" s="191"/>
      <c r="J316" s="192">
        <f>ROUND(I316*H316,2)</f>
        <v>0</v>
      </c>
      <c r="K316" s="188" t="s">
        <v>1</v>
      </c>
      <c r="L316" s="37"/>
      <c r="M316" s="193" t="s">
        <v>1</v>
      </c>
      <c r="N316" s="194" t="s">
        <v>49</v>
      </c>
      <c r="O316" s="73"/>
      <c r="P316" s="195">
        <f>O316*H316</f>
        <v>0</v>
      </c>
      <c r="Q316" s="195">
        <v>0</v>
      </c>
      <c r="R316" s="195">
        <f>Q316*H316</f>
        <v>0</v>
      </c>
      <c r="S316" s="195">
        <v>0</v>
      </c>
      <c r="T316" s="196">
        <f>S316*H316</f>
        <v>0</v>
      </c>
      <c r="AR316" s="197" t="s">
        <v>164</v>
      </c>
      <c r="AT316" s="197" t="s">
        <v>168</v>
      </c>
      <c r="AU316" s="197" t="s">
        <v>92</v>
      </c>
      <c r="AY316" s="18" t="s">
        <v>165</v>
      </c>
      <c r="BE316" s="198">
        <f>IF(N316="základní",J316,0)</f>
        <v>0</v>
      </c>
      <c r="BF316" s="198">
        <f>IF(N316="snížená",J316,0)</f>
        <v>0</v>
      </c>
      <c r="BG316" s="198">
        <f>IF(N316="zákl. přenesená",J316,0)</f>
        <v>0</v>
      </c>
      <c r="BH316" s="198">
        <f>IF(N316="sníž. přenesená",J316,0)</f>
        <v>0</v>
      </c>
      <c r="BI316" s="198">
        <f>IF(N316="nulová",J316,0)</f>
        <v>0</v>
      </c>
      <c r="BJ316" s="18" t="s">
        <v>21</v>
      </c>
      <c r="BK316" s="198">
        <f>ROUND(I316*H316,2)</f>
        <v>0</v>
      </c>
      <c r="BL316" s="18" t="s">
        <v>164</v>
      </c>
      <c r="BM316" s="197" t="s">
        <v>2331</v>
      </c>
    </row>
    <row r="317" s="1" customFormat="1">
      <c r="B317" s="37"/>
      <c r="D317" s="199" t="s">
        <v>173</v>
      </c>
      <c r="F317" s="200" t="s">
        <v>2330</v>
      </c>
      <c r="I317" s="126"/>
      <c r="L317" s="37"/>
      <c r="M317" s="201"/>
      <c r="N317" s="73"/>
      <c r="O317" s="73"/>
      <c r="P317" s="73"/>
      <c r="Q317" s="73"/>
      <c r="R317" s="73"/>
      <c r="S317" s="73"/>
      <c r="T317" s="74"/>
      <c r="AT317" s="18" t="s">
        <v>173</v>
      </c>
      <c r="AU317" s="18" t="s">
        <v>92</v>
      </c>
    </row>
    <row r="318" s="1" customFormat="1" ht="24" customHeight="1">
      <c r="B318" s="185"/>
      <c r="C318" s="186" t="s">
        <v>693</v>
      </c>
      <c r="D318" s="186" t="s">
        <v>168</v>
      </c>
      <c r="E318" s="187" t="s">
        <v>2332</v>
      </c>
      <c r="F318" s="188" t="s">
        <v>2333</v>
      </c>
      <c r="G318" s="189" t="s">
        <v>328</v>
      </c>
      <c r="H318" s="190">
        <v>2</v>
      </c>
      <c r="I318" s="191"/>
      <c r="J318" s="192">
        <f>ROUND(I318*H318,2)</f>
        <v>0</v>
      </c>
      <c r="K318" s="188" t="s">
        <v>247</v>
      </c>
      <c r="L318" s="37"/>
      <c r="M318" s="193" t="s">
        <v>1</v>
      </c>
      <c r="N318" s="194" t="s">
        <v>49</v>
      </c>
      <c r="O318" s="73"/>
      <c r="P318" s="195">
        <f>O318*H318</f>
        <v>0</v>
      </c>
      <c r="Q318" s="195">
        <v>0.0015</v>
      </c>
      <c r="R318" s="195">
        <f>Q318*H318</f>
        <v>0.0030000000000000001</v>
      </c>
      <c r="S318" s="195">
        <v>0</v>
      </c>
      <c r="T318" s="196">
        <f>S318*H318</f>
        <v>0</v>
      </c>
      <c r="AR318" s="197" t="s">
        <v>331</v>
      </c>
      <c r="AT318" s="197" t="s">
        <v>168</v>
      </c>
      <c r="AU318" s="197" t="s">
        <v>92</v>
      </c>
      <c r="AY318" s="18" t="s">
        <v>165</v>
      </c>
      <c r="BE318" s="198">
        <f>IF(N318="základní",J318,0)</f>
        <v>0</v>
      </c>
      <c r="BF318" s="198">
        <f>IF(N318="snížená",J318,0)</f>
        <v>0</v>
      </c>
      <c r="BG318" s="198">
        <f>IF(N318="zákl. přenesená",J318,0)</f>
        <v>0</v>
      </c>
      <c r="BH318" s="198">
        <f>IF(N318="sníž. přenesená",J318,0)</f>
        <v>0</v>
      </c>
      <c r="BI318" s="198">
        <f>IF(N318="nulová",J318,0)</f>
        <v>0</v>
      </c>
      <c r="BJ318" s="18" t="s">
        <v>21</v>
      </c>
      <c r="BK318" s="198">
        <f>ROUND(I318*H318,2)</f>
        <v>0</v>
      </c>
      <c r="BL318" s="18" t="s">
        <v>331</v>
      </c>
      <c r="BM318" s="197" t="s">
        <v>2334</v>
      </c>
    </row>
    <row r="319" s="1" customFormat="1">
      <c r="B319" s="37"/>
      <c r="D319" s="199" t="s">
        <v>173</v>
      </c>
      <c r="F319" s="200" t="s">
        <v>2335</v>
      </c>
      <c r="I319" s="126"/>
      <c r="L319" s="37"/>
      <c r="M319" s="201"/>
      <c r="N319" s="73"/>
      <c r="O319" s="73"/>
      <c r="P319" s="73"/>
      <c r="Q319" s="73"/>
      <c r="R319" s="73"/>
      <c r="S319" s="73"/>
      <c r="T319" s="74"/>
      <c r="AT319" s="18" t="s">
        <v>173</v>
      </c>
      <c r="AU319" s="18" t="s">
        <v>92</v>
      </c>
    </row>
    <row r="320" s="11" customFormat="1" ht="22.8" customHeight="1">
      <c r="B320" s="172"/>
      <c r="D320" s="173" t="s">
        <v>83</v>
      </c>
      <c r="E320" s="183" t="s">
        <v>208</v>
      </c>
      <c r="F320" s="183" t="s">
        <v>938</v>
      </c>
      <c r="I320" s="175"/>
      <c r="J320" s="184">
        <f>BK320</f>
        <v>0</v>
      </c>
      <c r="L320" s="172"/>
      <c r="M320" s="177"/>
      <c r="N320" s="178"/>
      <c r="O320" s="178"/>
      <c r="P320" s="179">
        <f>SUM(P321:P324)</f>
        <v>0</v>
      </c>
      <c r="Q320" s="178"/>
      <c r="R320" s="179">
        <f>SUM(R321:R324)</f>
        <v>7.5364100000000001</v>
      </c>
      <c r="S320" s="178"/>
      <c r="T320" s="180">
        <f>SUM(T321:T324)</f>
        <v>0</v>
      </c>
      <c r="AR320" s="173" t="s">
        <v>21</v>
      </c>
      <c r="AT320" s="181" t="s">
        <v>83</v>
      </c>
      <c r="AU320" s="181" t="s">
        <v>21</v>
      </c>
      <c r="AY320" s="173" t="s">
        <v>165</v>
      </c>
      <c r="BK320" s="182">
        <f>SUM(BK321:BK324)</f>
        <v>0</v>
      </c>
    </row>
    <row r="321" s="1" customFormat="1" ht="24" customHeight="1">
      <c r="B321" s="185"/>
      <c r="C321" s="186" t="s">
        <v>697</v>
      </c>
      <c r="D321" s="186" t="s">
        <v>168</v>
      </c>
      <c r="E321" s="187" t="s">
        <v>2336</v>
      </c>
      <c r="F321" s="188" t="s">
        <v>2337</v>
      </c>
      <c r="G321" s="189" t="s">
        <v>334</v>
      </c>
      <c r="H321" s="190">
        <v>21</v>
      </c>
      <c r="I321" s="191"/>
      <c r="J321" s="192">
        <f>ROUND(I321*H321,2)</f>
        <v>0</v>
      </c>
      <c r="K321" s="188" t="s">
        <v>247</v>
      </c>
      <c r="L321" s="37"/>
      <c r="M321" s="193" t="s">
        <v>1</v>
      </c>
      <c r="N321" s="194" t="s">
        <v>49</v>
      </c>
      <c r="O321" s="73"/>
      <c r="P321" s="195">
        <f>O321*H321</f>
        <v>0</v>
      </c>
      <c r="Q321" s="195">
        <v>0.29221000000000003</v>
      </c>
      <c r="R321" s="195">
        <f>Q321*H321</f>
        <v>6.1364100000000006</v>
      </c>
      <c r="S321" s="195">
        <v>0</v>
      </c>
      <c r="T321" s="196">
        <f>S321*H321</f>
        <v>0</v>
      </c>
      <c r="AR321" s="197" t="s">
        <v>164</v>
      </c>
      <c r="AT321" s="197" t="s">
        <v>168</v>
      </c>
      <c r="AU321" s="197" t="s">
        <v>92</v>
      </c>
      <c r="AY321" s="18" t="s">
        <v>165</v>
      </c>
      <c r="BE321" s="198">
        <f>IF(N321="základní",J321,0)</f>
        <v>0</v>
      </c>
      <c r="BF321" s="198">
        <f>IF(N321="snížená",J321,0)</f>
        <v>0</v>
      </c>
      <c r="BG321" s="198">
        <f>IF(N321="zákl. přenesená",J321,0)</f>
        <v>0</v>
      </c>
      <c r="BH321" s="198">
        <f>IF(N321="sníž. přenesená",J321,0)</f>
        <v>0</v>
      </c>
      <c r="BI321" s="198">
        <f>IF(N321="nulová",J321,0)</f>
        <v>0</v>
      </c>
      <c r="BJ321" s="18" t="s">
        <v>21</v>
      </c>
      <c r="BK321" s="198">
        <f>ROUND(I321*H321,2)</f>
        <v>0</v>
      </c>
      <c r="BL321" s="18" t="s">
        <v>164</v>
      </c>
      <c r="BM321" s="197" t="s">
        <v>2338</v>
      </c>
    </row>
    <row r="322" s="1" customFormat="1">
      <c r="B322" s="37"/>
      <c r="D322" s="199" t="s">
        <v>173</v>
      </c>
      <c r="F322" s="200" t="s">
        <v>2339</v>
      </c>
      <c r="I322" s="126"/>
      <c r="L322" s="37"/>
      <c r="M322" s="201"/>
      <c r="N322" s="73"/>
      <c r="O322" s="73"/>
      <c r="P322" s="73"/>
      <c r="Q322" s="73"/>
      <c r="R322" s="73"/>
      <c r="S322" s="73"/>
      <c r="T322" s="74"/>
      <c r="AT322" s="18" t="s">
        <v>173</v>
      </c>
      <c r="AU322" s="18" t="s">
        <v>92</v>
      </c>
    </row>
    <row r="323" s="1" customFormat="1" ht="24" customHeight="1">
      <c r="B323" s="185"/>
      <c r="C323" s="228" t="s">
        <v>701</v>
      </c>
      <c r="D323" s="228" t="s">
        <v>386</v>
      </c>
      <c r="E323" s="229" t="s">
        <v>2340</v>
      </c>
      <c r="F323" s="230" t="s">
        <v>2341</v>
      </c>
      <c r="G323" s="231" t="s">
        <v>1489</v>
      </c>
      <c r="H323" s="232">
        <v>1</v>
      </c>
      <c r="I323" s="233"/>
      <c r="J323" s="234">
        <f>ROUND(I323*H323,2)</f>
        <v>0</v>
      </c>
      <c r="K323" s="230" t="s">
        <v>1</v>
      </c>
      <c r="L323" s="235"/>
      <c r="M323" s="236" t="s">
        <v>1</v>
      </c>
      <c r="N323" s="237" t="s">
        <v>49</v>
      </c>
      <c r="O323" s="73"/>
      <c r="P323" s="195">
        <f>O323*H323</f>
        <v>0</v>
      </c>
      <c r="Q323" s="195">
        <v>1.3999999999999999</v>
      </c>
      <c r="R323" s="195">
        <f>Q323*H323</f>
        <v>1.3999999999999999</v>
      </c>
      <c r="S323" s="195">
        <v>0</v>
      </c>
      <c r="T323" s="196">
        <f>S323*H323</f>
        <v>0</v>
      </c>
      <c r="AR323" s="197" t="s">
        <v>203</v>
      </c>
      <c r="AT323" s="197" t="s">
        <v>386</v>
      </c>
      <c r="AU323" s="197" t="s">
        <v>92</v>
      </c>
      <c r="AY323" s="18" t="s">
        <v>165</v>
      </c>
      <c r="BE323" s="198">
        <f>IF(N323="základní",J323,0)</f>
        <v>0</v>
      </c>
      <c r="BF323" s="198">
        <f>IF(N323="snížená",J323,0)</f>
        <v>0</v>
      </c>
      <c r="BG323" s="198">
        <f>IF(N323="zákl. přenesená",J323,0)</f>
        <v>0</v>
      </c>
      <c r="BH323" s="198">
        <f>IF(N323="sníž. přenesená",J323,0)</f>
        <v>0</v>
      </c>
      <c r="BI323" s="198">
        <f>IF(N323="nulová",J323,0)</f>
        <v>0</v>
      </c>
      <c r="BJ323" s="18" t="s">
        <v>21</v>
      </c>
      <c r="BK323" s="198">
        <f>ROUND(I323*H323,2)</f>
        <v>0</v>
      </c>
      <c r="BL323" s="18" t="s">
        <v>164</v>
      </c>
      <c r="BM323" s="197" t="s">
        <v>2342</v>
      </c>
    </row>
    <row r="324" s="1" customFormat="1">
      <c r="B324" s="37"/>
      <c r="D324" s="199" t="s">
        <v>173</v>
      </c>
      <c r="F324" s="200" t="s">
        <v>2343</v>
      </c>
      <c r="I324" s="126"/>
      <c r="L324" s="37"/>
      <c r="M324" s="201"/>
      <c r="N324" s="73"/>
      <c r="O324" s="73"/>
      <c r="P324" s="73"/>
      <c r="Q324" s="73"/>
      <c r="R324" s="73"/>
      <c r="S324" s="73"/>
      <c r="T324" s="74"/>
      <c r="AT324" s="18" t="s">
        <v>173</v>
      </c>
      <c r="AU324" s="18" t="s">
        <v>92</v>
      </c>
    </row>
    <row r="325" s="11" customFormat="1" ht="22.8" customHeight="1">
      <c r="B325" s="172"/>
      <c r="D325" s="173" t="s">
        <v>83</v>
      </c>
      <c r="E325" s="183" t="s">
        <v>1061</v>
      </c>
      <c r="F325" s="183" t="s">
        <v>1062</v>
      </c>
      <c r="I325" s="175"/>
      <c r="J325" s="184">
        <f>BK325</f>
        <v>0</v>
      </c>
      <c r="L325" s="172"/>
      <c r="M325" s="177"/>
      <c r="N325" s="178"/>
      <c r="O325" s="178"/>
      <c r="P325" s="179">
        <f>SUM(P326:P327)</f>
        <v>0</v>
      </c>
      <c r="Q325" s="178"/>
      <c r="R325" s="179">
        <f>SUM(R326:R327)</f>
        <v>0</v>
      </c>
      <c r="S325" s="178"/>
      <c r="T325" s="180">
        <f>SUM(T326:T327)</f>
        <v>0</v>
      </c>
      <c r="AR325" s="173" t="s">
        <v>21</v>
      </c>
      <c r="AT325" s="181" t="s">
        <v>83</v>
      </c>
      <c r="AU325" s="181" t="s">
        <v>21</v>
      </c>
      <c r="AY325" s="173" t="s">
        <v>165</v>
      </c>
      <c r="BK325" s="182">
        <f>SUM(BK326:BK327)</f>
        <v>0</v>
      </c>
    </row>
    <row r="326" s="1" customFormat="1" ht="24" customHeight="1">
      <c r="B326" s="185"/>
      <c r="C326" s="186" t="s">
        <v>705</v>
      </c>
      <c r="D326" s="186" t="s">
        <v>168</v>
      </c>
      <c r="E326" s="187" t="s">
        <v>2344</v>
      </c>
      <c r="F326" s="188" t="s">
        <v>2345</v>
      </c>
      <c r="G326" s="189" t="s">
        <v>305</v>
      </c>
      <c r="H326" s="190">
        <v>33.543999999999997</v>
      </c>
      <c r="I326" s="191"/>
      <c r="J326" s="192">
        <f>ROUND(I326*H326,2)</f>
        <v>0</v>
      </c>
      <c r="K326" s="188" t="s">
        <v>247</v>
      </c>
      <c r="L326" s="37"/>
      <c r="M326" s="193" t="s">
        <v>1</v>
      </c>
      <c r="N326" s="194" t="s">
        <v>49</v>
      </c>
      <c r="O326" s="73"/>
      <c r="P326" s="195">
        <f>O326*H326</f>
        <v>0</v>
      </c>
      <c r="Q326" s="195">
        <v>0</v>
      </c>
      <c r="R326" s="195">
        <f>Q326*H326</f>
        <v>0</v>
      </c>
      <c r="S326" s="195">
        <v>0</v>
      </c>
      <c r="T326" s="196">
        <f>S326*H326</f>
        <v>0</v>
      </c>
      <c r="AR326" s="197" t="s">
        <v>164</v>
      </c>
      <c r="AT326" s="197" t="s">
        <v>168</v>
      </c>
      <c r="AU326" s="197" t="s">
        <v>92</v>
      </c>
      <c r="AY326" s="18" t="s">
        <v>165</v>
      </c>
      <c r="BE326" s="198">
        <f>IF(N326="základní",J326,0)</f>
        <v>0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18" t="s">
        <v>21</v>
      </c>
      <c r="BK326" s="198">
        <f>ROUND(I326*H326,2)</f>
        <v>0</v>
      </c>
      <c r="BL326" s="18" t="s">
        <v>164</v>
      </c>
      <c r="BM326" s="197" t="s">
        <v>2346</v>
      </c>
    </row>
    <row r="327" s="1" customFormat="1">
      <c r="B327" s="37"/>
      <c r="D327" s="199" t="s">
        <v>173</v>
      </c>
      <c r="F327" s="200" t="s">
        <v>2347</v>
      </c>
      <c r="I327" s="126"/>
      <c r="L327" s="37"/>
      <c r="M327" s="202"/>
      <c r="N327" s="203"/>
      <c r="O327" s="203"/>
      <c r="P327" s="203"/>
      <c r="Q327" s="203"/>
      <c r="R327" s="203"/>
      <c r="S327" s="203"/>
      <c r="T327" s="204"/>
      <c r="AT327" s="18" t="s">
        <v>173</v>
      </c>
      <c r="AU327" s="18" t="s">
        <v>92</v>
      </c>
    </row>
    <row r="328" s="1" customFormat="1" ht="6.96" customHeight="1">
      <c r="B328" s="56"/>
      <c r="C328" s="57"/>
      <c r="D328" s="57"/>
      <c r="E328" s="57"/>
      <c r="F328" s="57"/>
      <c r="G328" s="57"/>
      <c r="H328" s="57"/>
      <c r="I328" s="147"/>
      <c r="J328" s="57"/>
      <c r="K328" s="57"/>
      <c r="L328" s="37"/>
    </row>
  </sheetData>
  <autoFilter ref="C127:K3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2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7" t="s">
        <v>5</v>
      </c>
      <c r="AT2" s="18" t="s">
        <v>129</v>
      </c>
    </row>
    <row r="3" ht="6.96" customHeight="1">
      <c r="B3" s="19"/>
      <c r="C3" s="20"/>
      <c r="D3" s="20"/>
      <c r="E3" s="20"/>
      <c r="F3" s="20"/>
      <c r="G3" s="20"/>
      <c r="H3" s="20"/>
      <c r="I3" s="123"/>
      <c r="J3" s="20"/>
      <c r="K3" s="20"/>
      <c r="L3" s="21"/>
      <c r="AT3" s="18" t="s">
        <v>92</v>
      </c>
    </row>
    <row r="4" ht="24.96" customHeight="1">
      <c r="B4" s="21"/>
      <c r="D4" s="22" t="s">
        <v>137</v>
      </c>
      <c r="L4" s="21"/>
      <c r="M4" s="124" t="s">
        <v>10</v>
      </c>
      <c r="AT4" s="18" t="s">
        <v>3</v>
      </c>
    </row>
    <row r="5" ht="6.96" customHeight="1">
      <c r="B5" s="21"/>
      <c r="L5" s="21"/>
    </row>
    <row r="6" ht="12" customHeight="1">
      <c r="B6" s="21"/>
      <c r="D6" s="31" t="s">
        <v>16</v>
      </c>
      <c r="L6" s="21"/>
    </row>
    <row r="7" ht="16.5" customHeight="1">
      <c r="B7" s="21"/>
      <c r="E7" s="125" t="str">
        <f>'Rekapitulace stavby'!K6</f>
        <v>Novostavba garáží v areálu KSÚSV v Humpolci</v>
      </c>
      <c r="F7" s="31"/>
      <c r="G7" s="31"/>
      <c r="H7" s="31"/>
      <c r="L7" s="21"/>
    </row>
    <row r="8" ht="12" customHeight="1">
      <c r="B8" s="21"/>
      <c r="D8" s="31" t="s">
        <v>138</v>
      </c>
      <c r="L8" s="21"/>
    </row>
    <row r="9" s="1" customFormat="1" ht="16.5" customHeight="1">
      <c r="B9" s="37"/>
      <c r="E9" s="125" t="s">
        <v>2348</v>
      </c>
      <c r="F9" s="1"/>
      <c r="G9" s="1"/>
      <c r="H9" s="1"/>
      <c r="I9" s="126"/>
      <c r="L9" s="37"/>
    </row>
    <row r="10" s="1" customFormat="1" ht="12" customHeight="1">
      <c r="B10" s="37"/>
      <c r="D10" s="31" t="s">
        <v>140</v>
      </c>
      <c r="I10" s="126"/>
      <c r="L10" s="37"/>
    </row>
    <row r="11" s="1" customFormat="1" ht="36.96" customHeight="1">
      <c r="B11" s="37"/>
      <c r="E11" s="63" t="s">
        <v>2349</v>
      </c>
      <c r="F11" s="1"/>
      <c r="G11" s="1"/>
      <c r="H11" s="1"/>
      <c r="I11" s="126"/>
      <c r="L11" s="37"/>
    </row>
    <row r="12" s="1" customFormat="1">
      <c r="B12" s="37"/>
      <c r="I12" s="126"/>
      <c r="L12" s="37"/>
    </row>
    <row r="13" s="1" customFormat="1" ht="12" customHeight="1">
      <c r="B13" s="37"/>
      <c r="D13" s="31" t="s">
        <v>19</v>
      </c>
      <c r="F13" s="26" t="s">
        <v>130</v>
      </c>
      <c r="I13" s="127" t="s">
        <v>20</v>
      </c>
      <c r="J13" s="26" t="s">
        <v>1</v>
      </c>
      <c r="L13" s="37"/>
    </row>
    <row r="14" s="1" customFormat="1" ht="12" customHeight="1">
      <c r="B14" s="37"/>
      <c r="D14" s="31" t="s">
        <v>22</v>
      </c>
      <c r="F14" s="26" t="s">
        <v>23</v>
      </c>
      <c r="I14" s="127" t="s">
        <v>24</v>
      </c>
      <c r="J14" s="65" t="str">
        <f>'Rekapitulace stavby'!AN8</f>
        <v>27. 10. 2015</v>
      </c>
      <c r="L14" s="37"/>
    </row>
    <row r="15" s="1" customFormat="1" ht="10.8" customHeight="1">
      <c r="B15" s="37"/>
      <c r="I15" s="126"/>
      <c r="L15" s="37"/>
    </row>
    <row r="16" s="1" customFormat="1" ht="12" customHeight="1">
      <c r="B16" s="37"/>
      <c r="D16" s="31" t="s">
        <v>28</v>
      </c>
      <c r="I16" s="127" t="s">
        <v>29</v>
      </c>
      <c r="J16" s="26" t="s">
        <v>30</v>
      </c>
      <c r="L16" s="37"/>
    </row>
    <row r="17" s="1" customFormat="1" ht="18" customHeight="1">
      <c r="B17" s="37"/>
      <c r="E17" s="26" t="s">
        <v>31</v>
      </c>
      <c r="I17" s="127" t="s">
        <v>32</v>
      </c>
      <c r="J17" s="26" t="s">
        <v>1</v>
      </c>
      <c r="L17" s="37"/>
    </row>
    <row r="18" s="1" customFormat="1" ht="6.96" customHeight="1">
      <c r="B18" s="37"/>
      <c r="I18" s="126"/>
      <c r="L18" s="37"/>
    </row>
    <row r="19" s="1" customFormat="1" ht="12" customHeight="1">
      <c r="B19" s="37"/>
      <c r="D19" s="31" t="s">
        <v>33</v>
      </c>
      <c r="I19" s="127" t="s">
        <v>29</v>
      </c>
      <c r="J19" s="32" t="str">
        <f>'Rekapitulace stavby'!AN13</f>
        <v>Vyplň údaj</v>
      </c>
      <c r="L19" s="37"/>
    </row>
    <row r="20" s="1" customFormat="1" ht="18" customHeight="1">
      <c r="B20" s="37"/>
      <c r="E20" s="32" t="str">
        <f>'Rekapitulace stavby'!E14</f>
        <v>Vyplň údaj</v>
      </c>
      <c r="F20" s="26"/>
      <c r="G20" s="26"/>
      <c r="H20" s="26"/>
      <c r="I20" s="127" t="s">
        <v>32</v>
      </c>
      <c r="J20" s="32" t="str">
        <f>'Rekapitulace stavby'!AN14</f>
        <v>Vyplň údaj</v>
      </c>
      <c r="L20" s="37"/>
    </row>
    <row r="21" s="1" customFormat="1" ht="6.96" customHeight="1">
      <c r="B21" s="37"/>
      <c r="I21" s="126"/>
      <c r="L21" s="37"/>
    </row>
    <row r="22" s="1" customFormat="1" ht="12" customHeight="1">
      <c r="B22" s="37"/>
      <c r="D22" s="31" t="s">
        <v>35</v>
      </c>
      <c r="I22" s="127" t="s">
        <v>29</v>
      </c>
      <c r="J22" s="26" t="s">
        <v>36</v>
      </c>
      <c r="L22" s="37"/>
    </row>
    <row r="23" s="1" customFormat="1" ht="18" customHeight="1">
      <c r="B23" s="37"/>
      <c r="E23" s="26" t="s">
        <v>37</v>
      </c>
      <c r="I23" s="127" t="s">
        <v>32</v>
      </c>
      <c r="J23" s="26" t="s">
        <v>38</v>
      </c>
      <c r="L23" s="37"/>
    </row>
    <row r="24" s="1" customFormat="1" ht="6.96" customHeight="1">
      <c r="B24" s="37"/>
      <c r="I24" s="126"/>
      <c r="L24" s="37"/>
    </row>
    <row r="25" s="1" customFormat="1" ht="12" customHeight="1">
      <c r="B25" s="37"/>
      <c r="D25" s="31" t="s">
        <v>40</v>
      </c>
      <c r="I25" s="127" t="s">
        <v>29</v>
      </c>
      <c r="J25" s="26" t="str">
        <f>IF('Rekapitulace stavby'!AN19="","",'Rekapitulace stavby'!AN19)</f>
        <v/>
      </c>
      <c r="L25" s="37"/>
    </row>
    <row r="26" s="1" customFormat="1" ht="18" customHeight="1">
      <c r="B26" s="37"/>
      <c r="E26" s="26" t="str">
        <f>IF('Rekapitulace stavby'!E20="","",'Rekapitulace stavby'!E20)</f>
        <v xml:space="preserve"> </v>
      </c>
      <c r="I26" s="127" t="s">
        <v>32</v>
      </c>
      <c r="J26" s="26" t="str">
        <f>IF('Rekapitulace stavby'!AN20="","",'Rekapitulace stavby'!AN20)</f>
        <v/>
      </c>
      <c r="L26" s="37"/>
    </row>
    <row r="27" s="1" customFormat="1" ht="6.96" customHeight="1">
      <c r="B27" s="37"/>
      <c r="I27" s="126"/>
      <c r="L27" s="37"/>
    </row>
    <row r="28" s="1" customFormat="1" ht="12" customHeight="1">
      <c r="B28" s="37"/>
      <c r="D28" s="31" t="s">
        <v>42</v>
      </c>
      <c r="I28" s="126"/>
      <c r="L28" s="37"/>
    </row>
    <row r="29" s="7" customFormat="1" ht="306" customHeight="1">
      <c r="B29" s="128"/>
      <c r="E29" s="35" t="s">
        <v>2350</v>
      </c>
      <c r="F29" s="35"/>
      <c r="G29" s="35"/>
      <c r="H29" s="35"/>
      <c r="I29" s="129"/>
      <c r="L29" s="128"/>
    </row>
    <row r="30" s="1" customFormat="1" ht="6.96" customHeight="1">
      <c r="B30" s="37"/>
      <c r="I30" s="126"/>
      <c r="L30" s="37"/>
    </row>
    <row r="31" s="1" customFormat="1" ht="6.96" customHeight="1">
      <c r="B31" s="37"/>
      <c r="D31" s="69"/>
      <c r="E31" s="69"/>
      <c r="F31" s="69"/>
      <c r="G31" s="69"/>
      <c r="H31" s="69"/>
      <c r="I31" s="130"/>
      <c r="J31" s="69"/>
      <c r="K31" s="69"/>
      <c r="L31" s="37"/>
    </row>
    <row r="32" s="1" customFormat="1" ht="25.44" customHeight="1">
      <c r="B32" s="37"/>
      <c r="D32" s="131" t="s">
        <v>44</v>
      </c>
      <c r="I32" s="126"/>
      <c r="J32" s="90">
        <f>ROUND(J130, 2)</f>
        <v>0</v>
      </c>
      <c r="L32" s="37"/>
    </row>
    <row r="33" s="1" customFormat="1" ht="6.96" customHeight="1">
      <c r="B33" s="37"/>
      <c r="D33" s="69"/>
      <c r="E33" s="69"/>
      <c r="F33" s="69"/>
      <c r="G33" s="69"/>
      <c r="H33" s="69"/>
      <c r="I33" s="130"/>
      <c r="J33" s="69"/>
      <c r="K33" s="69"/>
      <c r="L33" s="37"/>
    </row>
    <row r="34" s="1" customFormat="1" ht="14.4" customHeight="1">
      <c r="B34" s="37"/>
      <c r="F34" s="41" t="s">
        <v>46</v>
      </c>
      <c r="I34" s="132" t="s">
        <v>45</v>
      </c>
      <c r="J34" s="41" t="s">
        <v>47</v>
      </c>
      <c r="L34" s="37"/>
    </row>
    <row r="35" s="1" customFormat="1" ht="14.4" customHeight="1">
      <c r="B35" s="37"/>
      <c r="D35" s="133" t="s">
        <v>48</v>
      </c>
      <c r="E35" s="31" t="s">
        <v>49</v>
      </c>
      <c r="F35" s="134">
        <f>ROUND((SUM(BE130:BE222)),  2)</f>
        <v>0</v>
      </c>
      <c r="I35" s="135">
        <v>0.20999999999999999</v>
      </c>
      <c r="J35" s="134">
        <f>ROUND(((SUM(BE130:BE222))*I35),  2)</f>
        <v>0</v>
      </c>
      <c r="L35" s="37"/>
    </row>
    <row r="36" s="1" customFormat="1" ht="14.4" customHeight="1">
      <c r="B36" s="37"/>
      <c r="E36" s="31" t="s">
        <v>50</v>
      </c>
      <c r="F36" s="134">
        <f>ROUND((SUM(BF130:BF222)),  2)</f>
        <v>0</v>
      </c>
      <c r="I36" s="135">
        <v>0.14999999999999999</v>
      </c>
      <c r="J36" s="134">
        <f>ROUND(((SUM(BF130:BF222))*I36),  2)</f>
        <v>0</v>
      </c>
      <c r="L36" s="37"/>
    </row>
    <row r="37" hidden="1" s="1" customFormat="1" ht="14.4" customHeight="1">
      <c r="B37" s="37"/>
      <c r="E37" s="31" t="s">
        <v>51</v>
      </c>
      <c r="F37" s="134">
        <f>ROUND((SUM(BG130:BG222)),  2)</f>
        <v>0</v>
      </c>
      <c r="I37" s="135">
        <v>0.20999999999999999</v>
      </c>
      <c r="J37" s="134">
        <f>0</f>
        <v>0</v>
      </c>
      <c r="L37" s="37"/>
    </row>
    <row r="38" hidden="1" s="1" customFormat="1" ht="14.4" customHeight="1">
      <c r="B38" s="37"/>
      <c r="E38" s="31" t="s">
        <v>52</v>
      </c>
      <c r="F38" s="134">
        <f>ROUND((SUM(BH130:BH222)),  2)</f>
        <v>0</v>
      </c>
      <c r="I38" s="135">
        <v>0.14999999999999999</v>
      </c>
      <c r="J38" s="134">
        <f>0</f>
        <v>0</v>
      </c>
      <c r="L38" s="37"/>
    </row>
    <row r="39" hidden="1" s="1" customFormat="1" ht="14.4" customHeight="1">
      <c r="B39" s="37"/>
      <c r="E39" s="31" t="s">
        <v>53</v>
      </c>
      <c r="F39" s="134">
        <f>ROUND((SUM(BI130:BI222)),  2)</f>
        <v>0</v>
      </c>
      <c r="I39" s="135">
        <v>0</v>
      </c>
      <c r="J39" s="134">
        <f>0</f>
        <v>0</v>
      </c>
      <c r="L39" s="37"/>
    </row>
    <row r="40" s="1" customFormat="1" ht="6.96" customHeight="1">
      <c r="B40" s="37"/>
      <c r="I40" s="126"/>
      <c r="L40" s="37"/>
    </row>
    <row r="41" s="1" customFormat="1" ht="25.44" customHeight="1">
      <c r="B41" s="37"/>
      <c r="C41" s="136"/>
      <c r="D41" s="137" t="s">
        <v>54</v>
      </c>
      <c r="E41" s="77"/>
      <c r="F41" s="77"/>
      <c r="G41" s="138" t="s">
        <v>55</v>
      </c>
      <c r="H41" s="139" t="s">
        <v>56</v>
      </c>
      <c r="I41" s="140"/>
      <c r="J41" s="141">
        <f>SUM(J32:J39)</f>
        <v>0</v>
      </c>
      <c r="K41" s="142"/>
      <c r="L41" s="37"/>
    </row>
    <row r="42" s="1" customFormat="1" ht="14.4" customHeight="1">
      <c r="B42" s="37"/>
      <c r="I42" s="126"/>
      <c r="L42" s="37"/>
    </row>
    <row r="43" ht="14.4" customHeight="1">
      <c r="B43" s="21"/>
      <c r="L43" s="21"/>
    </row>
    <row r="44" ht="14.4" customHeight="1">
      <c r="B44" s="21"/>
      <c r="L44" s="21"/>
    </row>
    <row r="45" ht="14.4" customHeight="1">
      <c r="B45" s="21"/>
      <c r="L45" s="21"/>
    </row>
    <row r="46" ht="14.4" customHeight="1">
      <c r="B46" s="21"/>
      <c r="L46" s="21"/>
    </row>
    <row r="47" ht="14.4" customHeight="1">
      <c r="B47" s="21"/>
      <c r="L47" s="21"/>
    </row>
    <row r="48" ht="14.4" customHeight="1">
      <c r="B48" s="21"/>
      <c r="L48" s="21"/>
    </row>
    <row r="49" ht="14.4" customHeight="1">
      <c r="B49" s="21"/>
      <c r="L49" s="21"/>
    </row>
    <row r="50" s="1" customFormat="1" ht="14.4" customHeight="1">
      <c r="B50" s="37"/>
      <c r="D50" s="53" t="s">
        <v>57</v>
      </c>
      <c r="E50" s="54"/>
      <c r="F50" s="54"/>
      <c r="G50" s="53" t="s">
        <v>58</v>
      </c>
      <c r="H50" s="54"/>
      <c r="I50" s="143"/>
      <c r="J50" s="54"/>
      <c r="K50" s="54"/>
      <c r="L50" s="3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1" customFormat="1">
      <c r="B61" s="37"/>
      <c r="D61" s="55" t="s">
        <v>59</v>
      </c>
      <c r="E61" s="39"/>
      <c r="F61" s="144" t="s">
        <v>60</v>
      </c>
      <c r="G61" s="55" t="s">
        <v>59</v>
      </c>
      <c r="H61" s="39"/>
      <c r="I61" s="145"/>
      <c r="J61" s="146" t="s">
        <v>60</v>
      </c>
      <c r="K61" s="39"/>
      <c r="L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1" customFormat="1">
      <c r="B65" s="37"/>
      <c r="D65" s="53" t="s">
        <v>61</v>
      </c>
      <c r="E65" s="54"/>
      <c r="F65" s="54"/>
      <c r="G65" s="53" t="s">
        <v>62</v>
      </c>
      <c r="H65" s="54"/>
      <c r="I65" s="143"/>
      <c r="J65" s="54"/>
      <c r="K65" s="54"/>
      <c r="L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1" customFormat="1">
      <c r="B76" s="37"/>
      <c r="D76" s="55" t="s">
        <v>59</v>
      </c>
      <c r="E76" s="39"/>
      <c r="F76" s="144" t="s">
        <v>60</v>
      </c>
      <c r="G76" s="55" t="s">
        <v>59</v>
      </c>
      <c r="H76" s="39"/>
      <c r="I76" s="145"/>
      <c r="J76" s="146" t="s">
        <v>60</v>
      </c>
      <c r="K76" s="39"/>
      <c r="L76" s="37"/>
    </row>
    <row r="77" s="1" customFormat="1" ht="14.4" customHeight="1">
      <c r="B77" s="56"/>
      <c r="C77" s="57"/>
      <c r="D77" s="57"/>
      <c r="E77" s="57"/>
      <c r="F77" s="57"/>
      <c r="G77" s="57"/>
      <c r="H77" s="57"/>
      <c r="I77" s="147"/>
      <c r="J77" s="57"/>
      <c r="K77" s="57"/>
      <c r="L77" s="37"/>
    </row>
    <row r="81" s="1" customFormat="1" ht="6.96" customHeight="1">
      <c r="B81" s="58"/>
      <c r="C81" s="59"/>
      <c r="D81" s="59"/>
      <c r="E81" s="59"/>
      <c r="F81" s="59"/>
      <c r="G81" s="59"/>
      <c r="H81" s="59"/>
      <c r="I81" s="148"/>
      <c r="J81" s="59"/>
      <c r="K81" s="59"/>
      <c r="L81" s="37"/>
    </row>
    <row r="82" s="1" customFormat="1" ht="24.96" customHeight="1">
      <c r="B82" s="37"/>
      <c r="C82" s="22" t="s">
        <v>142</v>
      </c>
      <c r="I82" s="126"/>
      <c r="L82" s="37"/>
    </row>
    <row r="83" s="1" customFormat="1" ht="6.96" customHeight="1">
      <c r="B83" s="37"/>
      <c r="I83" s="126"/>
      <c r="L83" s="37"/>
    </row>
    <row r="84" s="1" customFormat="1" ht="12" customHeight="1">
      <c r="B84" s="37"/>
      <c r="C84" s="31" t="s">
        <v>16</v>
      </c>
      <c r="I84" s="126"/>
      <c r="L84" s="37"/>
    </row>
    <row r="85" s="1" customFormat="1" ht="16.5" customHeight="1">
      <c r="B85" s="37"/>
      <c r="E85" s="125" t="str">
        <f>E7</f>
        <v>Novostavba garáží v areálu KSÚSV v Humpolci</v>
      </c>
      <c r="F85" s="31"/>
      <c r="G85" s="31"/>
      <c r="H85" s="31"/>
      <c r="I85" s="126"/>
      <c r="L85" s="37"/>
    </row>
    <row r="86" ht="12" customHeight="1">
      <c r="B86" s="21"/>
      <c r="C86" s="31" t="s">
        <v>138</v>
      </c>
      <c r="L86" s="21"/>
    </row>
    <row r="87" s="1" customFormat="1" ht="16.5" customHeight="1">
      <c r="B87" s="37"/>
      <c r="E87" s="125" t="s">
        <v>2348</v>
      </c>
      <c r="F87" s="1"/>
      <c r="G87" s="1"/>
      <c r="H87" s="1"/>
      <c r="I87" s="126"/>
      <c r="L87" s="37"/>
    </row>
    <row r="88" s="1" customFormat="1" ht="12" customHeight="1">
      <c r="B88" s="37"/>
      <c r="C88" s="31" t="s">
        <v>140</v>
      </c>
      <c r="I88" s="126"/>
      <c r="L88" s="37"/>
    </row>
    <row r="89" s="1" customFormat="1" ht="16.5" customHeight="1">
      <c r="B89" s="37"/>
      <c r="E89" s="63" t="str">
        <f>E11</f>
        <v>IO-03 - Areálové rozvody NN</v>
      </c>
      <c r="F89" s="1"/>
      <c r="G89" s="1"/>
      <c r="H89" s="1"/>
      <c r="I89" s="126"/>
      <c r="L89" s="37"/>
    </row>
    <row r="90" s="1" customFormat="1" ht="6.96" customHeight="1">
      <c r="B90" s="37"/>
      <c r="I90" s="126"/>
      <c r="L90" s="37"/>
    </row>
    <row r="91" s="1" customFormat="1" ht="12" customHeight="1">
      <c r="B91" s="37"/>
      <c r="C91" s="31" t="s">
        <v>22</v>
      </c>
      <c r="F91" s="26" t="str">
        <f>F14</f>
        <v>město Humpolec, areál KSÚS ul. Spojovací</v>
      </c>
      <c r="I91" s="127" t="s">
        <v>24</v>
      </c>
      <c r="J91" s="65" t="str">
        <f>IF(J14="","",J14)</f>
        <v>27. 10. 2015</v>
      </c>
      <c r="L91" s="37"/>
    </row>
    <row r="92" s="1" customFormat="1" ht="6.96" customHeight="1">
      <c r="B92" s="37"/>
      <c r="I92" s="126"/>
      <c r="L92" s="37"/>
    </row>
    <row r="93" s="1" customFormat="1" ht="43.05" customHeight="1">
      <c r="B93" s="37"/>
      <c r="C93" s="31" t="s">
        <v>28</v>
      </c>
      <c r="F93" s="26" t="str">
        <f>E17</f>
        <v>Krajská správa a údržba silnic Vysočiny</v>
      </c>
      <c r="I93" s="127" t="s">
        <v>35</v>
      </c>
      <c r="J93" s="35" t="str">
        <f>E23</f>
        <v>PROJEKT CENTRUM NOVA s.r.o.</v>
      </c>
      <c r="L93" s="37"/>
    </row>
    <row r="94" s="1" customFormat="1" ht="15.15" customHeight="1">
      <c r="B94" s="37"/>
      <c r="C94" s="31" t="s">
        <v>33</v>
      </c>
      <c r="F94" s="26" t="str">
        <f>IF(E20="","",E20)</f>
        <v>Vyplň údaj</v>
      </c>
      <c r="I94" s="127" t="s">
        <v>40</v>
      </c>
      <c r="J94" s="35" t="str">
        <f>E26</f>
        <v xml:space="preserve"> </v>
      </c>
      <c r="L94" s="37"/>
    </row>
    <row r="95" s="1" customFormat="1" ht="10.32" customHeight="1">
      <c r="B95" s="37"/>
      <c r="I95" s="126"/>
      <c r="L95" s="37"/>
    </row>
    <row r="96" s="1" customFormat="1" ht="29.28" customHeight="1">
      <c r="B96" s="37"/>
      <c r="C96" s="149" t="s">
        <v>143</v>
      </c>
      <c r="D96" s="136"/>
      <c r="E96" s="136"/>
      <c r="F96" s="136"/>
      <c r="G96" s="136"/>
      <c r="H96" s="136"/>
      <c r="I96" s="150"/>
      <c r="J96" s="151" t="s">
        <v>144</v>
      </c>
      <c r="K96" s="136"/>
      <c r="L96" s="37"/>
    </row>
    <row r="97" s="1" customFormat="1" ht="10.32" customHeight="1">
      <c r="B97" s="37"/>
      <c r="I97" s="126"/>
      <c r="L97" s="37"/>
    </row>
    <row r="98" s="1" customFormat="1" ht="22.8" customHeight="1">
      <c r="B98" s="37"/>
      <c r="C98" s="152" t="s">
        <v>145</v>
      </c>
      <c r="I98" s="126"/>
      <c r="J98" s="90">
        <f>J130</f>
        <v>0</v>
      </c>
      <c r="L98" s="37"/>
      <c r="AU98" s="18" t="s">
        <v>146</v>
      </c>
    </row>
    <row r="99" s="8" customFormat="1" ht="24.96" customHeight="1">
      <c r="B99" s="153"/>
      <c r="D99" s="154" t="s">
        <v>230</v>
      </c>
      <c r="E99" s="155"/>
      <c r="F99" s="155"/>
      <c r="G99" s="155"/>
      <c r="H99" s="155"/>
      <c r="I99" s="156"/>
      <c r="J99" s="157">
        <f>J131</f>
        <v>0</v>
      </c>
      <c r="L99" s="153"/>
    </row>
    <row r="100" s="9" customFormat="1" ht="19.92" customHeight="1">
      <c r="B100" s="158"/>
      <c r="D100" s="159" t="s">
        <v>1544</v>
      </c>
      <c r="E100" s="160"/>
      <c r="F100" s="160"/>
      <c r="G100" s="160"/>
      <c r="H100" s="160"/>
      <c r="I100" s="161"/>
      <c r="J100" s="162">
        <f>J132</f>
        <v>0</v>
      </c>
      <c r="L100" s="158"/>
    </row>
    <row r="101" s="9" customFormat="1" ht="19.92" customHeight="1">
      <c r="B101" s="158"/>
      <c r="D101" s="159" t="s">
        <v>1545</v>
      </c>
      <c r="E101" s="160"/>
      <c r="F101" s="160"/>
      <c r="G101" s="160"/>
      <c r="H101" s="160"/>
      <c r="I101" s="161"/>
      <c r="J101" s="162">
        <f>J135</f>
        <v>0</v>
      </c>
      <c r="L101" s="158"/>
    </row>
    <row r="102" s="9" customFormat="1" ht="19.92" customHeight="1">
      <c r="B102" s="158"/>
      <c r="D102" s="159" t="s">
        <v>1546</v>
      </c>
      <c r="E102" s="160"/>
      <c r="F102" s="160"/>
      <c r="G102" s="160"/>
      <c r="H102" s="160"/>
      <c r="I102" s="161"/>
      <c r="J102" s="162">
        <f>J140</f>
        <v>0</v>
      </c>
      <c r="L102" s="158"/>
    </row>
    <row r="103" s="9" customFormat="1" ht="19.92" customHeight="1">
      <c r="B103" s="158"/>
      <c r="D103" s="159" t="s">
        <v>1547</v>
      </c>
      <c r="E103" s="160"/>
      <c r="F103" s="160"/>
      <c r="G103" s="160"/>
      <c r="H103" s="160"/>
      <c r="I103" s="161"/>
      <c r="J103" s="162">
        <f>J158</f>
        <v>0</v>
      </c>
      <c r="L103" s="158"/>
    </row>
    <row r="104" s="9" customFormat="1" ht="19.92" customHeight="1">
      <c r="B104" s="158"/>
      <c r="D104" s="159" t="s">
        <v>1548</v>
      </c>
      <c r="E104" s="160"/>
      <c r="F104" s="160"/>
      <c r="G104" s="160"/>
      <c r="H104" s="160"/>
      <c r="I104" s="161"/>
      <c r="J104" s="162">
        <f>J163</f>
        <v>0</v>
      </c>
      <c r="L104" s="158"/>
    </row>
    <row r="105" s="9" customFormat="1" ht="19.92" customHeight="1">
      <c r="B105" s="158"/>
      <c r="D105" s="159" t="s">
        <v>1549</v>
      </c>
      <c r="E105" s="160"/>
      <c r="F105" s="160"/>
      <c r="G105" s="160"/>
      <c r="H105" s="160"/>
      <c r="I105" s="161"/>
      <c r="J105" s="162">
        <f>J166</f>
        <v>0</v>
      </c>
      <c r="L105" s="158"/>
    </row>
    <row r="106" s="8" customFormat="1" ht="24.96" customHeight="1">
      <c r="B106" s="153"/>
      <c r="D106" s="154" t="s">
        <v>1551</v>
      </c>
      <c r="E106" s="155"/>
      <c r="F106" s="155"/>
      <c r="G106" s="155"/>
      <c r="H106" s="155"/>
      <c r="I106" s="156"/>
      <c r="J106" s="157">
        <f>J175</f>
        <v>0</v>
      </c>
      <c r="L106" s="153"/>
    </row>
    <row r="107" s="9" customFormat="1" ht="19.92" customHeight="1">
      <c r="B107" s="158"/>
      <c r="D107" s="159" t="s">
        <v>1552</v>
      </c>
      <c r="E107" s="160"/>
      <c r="F107" s="160"/>
      <c r="G107" s="160"/>
      <c r="H107" s="160"/>
      <c r="I107" s="161"/>
      <c r="J107" s="162">
        <f>J176</f>
        <v>0</v>
      </c>
      <c r="L107" s="158"/>
    </row>
    <row r="108" s="9" customFormat="1" ht="19.92" customHeight="1">
      <c r="B108" s="158"/>
      <c r="D108" s="159" t="s">
        <v>2351</v>
      </c>
      <c r="E108" s="160"/>
      <c r="F108" s="160"/>
      <c r="G108" s="160"/>
      <c r="H108" s="160"/>
      <c r="I108" s="161"/>
      <c r="J108" s="162">
        <f>J181</f>
        <v>0</v>
      </c>
      <c r="L108" s="158"/>
    </row>
    <row r="109" s="1" customFormat="1" ht="21.84" customHeight="1">
      <c r="B109" s="37"/>
      <c r="I109" s="126"/>
      <c r="L109" s="37"/>
    </row>
    <row r="110" s="1" customFormat="1" ht="6.96" customHeight="1">
      <c r="B110" s="56"/>
      <c r="C110" s="57"/>
      <c r="D110" s="57"/>
      <c r="E110" s="57"/>
      <c r="F110" s="57"/>
      <c r="G110" s="57"/>
      <c r="H110" s="57"/>
      <c r="I110" s="147"/>
      <c r="J110" s="57"/>
      <c r="K110" s="57"/>
      <c r="L110" s="37"/>
    </row>
    <row r="114" s="1" customFormat="1" ht="6.96" customHeight="1">
      <c r="B114" s="58"/>
      <c r="C114" s="59"/>
      <c r="D114" s="59"/>
      <c r="E114" s="59"/>
      <c r="F114" s="59"/>
      <c r="G114" s="59"/>
      <c r="H114" s="59"/>
      <c r="I114" s="148"/>
      <c r="J114" s="59"/>
      <c r="K114" s="59"/>
      <c r="L114" s="37"/>
    </row>
    <row r="115" s="1" customFormat="1" ht="24.96" customHeight="1">
      <c r="B115" s="37"/>
      <c r="C115" s="22" t="s">
        <v>149</v>
      </c>
      <c r="I115" s="126"/>
      <c r="L115" s="37"/>
    </row>
    <row r="116" s="1" customFormat="1" ht="6.96" customHeight="1">
      <c r="B116" s="37"/>
      <c r="I116" s="126"/>
      <c r="L116" s="37"/>
    </row>
    <row r="117" s="1" customFormat="1" ht="12" customHeight="1">
      <c r="B117" s="37"/>
      <c r="C117" s="31" t="s">
        <v>16</v>
      </c>
      <c r="I117" s="126"/>
      <c r="L117" s="37"/>
    </row>
    <row r="118" s="1" customFormat="1" ht="16.5" customHeight="1">
      <c r="B118" s="37"/>
      <c r="E118" s="125" t="str">
        <f>E7</f>
        <v>Novostavba garáží v areálu KSÚSV v Humpolci</v>
      </c>
      <c r="F118" s="31"/>
      <c r="G118" s="31"/>
      <c r="H118" s="31"/>
      <c r="I118" s="126"/>
      <c r="L118" s="37"/>
    </row>
    <row r="119" ht="12" customHeight="1">
      <c r="B119" s="21"/>
      <c r="C119" s="31" t="s">
        <v>138</v>
      </c>
      <c r="L119" s="21"/>
    </row>
    <row r="120" s="1" customFormat="1" ht="16.5" customHeight="1">
      <c r="B120" s="37"/>
      <c r="E120" s="125" t="s">
        <v>2348</v>
      </c>
      <c r="F120" s="1"/>
      <c r="G120" s="1"/>
      <c r="H120" s="1"/>
      <c r="I120" s="126"/>
      <c r="L120" s="37"/>
    </row>
    <row r="121" s="1" customFormat="1" ht="12" customHeight="1">
      <c r="B121" s="37"/>
      <c r="C121" s="31" t="s">
        <v>140</v>
      </c>
      <c r="I121" s="126"/>
      <c r="L121" s="37"/>
    </row>
    <row r="122" s="1" customFormat="1" ht="16.5" customHeight="1">
      <c r="B122" s="37"/>
      <c r="E122" s="63" t="str">
        <f>E11</f>
        <v>IO-03 - Areálové rozvody NN</v>
      </c>
      <c r="F122" s="1"/>
      <c r="G122" s="1"/>
      <c r="H122" s="1"/>
      <c r="I122" s="126"/>
      <c r="L122" s="37"/>
    </row>
    <row r="123" s="1" customFormat="1" ht="6.96" customHeight="1">
      <c r="B123" s="37"/>
      <c r="I123" s="126"/>
      <c r="L123" s="37"/>
    </row>
    <row r="124" s="1" customFormat="1" ht="12" customHeight="1">
      <c r="B124" s="37"/>
      <c r="C124" s="31" t="s">
        <v>22</v>
      </c>
      <c r="F124" s="26" t="str">
        <f>F14</f>
        <v>město Humpolec, areál KSÚS ul. Spojovací</v>
      </c>
      <c r="I124" s="127" t="s">
        <v>24</v>
      </c>
      <c r="J124" s="65" t="str">
        <f>IF(J14="","",J14)</f>
        <v>27. 10. 2015</v>
      </c>
      <c r="L124" s="37"/>
    </row>
    <row r="125" s="1" customFormat="1" ht="6.96" customHeight="1">
      <c r="B125" s="37"/>
      <c r="I125" s="126"/>
      <c r="L125" s="37"/>
    </row>
    <row r="126" s="1" customFormat="1" ht="43.05" customHeight="1">
      <c r="B126" s="37"/>
      <c r="C126" s="31" t="s">
        <v>28</v>
      </c>
      <c r="F126" s="26" t="str">
        <f>E17</f>
        <v>Krajská správa a údržba silnic Vysočiny</v>
      </c>
      <c r="I126" s="127" t="s">
        <v>35</v>
      </c>
      <c r="J126" s="35" t="str">
        <f>E23</f>
        <v>PROJEKT CENTRUM NOVA s.r.o.</v>
      </c>
      <c r="L126" s="37"/>
    </row>
    <row r="127" s="1" customFormat="1" ht="15.15" customHeight="1">
      <c r="B127" s="37"/>
      <c r="C127" s="31" t="s">
        <v>33</v>
      </c>
      <c r="F127" s="26" t="str">
        <f>IF(E20="","",E20)</f>
        <v>Vyplň údaj</v>
      </c>
      <c r="I127" s="127" t="s">
        <v>40</v>
      </c>
      <c r="J127" s="35" t="str">
        <f>E26</f>
        <v xml:space="preserve"> </v>
      </c>
      <c r="L127" s="37"/>
    </row>
    <row r="128" s="1" customFormat="1" ht="10.32" customHeight="1">
      <c r="B128" s="37"/>
      <c r="I128" s="126"/>
      <c r="L128" s="37"/>
    </row>
    <row r="129" s="10" customFormat="1" ht="29.28" customHeight="1">
      <c r="B129" s="163"/>
      <c r="C129" s="164" t="s">
        <v>150</v>
      </c>
      <c r="D129" s="165" t="s">
        <v>69</v>
      </c>
      <c r="E129" s="165" t="s">
        <v>65</v>
      </c>
      <c r="F129" s="165" t="s">
        <v>66</v>
      </c>
      <c r="G129" s="165" t="s">
        <v>151</v>
      </c>
      <c r="H129" s="165" t="s">
        <v>152</v>
      </c>
      <c r="I129" s="166" t="s">
        <v>153</v>
      </c>
      <c r="J129" s="165" t="s">
        <v>144</v>
      </c>
      <c r="K129" s="167" t="s">
        <v>154</v>
      </c>
      <c r="L129" s="163"/>
      <c r="M129" s="82" t="s">
        <v>1</v>
      </c>
      <c r="N129" s="83" t="s">
        <v>48</v>
      </c>
      <c r="O129" s="83" t="s">
        <v>155</v>
      </c>
      <c r="P129" s="83" t="s">
        <v>156</v>
      </c>
      <c r="Q129" s="83" t="s">
        <v>157</v>
      </c>
      <c r="R129" s="83" t="s">
        <v>158</v>
      </c>
      <c r="S129" s="83" t="s">
        <v>159</v>
      </c>
      <c r="T129" s="84" t="s">
        <v>160</v>
      </c>
    </row>
    <row r="130" s="1" customFormat="1" ht="22.8" customHeight="1">
      <c r="B130" s="37"/>
      <c r="C130" s="87" t="s">
        <v>161</v>
      </c>
      <c r="I130" s="126"/>
      <c r="J130" s="168">
        <f>BK130</f>
        <v>0</v>
      </c>
      <c r="L130" s="37"/>
      <c r="M130" s="85"/>
      <c r="N130" s="69"/>
      <c r="O130" s="69"/>
      <c r="P130" s="169">
        <f>P131+P175</f>
        <v>0</v>
      </c>
      <c r="Q130" s="69"/>
      <c r="R130" s="169">
        <f>R131+R175</f>
        <v>21.333060000000007</v>
      </c>
      <c r="S130" s="69"/>
      <c r="T130" s="170">
        <f>T131+T175</f>
        <v>0</v>
      </c>
      <c r="AT130" s="18" t="s">
        <v>83</v>
      </c>
      <c r="AU130" s="18" t="s">
        <v>146</v>
      </c>
      <c r="BK130" s="171">
        <f>BK131+BK175</f>
        <v>0</v>
      </c>
    </row>
    <row r="131" s="11" customFormat="1" ht="25.92" customHeight="1">
      <c r="B131" s="172"/>
      <c r="D131" s="173" t="s">
        <v>83</v>
      </c>
      <c r="E131" s="174" t="s">
        <v>1068</v>
      </c>
      <c r="F131" s="174" t="s">
        <v>1069</v>
      </c>
      <c r="I131" s="175"/>
      <c r="J131" s="176">
        <f>BK131</f>
        <v>0</v>
      </c>
      <c r="L131" s="172"/>
      <c r="M131" s="177"/>
      <c r="N131" s="178"/>
      <c r="O131" s="178"/>
      <c r="P131" s="179">
        <f>P132+P135+P140+P158+P163+P166</f>
        <v>0</v>
      </c>
      <c r="Q131" s="178"/>
      <c r="R131" s="179">
        <f>R132+R135+R140+R158+R163+R166</f>
        <v>0.07986</v>
      </c>
      <c r="S131" s="178"/>
      <c r="T131" s="180">
        <f>T132+T135+T140+T158+T163+T166</f>
        <v>0</v>
      </c>
      <c r="AR131" s="173" t="s">
        <v>92</v>
      </c>
      <c r="AT131" s="181" t="s">
        <v>83</v>
      </c>
      <c r="AU131" s="181" t="s">
        <v>84</v>
      </c>
      <c r="AY131" s="173" t="s">
        <v>165</v>
      </c>
      <c r="BK131" s="182">
        <f>BK132+BK135+BK140+BK158+BK163+BK166</f>
        <v>0</v>
      </c>
    </row>
    <row r="132" s="11" customFormat="1" ht="22.8" customHeight="1">
      <c r="B132" s="172"/>
      <c r="D132" s="173" t="s">
        <v>83</v>
      </c>
      <c r="E132" s="183" t="s">
        <v>1553</v>
      </c>
      <c r="F132" s="183" t="s">
        <v>1554</v>
      </c>
      <c r="I132" s="175"/>
      <c r="J132" s="184">
        <f>BK132</f>
        <v>0</v>
      </c>
      <c r="L132" s="172"/>
      <c r="M132" s="177"/>
      <c r="N132" s="178"/>
      <c r="O132" s="178"/>
      <c r="P132" s="179">
        <f>SUM(P133:P134)</f>
        <v>0</v>
      </c>
      <c r="Q132" s="178"/>
      <c r="R132" s="179">
        <f>SUM(R133:R134)</f>
        <v>0</v>
      </c>
      <c r="S132" s="178"/>
      <c r="T132" s="180">
        <f>SUM(T133:T134)</f>
        <v>0</v>
      </c>
      <c r="AR132" s="173" t="s">
        <v>92</v>
      </c>
      <c r="AT132" s="181" t="s">
        <v>83</v>
      </c>
      <c r="AU132" s="181" t="s">
        <v>21</v>
      </c>
      <c r="AY132" s="173" t="s">
        <v>165</v>
      </c>
      <c r="BK132" s="182">
        <f>SUM(BK133:BK134)</f>
        <v>0</v>
      </c>
    </row>
    <row r="133" s="1" customFormat="1" ht="16.5" customHeight="1">
      <c r="B133" s="185"/>
      <c r="C133" s="186" t="s">
        <v>21</v>
      </c>
      <c r="D133" s="186" t="s">
        <v>168</v>
      </c>
      <c r="E133" s="187" t="s">
        <v>1868</v>
      </c>
      <c r="F133" s="188" t="s">
        <v>2352</v>
      </c>
      <c r="G133" s="189" t="s">
        <v>328</v>
      </c>
      <c r="H133" s="190">
        <v>1</v>
      </c>
      <c r="I133" s="191"/>
      <c r="J133" s="192">
        <f>ROUND(I133*H133,2)</f>
        <v>0</v>
      </c>
      <c r="K133" s="188" t="s">
        <v>247</v>
      </c>
      <c r="L133" s="37"/>
      <c r="M133" s="193" t="s">
        <v>1</v>
      </c>
      <c r="N133" s="194" t="s">
        <v>49</v>
      </c>
      <c r="O133" s="73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AR133" s="197" t="s">
        <v>331</v>
      </c>
      <c r="AT133" s="197" t="s">
        <v>168</v>
      </c>
      <c r="AU133" s="197" t="s">
        <v>92</v>
      </c>
      <c r="AY133" s="18" t="s">
        <v>165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8" t="s">
        <v>21</v>
      </c>
      <c r="BK133" s="198">
        <f>ROUND(I133*H133,2)</f>
        <v>0</v>
      </c>
      <c r="BL133" s="18" t="s">
        <v>331</v>
      </c>
      <c r="BM133" s="197" t="s">
        <v>2353</v>
      </c>
    </row>
    <row r="134" s="1" customFormat="1">
      <c r="B134" s="37"/>
      <c r="D134" s="199" t="s">
        <v>173</v>
      </c>
      <c r="F134" s="200" t="s">
        <v>1871</v>
      </c>
      <c r="I134" s="126"/>
      <c r="L134" s="37"/>
      <c r="M134" s="201"/>
      <c r="N134" s="73"/>
      <c r="O134" s="73"/>
      <c r="P134" s="73"/>
      <c r="Q134" s="73"/>
      <c r="R134" s="73"/>
      <c r="S134" s="73"/>
      <c r="T134" s="74"/>
      <c r="AT134" s="18" t="s">
        <v>173</v>
      </c>
      <c r="AU134" s="18" t="s">
        <v>92</v>
      </c>
    </row>
    <row r="135" s="11" customFormat="1" ht="22.8" customHeight="1">
      <c r="B135" s="172"/>
      <c r="D135" s="173" t="s">
        <v>83</v>
      </c>
      <c r="E135" s="183" t="s">
        <v>1559</v>
      </c>
      <c r="F135" s="183" t="s">
        <v>1560</v>
      </c>
      <c r="I135" s="175"/>
      <c r="J135" s="184">
        <f>BK135</f>
        <v>0</v>
      </c>
      <c r="L135" s="172"/>
      <c r="M135" s="177"/>
      <c r="N135" s="178"/>
      <c r="O135" s="178"/>
      <c r="P135" s="179">
        <f>SUM(P136:P139)</f>
        <v>0</v>
      </c>
      <c r="Q135" s="178"/>
      <c r="R135" s="179">
        <f>SUM(R136:R139)</f>
        <v>0.0050000000000000001</v>
      </c>
      <c r="S135" s="178"/>
      <c r="T135" s="180">
        <f>SUM(T136:T139)</f>
        <v>0</v>
      </c>
      <c r="AR135" s="173" t="s">
        <v>92</v>
      </c>
      <c r="AT135" s="181" t="s">
        <v>83</v>
      </c>
      <c r="AU135" s="181" t="s">
        <v>21</v>
      </c>
      <c r="AY135" s="173" t="s">
        <v>165</v>
      </c>
      <c r="BK135" s="182">
        <f>SUM(BK136:BK139)</f>
        <v>0</v>
      </c>
    </row>
    <row r="136" s="1" customFormat="1" ht="24" customHeight="1">
      <c r="B136" s="185"/>
      <c r="C136" s="186" t="s">
        <v>92</v>
      </c>
      <c r="D136" s="186" t="s">
        <v>168</v>
      </c>
      <c r="E136" s="187" t="s">
        <v>1561</v>
      </c>
      <c r="F136" s="188" t="s">
        <v>1562</v>
      </c>
      <c r="G136" s="189" t="s">
        <v>328</v>
      </c>
      <c r="H136" s="190">
        <v>1</v>
      </c>
      <c r="I136" s="191"/>
      <c r="J136" s="192">
        <f>ROUND(I136*H136,2)</f>
        <v>0</v>
      </c>
      <c r="K136" s="188" t="s">
        <v>247</v>
      </c>
      <c r="L136" s="37"/>
      <c r="M136" s="193" t="s">
        <v>1</v>
      </c>
      <c r="N136" s="194" t="s">
        <v>49</v>
      </c>
      <c r="O136" s="73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AR136" s="197" t="s">
        <v>331</v>
      </c>
      <c r="AT136" s="197" t="s">
        <v>168</v>
      </c>
      <c r="AU136" s="197" t="s">
        <v>92</v>
      </c>
      <c r="AY136" s="18" t="s">
        <v>165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8" t="s">
        <v>21</v>
      </c>
      <c r="BK136" s="198">
        <f>ROUND(I136*H136,2)</f>
        <v>0</v>
      </c>
      <c r="BL136" s="18" t="s">
        <v>331</v>
      </c>
      <c r="BM136" s="197" t="s">
        <v>2354</v>
      </c>
    </row>
    <row r="137" s="1" customFormat="1">
      <c r="B137" s="37"/>
      <c r="D137" s="199" t="s">
        <v>173</v>
      </c>
      <c r="F137" s="200" t="s">
        <v>1562</v>
      </c>
      <c r="I137" s="126"/>
      <c r="L137" s="37"/>
      <c r="M137" s="201"/>
      <c r="N137" s="73"/>
      <c r="O137" s="73"/>
      <c r="P137" s="73"/>
      <c r="Q137" s="73"/>
      <c r="R137" s="73"/>
      <c r="S137" s="73"/>
      <c r="T137" s="74"/>
      <c r="AT137" s="18" t="s">
        <v>173</v>
      </c>
      <c r="AU137" s="18" t="s">
        <v>92</v>
      </c>
    </row>
    <row r="138" s="1" customFormat="1" ht="16.5" customHeight="1">
      <c r="B138" s="185"/>
      <c r="C138" s="228" t="s">
        <v>179</v>
      </c>
      <c r="D138" s="228" t="s">
        <v>386</v>
      </c>
      <c r="E138" s="229" t="s">
        <v>1564</v>
      </c>
      <c r="F138" s="230" t="s">
        <v>1565</v>
      </c>
      <c r="G138" s="231" t="s">
        <v>328</v>
      </c>
      <c r="H138" s="232">
        <v>1</v>
      </c>
      <c r="I138" s="233"/>
      <c r="J138" s="234">
        <f>ROUND(I138*H138,2)</f>
        <v>0</v>
      </c>
      <c r="K138" s="230" t="s">
        <v>1</v>
      </c>
      <c r="L138" s="235"/>
      <c r="M138" s="236" t="s">
        <v>1</v>
      </c>
      <c r="N138" s="237" t="s">
        <v>49</v>
      </c>
      <c r="O138" s="73"/>
      <c r="P138" s="195">
        <f>O138*H138</f>
        <v>0</v>
      </c>
      <c r="Q138" s="195">
        <v>0.0050000000000000001</v>
      </c>
      <c r="R138" s="195">
        <f>Q138*H138</f>
        <v>0.0050000000000000001</v>
      </c>
      <c r="S138" s="195">
        <v>0</v>
      </c>
      <c r="T138" s="196">
        <f>S138*H138</f>
        <v>0</v>
      </c>
      <c r="AR138" s="197" t="s">
        <v>431</v>
      </c>
      <c r="AT138" s="197" t="s">
        <v>386</v>
      </c>
      <c r="AU138" s="197" t="s">
        <v>92</v>
      </c>
      <c r="AY138" s="18" t="s">
        <v>165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8" t="s">
        <v>21</v>
      </c>
      <c r="BK138" s="198">
        <f>ROUND(I138*H138,2)</f>
        <v>0</v>
      </c>
      <c r="BL138" s="18" t="s">
        <v>331</v>
      </c>
      <c r="BM138" s="197" t="s">
        <v>2355</v>
      </c>
    </row>
    <row r="139" s="1" customFormat="1">
      <c r="B139" s="37"/>
      <c r="D139" s="199" t="s">
        <v>173</v>
      </c>
      <c r="F139" s="200" t="s">
        <v>2356</v>
      </c>
      <c r="I139" s="126"/>
      <c r="L139" s="37"/>
      <c r="M139" s="201"/>
      <c r="N139" s="73"/>
      <c r="O139" s="73"/>
      <c r="P139" s="73"/>
      <c r="Q139" s="73"/>
      <c r="R139" s="73"/>
      <c r="S139" s="73"/>
      <c r="T139" s="74"/>
      <c r="AT139" s="18" t="s">
        <v>173</v>
      </c>
      <c r="AU139" s="18" t="s">
        <v>92</v>
      </c>
    </row>
    <row r="140" s="11" customFormat="1" ht="22.8" customHeight="1">
      <c r="B140" s="172"/>
      <c r="D140" s="173" t="s">
        <v>83</v>
      </c>
      <c r="E140" s="183" t="s">
        <v>1581</v>
      </c>
      <c r="F140" s="183" t="s">
        <v>1582</v>
      </c>
      <c r="I140" s="175"/>
      <c r="J140" s="184">
        <f>BK140</f>
        <v>0</v>
      </c>
      <c r="L140" s="172"/>
      <c r="M140" s="177"/>
      <c r="N140" s="178"/>
      <c r="O140" s="178"/>
      <c r="P140" s="179">
        <f>SUM(P141:P157)</f>
        <v>0</v>
      </c>
      <c r="Q140" s="178"/>
      <c r="R140" s="179">
        <f>SUM(R141:R157)</f>
        <v>0.049260000000000005</v>
      </c>
      <c r="S140" s="178"/>
      <c r="T140" s="180">
        <f>SUM(T141:T157)</f>
        <v>0</v>
      </c>
      <c r="AR140" s="173" t="s">
        <v>92</v>
      </c>
      <c r="AT140" s="181" t="s">
        <v>83</v>
      </c>
      <c r="AU140" s="181" t="s">
        <v>21</v>
      </c>
      <c r="AY140" s="173" t="s">
        <v>165</v>
      </c>
      <c r="BK140" s="182">
        <f>SUM(BK141:BK157)</f>
        <v>0</v>
      </c>
    </row>
    <row r="141" s="1" customFormat="1" ht="24" customHeight="1">
      <c r="B141" s="185"/>
      <c r="C141" s="186" t="s">
        <v>164</v>
      </c>
      <c r="D141" s="186" t="s">
        <v>168</v>
      </c>
      <c r="E141" s="187" t="s">
        <v>2357</v>
      </c>
      <c r="F141" s="188" t="s">
        <v>2358</v>
      </c>
      <c r="G141" s="189" t="s">
        <v>334</v>
      </c>
      <c r="H141" s="190">
        <v>40</v>
      </c>
      <c r="I141" s="191"/>
      <c r="J141" s="192">
        <f>ROUND(I141*H141,2)</f>
        <v>0</v>
      </c>
      <c r="K141" s="188" t="s">
        <v>247</v>
      </c>
      <c r="L141" s="37"/>
      <c r="M141" s="193" t="s">
        <v>1</v>
      </c>
      <c r="N141" s="194" t="s">
        <v>49</v>
      </c>
      <c r="O141" s="73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AR141" s="197" t="s">
        <v>331</v>
      </c>
      <c r="AT141" s="197" t="s">
        <v>168</v>
      </c>
      <c r="AU141" s="197" t="s">
        <v>92</v>
      </c>
      <c r="AY141" s="18" t="s">
        <v>165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8" t="s">
        <v>21</v>
      </c>
      <c r="BK141" s="198">
        <f>ROUND(I141*H141,2)</f>
        <v>0</v>
      </c>
      <c r="BL141" s="18" t="s">
        <v>331</v>
      </c>
      <c r="BM141" s="197" t="s">
        <v>2359</v>
      </c>
    </row>
    <row r="142" s="1" customFormat="1">
      <c r="B142" s="37"/>
      <c r="D142" s="199" t="s">
        <v>173</v>
      </c>
      <c r="F142" s="200" t="s">
        <v>2360</v>
      </c>
      <c r="I142" s="126"/>
      <c r="L142" s="37"/>
      <c r="M142" s="201"/>
      <c r="N142" s="73"/>
      <c r="O142" s="73"/>
      <c r="P142" s="73"/>
      <c r="Q142" s="73"/>
      <c r="R142" s="73"/>
      <c r="S142" s="73"/>
      <c r="T142" s="74"/>
      <c r="AT142" s="18" t="s">
        <v>173</v>
      </c>
      <c r="AU142" s="18" t="s">
        <v>92</v>
      </c>
    </row>
    <row r="143" s="1" customFormat="1" ht="24" customHeight="1">
      <c r="B143" s="185"/>
      <c r="C143" s="228" t="s">
        <v>188</v>
      </c>
      <c r="D143" s="228" t="s">
        <v>386</v>
      </c>
      <c r="E143" s="229" t="s">
        <v>2361</v>
      </c>
      <c r="F143" s="230" t="s">
        <v>2362</v>
      </c>
      <c r="G143" s="231" t="s">
        <v>334</v>
      </c>
      <c r="H143" s="232">
        <v>40</v>
      </c>
      <c r="I143" s="233"/>
      <c r="J143" s="234">
        <f>ROUND(I143*H143,2)</f>
        <v>0</v>
      </c>
      <c r="K143" s="230" t="s">
        <v>247</v>
      </c>
      <c r="L143" s="235"/>
      <c r="M143" s="236" t="s">
        <v>1</v>
      </c>
      <c r="N143" s="237" t="s">
        <v>49</v>
      </c>
      <c r="O143" s="73"/>
      <c r="P143" s="195">
        <f>O143*H143</f>
        <v>0</v>
      </c>
      <c r="Q143" s="195">
        <v>0.00055000000000000003</v>
      </c>
      <c r="R143" s="195">
        <f>Q143*H143</f>
        <v>0.022000000000000002</v>
      </c>
      <c r="S143" s="195">
        <v>0</v>
      </c>
      <c r="T143" s="196">
        <f>S143*H143</f>
        <v>0</v>
      </c>
      <c r="AR143" s="197" t="s">
        <v>431</v>
      </c>
      <c r="AT143" s="197" t="s">
        <v>386</v>
      </c>
      <c r="AU143" s="197" t="s">
        <v>92</v>
      </c>
      <c r="AY143" s="18" t="s">
        <v>165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8" t="s">
        <v>21</v>
      </c>
      <c r="BK143" s="198">
        <f>ROUND(I143*H143,2)</f>
        <v>0</v>
      </c>
      <c r="BL143" s="18" t="s">
        <v>331</v>
      </c>
      <c r="BM143" s="197" t="s">
        <v>2363</v>
      </c>
    </row>
    <row r="144" s="1" customFormat="1">
      <c r="B144" s="37"/>
      <c r="D144" s="199" t="s">
        <v>173</v>
      </c>
      <c r="F144" s="200" t="s">
        <v>2364</v>
      </c>
      <c r="I144" s="126"/>
      <c r="L144" s="37"/>
      <c r="M144" s="201"/>
      <c r="N144" s="73"/>
      <c r="O144" s="73"/>
      <c r="P144" s="73"/>
      <c r="Q144" s="73"/>
      <c r="R144" s="73"/>
      <c r="S144" s="73"/>
      <c r="T144" s="74"/>
      <c r="AT144" s="18" t="s">
        <v>173</v>
      </c>
      <c r="AU144" s="18" t="s">
        <v>92</v>
      </c>
    </row>
    <row r="145" s="1" customFormat="1" ht="16.5" customHeight="1">
      <c r="B145" s="185"/>
      <c r="C145" s="186" t="s">
        <v>193</v>
      </c>
      <c r="D145" s="186" t="s">
        <v>168</v>
      </c>
      <c r="E145" s="187" t="s">
        <v>2365</v>
      </c>
      <c r="F145" s="188" t="s">
        <v>2366</v>
      </c>
      <c r="G145" s="189" t="s">
        <v>171</v>
      </c>
      <c r="H145" s="190">
        <v>2</v>
      </c>
      <c r="I145" s="191"/>
      <c r="J145" s="192">
        <f>ROUND(I145*H145,2)</f>
        <v>0</v>
      </c>
      <c r="K145" s="188" t="s">
        <v>1</v>
      </c>
      <c r="L145" s="37"/>
      <c r="M145" s="193" t="s">
        <v>1</v>
      </c>
      <c r="N145" s="194" t="s">
        <v>49</v>
      </c>
      <c r="O145" s="73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AR145" s="197" t="s">
        <v>331</v>
      </c>
      <c r="AT145" s="197" t="s">
        <v>168</v>
      </c>
      <c r="AU145" s="197" t="s">
        <v>92</v>
      </c>
      <c r="AY145" s="18" t="s">
        <v>165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8" t="s">
        <v>21</v>
      </c>
      <c r="BK145" s="198">
        <f>ROUND(I145*H145,2)</f>
        <v>0</v>
      </c>
      <c r="BL145" s="18" t="s">
        <v>331</v>
      </c>
      <c r="BM145" s="197" t="s">
        <v>2367</v>
      </c>
    </row>
    <row r="146" s="1" customFormat="1">
      <c r="B146" s="37"/>
      <c r="D146" s="199" t="s">
        <v>173</v>
      </c>
      <c r="F146" s="200" t="s">
        <v>2360</v>
      </c>
      <c r="I146" s="126"/>
      <c r="L146" s="37"/>
      <c r="M146" s="201"/>
      <c r="N146" s="73"/>
      <c r="O146" s="73"/>
      <c r="P146" s="73"/>
      <c r="Q146" s="73"/>
      <c r="R146" s="73"/>
      <c r="S146" s="73"/>
      <c r="T146" s="74"/>
      <c r="AT146" s="18" t="s">
        <v>173</v>
      </c>
      <c r="AU146" s="18" t="s">
        <v>92</v>
      </c>
    </row>
    <row r="147" s="1" customFormat="1" ht="16.5" customHeight="1">
      <c r="B147" s="185"/>
      <c r="C147" s="228" t="s">
        <v>198</v>
      </c>
      <c r="D147" s="228" t="s">
        <v>386</v>
      </c>
      <c r="E147" s="229" t="s">
        <v>2368</v>
      </c>
      <c r="F147" s="230" t="s">
        <v>2369</v>
      </c>
      <c r="G147" s="231" t="s">
        <v>2370</v>
      </c>
      <c r="H147" s="232">
        <v>2</v>
      </c>
      <c r="I147" s="233"/>
      <c r="J147" s="234">
        <f>ROUND(I147*H147,2)</f>
        <v>0</v>
      </c>
      <c r="K147" s="230" t="s">
        <v>247</v>
      </c>
      <c r="L147" s="235"/>
      <c r="M147" s="236" t="s">
        <v>1</v>
      </c>
      <c r="N147" s="237" t="s">
        <v>49</v>
      </c>
      <c r="O147" s="73"/>
      <c r="P147" s="195">
        <f>O147*H147</f>
        <v>0</v>
      </c>
      <c r="Q147" s="195">
        <v>0.00107</v>
      </c>
      <c r="R147" s="195">
        <f>Q147*H147</f>
        <v>0.00214</v>
      </c>
      <c r="S147" s="195">
        <v>0</v>
      </c>
      <c r="T147" s="196">
        <f>S147*H147</f>
        <v>0</v>
      </c>
      <c r="AR147" s="197" t="s">
        <v>431</v>
      </c>
      <c r="AT147" s="197" t="s">
        <v>386</v>
      </c>
      <c r="AU147" s="197" t="s">
        <v>92</v>
      </c>
      <c r="AY147" s="18" t="s">
        <v>165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8" t="s">
        <v>21</v>
      </c>
      <c r="BK147" s="198">
        <f>ROUND(I147*H147,2)</f>
        <v>0</v>
      </c>
      <c r="BL147" s="18" t="s">
        <v>331</v>
      </c>
      <c r="BM147" s="197" t="s">
        <v>2371</v>
      </c>
    </row>
    <row r="148" s="1" customFormat="1">
      <c r="B148" s="37"/>
      <c r="D148" s="199" t="s">
        <v>173</v>
      </c>
      <c r="F148" s="200" t="s">
        <v>2369</v>
      </c>
      <c r="I148" s="126"/>
      <c r="L148" s="37"/>
      <c r="M148" s="201"/>
      <c r="N148" s="73"/>
      <c r="O148" s="73"/>
      <c r="P148" s="73"/>
      <c r="Q148" s="73"/>
      <c r="R148" s="73"/>
      <c r="S148" s="73"/>
      <c r="T148" s="74"/>
      <c r="AT148" s="18" t="s">
        <v>173</v>
      </c>
      <c r="AU148" s="18" t="s">
        <v>92</v>
      </c>
    </row>
    <row r="149" s="1" customFormat="1" ht="24" customHeight="1">
      <c r="B149" s="185"/>
      <c r="C149" s="186" t="s">
        <v>203</v>
      </c>
      <c r="D149" s="186" t="s">
        <v>168</v>
      </c>
      <c r="E149" s="187" t="s">
        <v>2372</v>
      </c>
      <c r="F149" s="188" t="s">
        <v>2373</v>
      </c>
      <c r="G149" s="189" t="s">
        <v>334</v>
      </c>
      <c r="H149" s="190">
        <v>40</v>
      </c>
      <c r="I149" s="191"/>
      <c r="J149" s="192">
        <f>ROUND(I149*H149,2)</f>
        <v>0</v>
      </c>
      <c r="K149" s="188" t="s">
        <v>247</v>
      </c>
      <c r="L149" s="37"/>
      <c r="M149" s="193" t="s">
        <v>1</v>
      </c>
      <c r="N149" s="194" t="s">
        <v>49</v>
      </c>
      <c r="O149" s="73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AR149" s="197" t="s">
        <v>331</v>
      </c>
      <c r="AT149" s="197" t="s">
        <v>168</v>
      </c>
      <c r="AU149" s="197" t="s">
        <v>92</v>
      </c>
      <c r="AY149" s="18" t="s">
        <v>165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8" t="s">
        <v>21</v>
      </c>
      <c r="BK149" s="198">
        <f>ROUND(I149*H149,2)</f>
        <v>0</v>
      </c>
      <c r="BL149" s="18" t="s">
        <v>331</v>
      </c>
      <c r="BM149" s="197" t="s">
        <v>2374</v>
      </c>
    </row>
    <row r="150" s="1" customFormat="1">
      <c r="B150" s="37"/>
      <c r="D150" s="199" t="s">
        <v>173</v>
      </c>
      <c r="F150" s="200" t="s">
        <v>2373</v>
      </c>
      <c r="I150" s="126"/>
      <c r="L150" s="37"/>
      <c r="M150" s="201"/>
      <c r="N150" s="73"/>
      <c r="O150" s="73"/>
      <c r="P150" s="73"/>
      <c r="Q150" s="73"/>
      <c r="R150" s="73"/>
      <c r="S150" s="73"/>
      <c r="T150" s="74"/>
      <c r="AT150" s="18" t="s">
        <v>173</v>
      </c>
      <c r="AU150" s="18" t="s">
        <v>92</v>
      </c>
    </row>
    <row r="151" s="1" customFormat="1" ht="16.5" customHeight="1">
      <c r="B151" s="185"/>
      <c r="C151" s="228" t="s">
        <v>208</v>
      </c>
      <c r="D151" s="228" t="s">
        <v>386</v>
      </c>
      <c r="E151" s="229" t="s">
        <v>1901</v>
      </c>
      <c r="F151" s="230" t="s">
        <v>1902</v>
      </c>
      <c r="G151" s="231" t="s">
        <v>611</v>
      </c>
      <c r="H151" s="232">
        <v>24.800000000000001</v>
      </c>
      <c r="I151" s="233"/>
      <c r="J151" s="234">
        <f>ROUND(I151*H151,2)</f>
        <v>0</v>
      </c>
      <c r="K151" s="230" t="s">
        <v>247</v>
      </c>
      <c r="L151" s="235"/>
      <c r="M151" s="236" t="s">
        <v>1</v>
      </c>
      <c r="N151" s="237" t="s">
        <v>49</v>
      </c>
      <c r="O151" s="73"/>
      <c r="P151" s="195">
        <f>O151*H151</f>
        <v>0</v>
      </c>
      <c r="Q151" s="195">
        <v>0.001</v>
      </c>
      <c r="R151" s="195">
        <f>Q151*H151</f>
        <v>0.024800000000000003</v>
      </c>
      <c r="S151" s="195">
        <v>0</v>
      </c>
      <c r="T151" s="196">
        <f>S151*H151</f>
        <v>0</v>
      </c>
      <c r="AR151" s="197" t="s">
        <v>431</v>
      </c>
      <c r="AT151" s="197" t="s">
        <v>386</v>
      </c>
      <c r="AU151" s="197" t="s">
        <v>92</v>
      </c>
      <c r="AY151" s="18" t="s">
        <v>165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8" t="s">
        <v>21</v>
      </c>
      <c r="BK151" s="198">
        <f>ROUND(I151*H151,2)</f>
        <v>0</v>
      </c>
      <c r="BL151" s="18" t="s">
        <v>331</v>
      </c>
      <c r="BM151" s="197" t="s">
        <v>2375</v>
      </c>
    </row>
    <row r="152" s="1" customFormat="1">
      <c r="B152" s="37"/>
      <c r="D152" s="199" t="s">
        <v>173</v>
      </c>
      <c r="F152" s="200" t="s">
        <v>1902</v>
      </c>
      <c r="I152" s="126"/>
      <c r="L152" s="37"/>
      <c r="M152" s="201"/>
      <c r="N152" s="73"/>
      <c r="O152" s="73"/>
      <c r="P152" s="73"/>
      <c r="Q152" s="73"/>
      <c r="R152" s="73"/>
      <c r="S152" s="73"/>
      <c r="T152" s="74"/>
      <c r="AT152" s="18" t="s">
        <v>173</v>
      </c>
      <c r="AU152" s="18" t="s">
        <v>92</v>
      </c>
    </row>
    <row r="153" s="13" customFormat="1">
      <c r="B153" s="212"/>
      <c r="D153" s="199" t="s">
        <v>249</v>
      </c>
      <c r="E153" s="213" t="s">
        <v>1</v>
      </c>
      <c r="F153" s="214" t="s">
        <v>2376</v>
      </c>
      <c r="H153" s="215">
        <v>24.800000000000001</v>
      </c>
      <c r="I153" s="216"/>
      <c r="L153" s="212"/>
      <c r="M153" s="217"/>
      <c r="N153" s="218"/>
      <c r="O153" s="218"/>
      <c r="P153" s="218"/>
      <c r="Q153" s="218"/>
      <c r="R153" s="218"/>
      <c r="S153" s="218"/>
      <c r="T153" s="219"/>
      <c r="AT153" s="213" t="s">
        <v>249</v>
      </c>
      <c r="AU153" s="213" t="s">
        <v>92</v>
      </c>
      <c r="AV153" s="13" t="s">
        <v>92</v>
      </c>
      <c r="AW153" s="13" t="s">
        <v>39</v>
      </c>
      <c r="AX153" s="13" t="s">
        <v>84</v>
      </c>
      <c r="AY153" s="213" t="s">
        <v>165</v>
      </c>
    </row>
    <row r="154" s="1" customFormat="1" ht="24" customHeight="1">
      <c r="B154" s="185"/>
      <c r="C154" s="186" t="s">
        <v>26</v>
      </c>
      <c r="D154" s="186" t="s">
        <v>168</v>
      </c>
      <c r="E154" s="187" t="s">
        <v>1917</v>
      </c>
      <c r="F154" s="188" t="s">
        <v>1918</v>
      </c>
      <c r="G154" s="189" t="s">
        <v>328</v>
      </c>
      <c r="H154" s="190">
        <v>2</v>
      </c>
      <c r="I154" s="191"/>
      <c r="J154" s="192">
        <f>ROUND(I154*H154,2)</f>
        <v>0</v>
      </c>
      <c r="K154" s="188" t="s">
        <v>247</v>
      </c>
      <c r="L154" s="37"/>
      <c r="M154" s="193" t="s">
        <v>1</v>
      </c>
      <c r="N154" s="194" t="s">
        <v>49</v>
      </c>
      <c r="O154" s="73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AR154" s="197" t="s">
        <v>331</v>
      </c>
      <c r="AT154" s="197" t="s">
        <v>168</v>
      </c>
      <c r="AU154" s="197" t="s">
        <v>92</v>
      </c>
      <c r="AY154" s="18" t="s">
        <v>165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8" t="s">
        <v>21</v>
      </c>
      <c r="BK154" s="198">
        <f>ROUND(I154*H154,2)</f>
        <v>0</v>
      </c>
      <c r="BL154" s="18" t="s">
        <v>331</v>
      </c>
      <c r="BM154" s="197" t="s">
        <v>2377</v>
      </c>
    </row>
    <row r="155" s="1" customFormat="1">
      <c r="B155" s="37"/>
      <c r="D155" s="199" t="s">
        <v>173</v>
      </c>
      <c r="F155" s="200" t="s">
        <v>1918</v>
      </c>
      <c r="I155" s="126"/>
      <c r="L155" s="37"/>
      <c r="M155" s="201"/>
      <c r="N155" s="73"/>
      <c r="O155" s="73"/>
      <c r="P155" s="73"/>
      <c r="Q155" s="73"/>
      <c r="R155" s="73"/>
      <c r="S155" s="73"/>
      <c r="T155" s="74"/>
      <c r="AT155" s="18" t="s">
        <v>173</v>
      </c>
      <c r="AU155" s="18" t="s">
        <v>92</v>
      </c>
    </row>
    <row r="156" s="1" customFormat="1" ht="16.5" customHeight="1">
      <c r="B156" s="185"/>
      <c r="C156" s="228" t="s">
        <v>298</v>
      </c>
      <c r="D156" s="228" t="s">
        <v>386</v>
      </c>
      <c r="E156" s="229" t="s">
        <v>2378</v>
      </c>
      <c r="F156" s="230" t="s">
        <v>2379</v>
      </c>
      <c r="G156" s="231" t="s">
        <v>328</v>
      </c>
      <c r="H156" s="232">
        <v>2</v>
      </c>
      <c r="I156" s="233"/>
      <c r="J156" s="234">
        <f>ROUND(I156*H156,2)</f>
        <v>0</v>
      </c>
      <c r="K156" s="230" t="s">
        <v>247</v>
      </c>
      <c r="L156" s="235"/>
      <c r="M156" s="236" t="s">
        <v>1</v>
      </c>
      <c r="N156" s="237" t="s">
        <v>49</v>
      </c>
      <c r="O156" s="73"/>
      <c r="P156" s="195">
        <f>O156*H156</f>
        <v>0</v>
      </c>
      <c r="Q156" s="195">
        <v>0.00016000000000000001</v>
      </c>
      <c r="R156" s="195">
        <f>Q156*H156</f>
        <v>0.00032000000000000003</v>
      </c>
      <c r="S156" s="195">
        <v>0</v>
      </c>
      <c r="T156" s="196">
        <f>S156*H156</f>
        <v>0</v>
      </c>
      <c r="AR156" s="197" t="s">
        <v>431</v>
      </c>
      <c r="AT156" s="197" t="s">
        <v>386</v>
      </c>
      <c r="AU156" s="197" t="s">
        <v>92</v>
      </c>
      <c r="AY156" s="18" t="s">
        <v>165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8" t="s">
        <v>21</v>
      </c>
      <c r="BK156" s="198">
        <f>ROUND(I156*H156,2)</f>
        <v>0</v>
      </c>
      <c r="BL156" s="18" t="s">
        <v>331</v>
      </c>
      <c r="BM156" s="197" t="s">
        <v>2380</v>
      </c>
    </row>
    <row r="157" s="1" customFormat="1">
      <c r="B157" s="37"/>
      <c r="D157" s="199" t="s">
        <v>173</v>
      </c>
      <c r="F157" s="200" t="s">
        <v>2381</v>
      </c>
      <c r="I157" s="126"/>
      <c r="L157" s="37"/>
      <c r="M157" s="201"/>
      <c r="N157" s="73"/>
      <c r="O157" s="73"/>
      <c r="P157" s="73"/>
      <c r="Q157" s="73"/>
      <c r="R157" s="73"/>
      <c r="S157" s="73"/>
      <c r="T157" s="74"/>
      <c r="AT157" s="18" t="s">
        <v>173</v>
      </c>
      <c r="AU157" s="18" t="s">
        <v>92</v>
      </c>
    </row>
    <row r="158" s="11" customFormat="1" ht="22.8" customHeight="1">
      <c r="B158" s="172"/>
      <c r="D158" s="173" t="s">
        <v>83</v>
      </c>
      <c r="E158" s="183" t="s">
        <v>1633</v>
      </c>
      <c r="F158" s="183" t="s">
        <v>1634</v>
      </c>
      <c r="I158" s="175"/>
      <c r="J158" s="184">
        <f>BK158</f>
        <v>0</v>
      </c>
      <c r="L158" s="172"/>
      <c r="M158" s="177"/>
      <c r="N158" s="178"/>
      <c r="O158" s="178"/>
      <c r="P158" s="179">
        <f>SUM(P159:P162)</f>
        <v>0</v>
      </c>
      <c r="Q158" s="178"/>
      <c r="R158" s="179">
        <f>SUM(R159:R162)</f>
        <v>0.0252</v>
      </c>
      <c r="S158" s="178"/>
      <c r="T158" s="180">
        <f>SUM(T159:T162)</f>
        <v>0</v>
      </c>
      <c r="AR158" s="173" t="s">
        <v>92</v>
      </c>
      <c r="AT158" s="181" t="s">
        <v>83</v>
      </c>
      <c r="AU158" s="181" t="s">
        <v>21</v>
      </c>
      <c r="AY158" s="173" t="s">
        <v>165</v>
      </c>
      <c r="BK158" s="182">
        <f>SUM(BK159:BK162)</f>
        <v>0</v>
      </c>
    </row>
    <row r="159" s="1" customFormat="1" ht="24" customHeight="1">
      <c r="B159" s="185"/>
      <c r="C159" s="186" t="s">
        <v>302</v>
      </c>
      <c r="D159" s="186" t="s">
        <v>168</v>
      </c>
      <c r="E159" s="187" t="s">
        <v>1689</v>
      </c>
      <c r="F159" s="188" t="s">
        <v>1690</v>
      </c>
      <c r="G159" s="189" t="s">
        <v>334</v>
      </c>
      <c r="H159" s="190">
        <v>40</v>
      </c>
      <c r="I159" s="191"/>
      <c r="J159" s="192">
        <f>ROUND(I159*H159,2)</f>
        <v>0</v>
      </c>
      <c r="K159" s="188" t="s">
        <v>247</v>
      </c>
      <c r="L159" s="37"/>
      <c r="M159" s="193" t="s">
        <v>1</v>
      </c>
      <c r="N159" s="194" t="s">
        <v>49</v>
      </c>
      <c r="O159" s="73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AR159" s="197" t="s">
        <v>331</v>
      </c>
      <c r="AT159" s="197" t="s">
        <v>168</v>
      </c>
      <c r="AU159" s="197" t="s">
        <v>92</v>
      </c>
      <c r="AY159" s="18" t="s">
        <v>165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8" t="s">
        <v>21</v>
      </c>
      <c r="BK159" s="198">
        <f>ROUND(I159*H159,2)</f>
        <v>0</v>
      </c>
      <c r="BL159" s="18" t="s">
        <v>331</v>
      </c>
      <c r="BM159" s="197" t="s">
        <v>2382</v>
      </c>
    </row>
    <row r="160" s="1" customFormat="1">
      <c r="B160" s="37"/>
      <c r="D160" s="199" t="s">
        <v>173</v>
      </c>
      <c r="F160" s="200" t="s">
        <v>1690</v>
      </c>
      <c r="I160" s="126"/>
      <c r="L160" s="37"/>
      <c r="M160" s="201"/>
      <c r="N160" s="73"/>
      <c r="O160" s="73"/>
      <c r="P160" s="73"/>
      <c r="Q160" s="73"/>
      <c r="R160" s="73"/>
      <c r="S160" s="73"/>
      <c r="T160" s="74"/>
      <c r="AT160" s="18" t="s">
        <v>173</v>
      </c>
      <c r="AU160" s="18" t="s">
        <v>92</v>
      </c>
    </row>
    <row r="161" s="1" customFormat="1" ht="16.5" customHeight="1">
      <c r="B161" s="185"/>
      <c r="C161" s="228" t="s">
        <v>309</v>
      </c>
      <c r="D161" s="228" t="s">
        <v>386</v>
      </c>
      <c r="E161" s="229" t="s">
        <v>1692</v>
      </c>
      <c r="F161" s="230" t="s">
        <v>1693</v>
      </c>
      <c r="G161" s="231" t="s">
        <v>334</v>
      </c>
      <c r="H161" s="232">
        <v>40</v>
      </c>
      <c r="I161" s="233"/>
      <c r="J161" s="234">
        <f>ROUND(I161*H161,2)</f>
        <v>0</v>
      </c>
      <c r="K161" s="230" t="s">
        <v>1</v>
      </c>
      <c r="L161" s="235"/>
      <c r="M161" s="236" t="s">
        <v>1</v>
      </c>
      <c r="N161" s="237" t="s">
        <v>49</v>
      </c>
      <c r="O161" s="73"/>
      <c r="P161" s="195">
        <f>O161*H161</f>
        <v>0</v>
      </c>
      <c r="Q161" s="195">
        <v>0.00063000000000000003</v>
      </c>
      <c r="R161" s="195">
        <f>Q161*H161</f>
        <v>0.0252</v>
      </c>
      <c r="S161" s="195">
        <v>0</v>
      </c>
      <c r="T161" s="196">
        <f>S161*H161</f>
        <v>0</v>
      </c>
      <c r="AR161" s="197" t="s">
        <v>431</v>
      </c>
      <c r="AT161" s="197" t="s">
        <v>386</v>
      </c>
      <c r="AU161" s="197" t="s">
        <v>92</v>
      </c>
      <c r="AY161" s="18" t="s">
        <v>165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8" t="s">
        <v>21</v>
      </c>
      <c r="BK161" s="198">
        <f>ROUND(I161*H161,2)</f>
        <v>0</v>
      </c>
      <c r="BL161" s="18" t="s">
        <v>331</v>
      </c>
      <c r="BM161" s="197" t="s">
        <v>2383</v>
      </c>
    </row>
    <row r="162" s="1" customFormat="1">
      <c r="B162" s="37"/>
      <c r="D162" s="199" t="s">
        <v>173</v>
      </c>
      <c r="F162" s="200" t="s">
        <v>1693</v>
      </c>
      <c r="I162" s="126"/>
      <c r="L162" s="37"/>
      <c r="M162" s="201"/>
      <c r="N162" s="73"/>
      <c r="O162" s="73"/>
      <c r="P162" s="73"/>
      <c r="Q162" s="73"/>
      <c r="R162" s="73"/>
      <c r="S162" s="73"/>
      <c r="T162" s="74"/>
      <c r="AT162" s="18" t="s">
        <v>173</v>
      </c>
      <c r="AU162" s="18" t="s">
        <v>92</v>
      </c>
    </row>
    <row r="163" s="11" customFormat="1" ht="22.8" customHeight="1">
      <c r="B163" s="172"/>
      <c r="D163" s="173" t="s">
        <v>83</v>
      </c>
      <c r="E163" s="183" t="s">
        <v>1695</v>
      </c>
      <c r="F163" s="183" t="s">
        <v>1696</v>
      </c>
      <c r="I163" s="175"/>
      <c r="J163" s="184">
        <f>BK163</f>
        <v>0</v>
      </c>
      <c r="L163" s="172"/>
      <c r="M163" s="177"/>
      <c r="N163" s="178"/>
      <c r="O163" s="178"/>
      <c r="P163" s="179">
        <f>SUM(P164:P165)</f>
        <v>0</v>
      </c>
      <c r="Q163" s="178"/>
      <c r="R163" s="179">
        <f>SUM(R164:R165)</f>
        <v>0</v>
      </c>
      <c r="S163" s="178"/>
      <c r="T163" s="180">
        <f>SUM(T164:T165)</f>
        <v>0</v>
      </c>
      <c r="AR163" s="173" t="s">
        <v>92</v>
      </c>
      <c r="AT163" s="181" t="s">
        <v>83</v>
      </c>
      <c r="AU163" s="181" t="s">
        <v>21</v>
      </c>
      <c r="AY163" s="173" t="s">
        <v>165</v>
      </c>
      <c r="BK163" s="182">
        <f>SUM(BK164:BK165)</f>
        <v>0</v>
      </c>
    </row>
    <row r="164" s="1" customFormat="1" ht="24" customHeight="1">
      <c r="B164" s="185"/>
      <c r="C164" s="186" t="s">
        <v>320</v>
      </c>
      <c r="D164" s="186" t="s">
        <v>168</v>
      </c>
      <c r="E164" s="187" t="s">
        <v>1715</v>
      </c>
      <c r="F164" s="188" t="s">
        <v>1716</v>
      </c>
      <c r="G164" s="189" t="s">
        <v>328</v>
      </c>
      <c r="H164" s="190">
        <v>2</v>
      </c>
      <c r="I164" s="191"/>
      <c r="J164" s="192">
        <f>ROUND(I164*H164,2)</f>
        <v>0</v>
      </c>
      <c r="K164" s="188" t="s">
        <v>247</v>
      </c>
      <c r="L164" s="37"/>
      <c r="M164" s="193" t="s">
        <v>1</v>
      </c>
      <c r="N164" s="194" t="s">
        <v>49</v>
      </c>
      <c r="O164" s="73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AR164" s="197" t="s">
        <v>331</v>
      </c>
      <c r="AT164" s="197" t="s">
        <v>168</v>
      </c>
      <c r="AU164" s="197" t="s">
        <v>92</v>
      </c>
      <c r="AY164" s="18" t="s">
        <v>165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8" t="s">
        <v>21</v>
      </c>
      <c r="BK164" s="198">
        <f>ROUND(I164*H164,2)</f>
        <v>0</v>
      </c>
      <c r="BL164" s="18" t="s">
        <v>331</v>
      </c>
      <c r="BM164" s="197" t="s">
        <v>2384</v>
      </c>
    </row>
    <row r="165" s="1" customFormat="1">
      <c r="B165" s="37"/>
      <c r="D165" s="199" t="s">
        <v>173</v>
      </c>
      <c r="F165" s="200" t="s">
        <v>1716</v>
      </c>
      <c r="I165" s="126"/>
      <c r="L165" s="37"/>
      <c r="M165" s="201"/>
      <c r="N165" s="73"/>
      <c r="O165" s="73"/>
      <c r="P165" s="73"/>
      <c r="Q165" s="73"/>
      <c r="R165" s="73"/>
      <c r="S165" s="73"/>
      <c r="T165" s="74"/>
      <c r="AT165" s="18" t="s">
        <v>173</v>
      </c>
      <c r="AU165" s="18" t="s">
        <v>92</v>
      </c>
    </row>
    <row r="166" s="11" customFormat="1" ht="22.8" customHeight="1">
      <c r="B166" s="172"/>
      <c r="D166" s="173" t="s">
        <v>83</v>
      </c>
      <c r="E166" s="183" t="s">
        <v>1718</v>
      </c>
      <c r="F166" s="183" t="s">
        <v>1719</v>
      </c>
      <c r="I166" s="175"/>
      <c r="J166" s="184">
        <f>BK166</f>
        <v>0</v>
      </c>
      <c r="L166" s="172"/>
      <c r="M166" s="177"/>
      <c r="N166" s="178"/>
      <c r="O166" s="178"/>
      <c r="P166" s="179">
        <f>SUM(P167:P174)</f>
        <v>0</v>
      </c>
      <c r="Q166" s="178"/>
      <c r="R166" s="179">
        <f>SUM(R167:R174)</f>
        <v>0.00040000000000000002</v>
      </c>
      <c r="S166" s="178"/>
      <c r="T166" s="180">
        <f>SUM(T167:T174)</f>
        <v>0</v>
      </c>
      <c r="AR166" s="173" t="s">
        <v>92</v>
      </c>
      <c r="AT166" s="181" t="s">
        <v>83</v>
      </c>
      <c r="AU166" s="181" t="s">
        <v>21</v>
      </c>
      <c r="AY166" s="173" t="s">
        <v>165</v>
      </c>
      <c r="BK166" s="182">
        <f>SUM(BK167:BK174)</f>
        <v>0</v>
      </c>
    </row>
    <row r="167" s="1" customFormat="1" ht="16.5" customHeight="1">
      <c r="B167" s="185"/>
      <c r="C167" s="186" t="s">
        <v>8</v>
      </c>
      <c r="D167" s="186" t="s">
        <v>168</v>
      </c>
      <c r="E167" s="187" t="s">
        <v>1796</v>
      </c>
      <c r="F167" s="188" t="s">
        <v>1797</v>
      </c>
      <c r="G167" s="189" t="s">
        <v>328</v>
      </c>
      <c r="H167" s="190">
        <v>1</v>
      </c>
      <c r="I167" s="191"/>
      <c r="J167" s="192">
        <f>ROUND(I167*H167,2)</f>
        <v>0</v>
      </c>
      <c r="K167" s="188" t="s">
        <v>247</v>
      </c>
      <c r="L167" s="37"/>
      <c r="M167" s="193" t="s">
        <v>1</v>
      </c>
      <c r="N167" s="194" t="s">
        <v>49</v>
      </c>
      <c r="O167" s="73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AR167" s="197" t="s">
        <v>331</v>
      </c>
      <c r="AT167" s="197" t="s">
        <v>168</v>
      </c>
      <c r="AU167" s="197" t="s">
        <v>92</v>
      </c>
      <c r="AY167" s="18" t="s">
        <v>165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8" t="s">
        <v>21</v>
      </c>
      <c r="BK167" s="198">
        <f>ROUND(I167*H167,2)</f>
        <v>0</v>
      </c>
      <c r="BL167" s="18" t="s">
        <v>331</v>
      </c>
      <c r="BM167" s="197" t="s">
        <v>2385</v>
      </c>
    </row>
    <row r="168" s="1" customFormat="1">
      <c r="B168" s="37"/>
      <c r="D168" s="199" t="s">
        <v>173</v>
      </c>
      <c r="F168" s="200" t="s">
        <v>1797</v>
      </c>
      <c r="I168" s="126"/>
      <c r="L168" s="37"/>
      <c r="M168" s="201"/>
      <c r="N168" s="73"/>
      <c r="O168" s="73"/>
      <c r="P168" s="73"/>
      <c r="Q168" s="73"/>
      <c r="R168" s="73"/>
      <c r="S168" s="73"/>
      <c r="T168" s="74"/>
      <c r="AT168" s="18" t="s">
        <v>173</v>
      </c>
      <c r="AU168" s="18" t="s">
        <v>92</v>
      </c>
    </row>
    <row r="169" s="1" customFormat="1" ht="16.5" customHeight="1">
      <c r="B169" s="185"/>
      <c r="C169" s="228" t="s">
        <v>331</v>
      </c>
      <c r="D169" s="228" t="s">
        <v>386</v>
      </c>
      <c r="E169" s="229" t="s">
        <v>1799</v>
      </c>
      <c r="F169" s="230" t="s">
        <v>1800</v>
      </c>
      <c r="G169" s="231" t="s">
        <v>328</v>
      </c>
      <c r="H169" s="232">
        <v>1</v>
      </c>
      <c r="I169" s="233"/>
      <c r="J169" s="234">
        <f>ROUND(I169*H169,2)</f>
        <v>0</v>
      </c>
      <c r="K169" s="230" t="s">
        <v>247</v>
      </c>
      <c r="L169" s="235"/>
      <c r="M169" s="236" t="s">
        <v>1</v>
      </c>
      <c r="N169" s="237" t="s">
        <v>49</v>
      </c>
      <c r="O169" s="73"/>
      <c r="P169" s="195">
        <f>O169*H169</f>
        <v>0</v>
      </c>
      <c r="Q169" s="195">
        <v>0.00040000000000000002</v>
      </c>
      <c r="R169" s="195">
        <f>Q169*H169</f>
        <v>0.00040000000000000002</v>
      </c>
      <c r="S169" s="195">
        <v>0</v>
      </c>
      <c r="T169" s="196">
        <f>S169*H169</f>
        <v>0</v>
      </c>
      <c r="AR169" s="197" t="s">
        <v>431</v>
      </c>
      <c r="AT169" s="197" t="s">
        <v>386</v>
      </c>
      <c r="AU169" s="197" t="s">
        <v>92</v>
      </c>
      <c r="AY169" s="18" t="s">
        <v>165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8" t="s">
        <v>21</v>
      </c>
      <c r="BK169" s="198">
        <f>ROUND(I169*H169,2)</f>
        <v>0</v>
      </c>
      <c r="BL169" s="18" t="s">
        <v>331</v>
      </c>
      <c r="BM169" s="197" t="s">
        <v>2386</v>
      </c>
    </row>
    <row r="170" s="1" customFormat="1">
      <c r="B170" s="37"/>
      <c r="D170" s="199" t="s">
        <v>173</v>
      </c>
      <c r="F170" s="200" t="s">
        <v>1802</v>
      </c>
      <c r="I170" s="126"/>
      <c r="L170" s="37"/>
      <c r="M170" s="201"/>
      <c r="N170" s="73"/>
      <c r="O170" s="73"/>
      <c r="P170" s="73"/>
      <c r="Q170" s="73"/>
      <c r="R170" s="73"/>
      <c r="S170" s="73"/>
      <c r="T170" s="74"/>
      <c r="AT170" s="18" t="s">
        <v>173</v>
      </c>
      <c r="AU170" s="18" t="s">
        <v>92</v>
      </c>
    </row>
    <row r="171" s="1" customFormat="1" ht="16.5" customHeight="1">
      <c r="B171" s="185"/>
      <c r="C171" s="228" t="s">
        <v>338</v>
      </c>
      <c r="D171" s="228" t="s">
        <v>386</v>
      </c>
      <c r="E171" s="229" t="s">
        <v>1803</v>
      </c>
      <c r="F171" s="230" t="s">
        <v>1804</v>
      </c>
      <c r="G171" s="231" t="s">
        <v>328</v>
      </c>
      <c r="H171" s="232">
        <v>1</v>
      </c>
      <c r="I171" s="233"/>
      <c r="J171" s="234">
        <f>ROUND(I171*H171,2)</f>
        <v>0</v>
      </c>
      <c r="K171" s="230" t="s">
        <v>1</v>
      </c>
      <c r="L171" s="235"/>
      <c r="M171" s="236" t="s">
        <v>1</v>
      </c>
      <c r="N171" s="237" t="s">
        <v>49</v>
      </c>
      <c r="O171" s="73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AR171" s="197" t="s">
        <v>431</v>
      </c>
      <c r="AT171" s="197" t="s">
        <v>386</v>
      </c>
      <c r="AU171" s="197" t="s">
        <v>92</v>
      </c>
      <c r="AY171" s="18" t="s">
        <v>165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8" t="s">
        <v>21</v>
      </c>
      <c r="BK171" s="198">
        <f>ROUND(I171*H171,2)</f>
        <v>0</v>
      </c>
      <c r="BL171" s="18" t="s">
        <v>331</v>
      </c>
      <c r="BM171" s="197" t="s">
        <v>2387</v>
      </c>
    </row>
    <row r="172" s="1" customFormat="1">
      <c r="B172" s="37"/>
      <c r="D172" s="199" t="s">
        <v>173</v>
      </c>
      <c r="F172" s="200" t="s">
        <v>1806</v>
      </c>
      <c r="I172" s="126"/>
      <c r="L172" s="37"/>
      <c r="M172" s="201"/>
      <c r="N172" s="73"/>
      <c r="O172" s="73"/>
      <c r="P172" s="73"/>
      <c r="Q172" s="73"/>
      <c r="R172" s="73"/>
      <c r="S172" s="73"/>
      <c r="T172" s="74"/>
      <c r="AT172" s="18" t="s">
        <v>173</v>
      </c>
      <c r="AU172" s="18" t="s">
        <v>92</v>
      </c>
    </row>
    <row r="173" s="1" customFormat="1" ht="16.5" customHeight="1">
      <c r="B173" s="185"/>
      <c r="C173" s="186" t="s">
        <v>344</v>
      </c>
      <c r="D173" s="186" t="s">
        <v>168</v>
      </c>
      <c r="E173" s="187" t="s">
        <v>1829</v>
      </c>
      <c r="F173" s="188" t="s">
        <v>1830</v>
      </c>
      <c r="G173" s="189" t="s">
        <v>171</v>
      </c>
      <c r="H173" s="190">
        <v>1</v>
      </c>
      <c r="I173" s="191"/>
      <c r="J173" s="192">
        <f>ROUND(I173*H173,2)</f>
        <v>0</v>
      </c>
      <c r="K173" s="188" t="s">
        <v>1</v>
      </c>
      <c r="L173" s="37"/>
      <c r="M173" s="193" t="s">
        <v>1</v>
      </c>
      <c r="N173" s="194" t="s">
        <v>49</v>
      </c>
      <c r="O173" s="73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AR173" s="197" t="s">
        <v>331</v>
      </c>
      <c r="AT173" s="197" t="s">
        <v>168</v>
      </c>
      <c r="AU173" s="197" t="s">
        <v>92</v>
      </c>
      <c r="AY173" s="18" t="s">
        <v>165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8" t="s">
        <v>21</v>
      </c>
      <c r="BK173" s="198">
        <f>ROUND(I173*H173,2)</f>
        <v>0</v>
      </c>
      <c r="BL173" s="18" t="s">
        <v>331</v>
      </c>
      <c r="BM173" s="197" t="s">
        <v>2388</v>
      </c>
    </row>
    <row r="174" s="1" customFormat="1">
      <c r="B174" s="37"/>
      <c r="D174" s="199" t="s">
        <v>173</v>
      </c>
      <c r="F174" s="200" t="s">
        <v>1832</v>
      </c>
      <c r="I174" s="126"/>
      <c r="L174" s="37"/>
      <c r="M174" s="201"/>
      <c r="N174" s="73"/>
      <c r="O174" s="73"/>
      <c r="P174" s="73"/>
      <c r="Q174" s="73"/>
      <c r="R174" s="73"/>
      <c r="S174" s="73"/>
      <c r="T174" s="74"/>
      <c r="AT174" s="18" t="s">
        <v>173</v>
      </c>
      <c r="AU174" s="18" t="s">
        <v>92</v>
      </c>
    </row>
    <row r="175" s="11" customFormat="1" ht="25.92" customHeight="1">
      <c r="B175" s="172"/>
      <c r="D175" s="173" t="s">
        <v>83</v>
      </c>
      <c r="E175" s="174" t="s">
        <v>386</v>
      </c>
      <c r="F175" s="174" t="s">
        <v>1853</v>
      </c>
      <c r="I175" s="175"/>
      <c r="J175" s="176">
        <f>BK175</f>
        <v>0</v>
      </c>
      <c r="L175" s="172"/>
      <c r="M175" s="177"/>
      <c r="N175" s="178"/>
      <c r="O175" s="178"/>
      <c r="P175" s="179">
        <f>P176+P181</f>
        <v>0</v>
      </c>
      <c r="Q175" s="178"/>
      <c r="R175" s="179">
        <f>R176+R181</f>
        <v>21.253200000000007</v>
      </c>
      <c r="S175" s="178"/>
      <c r="T175" s="180">
        <f>T176+T181</f>
        <v>0</v>
      </c>
      <c r="AR175" s="173" t="s">
        <v>179</v>
      </c>
      <c r="AT175" s="181" t="s">
        <v>83</v>
      </c>
      <c r="AU175" s="181" t="s">
        <v>84</v>
      </c>
      <c r="AY175" s="173" t="s">
        <v>165</v>
      </c>
      <c r="BK175" s="182">
        <f>BK176+BK181</f>
        <v>0</v>
      </c>
    </row>
    <row r="176" s="11" customFormat="1" ht="22.8" customHeight="1">
      <c r="B176" s="172"/>
      <c r="D176" s="173" t="s">
        <v>83</v>
      </c>
      <c r="E176" s="183" t="s">
        <v>1854</v>
      </c>
      <c r="F176" s="183" t="s">
        <v>1855</v>
      </c>
      <c r="I176" s="175"/>
      <c r="J176" s="184">
        <f>BK176</f>
        <v>0</v>
      </c>
      <c r="L176" s="172"/>
      <c r="M176" s="177"/>
      <c r="N176" s="178"/>
      <c r="O176" s="178"/>
      <c r="P176" s="179">
        <f>SUM(P177:P180)</f>
        <v>0</v>
      </c>
      <c r="Q176" s="178"/>
      <c r="R176" s="179">
        <f>SUM(R177:R180)</f>
        <v>0</v>
      </c>
      <c r="S176" s="178"/>
      <c r="T176" s="180">
        <f>SUM(T177:T180)</f>
        <v>0</v>
      </c>
      <c r="AR176" s="173" t="s">
        <v>179</v>
      </c>
      <c r="AT176" s="181" t="s">
        <v>83</v>
      </c>
      <c r="AU176" s="181" t="s">
        <v>21</v>
      </c>
      <c r="AY176" s="173" t="s">
        <v>165</v>
      </c>
      <c r="BK176" s="182">
        <f>SUM(BK177:BK180)</f>
        <v>0</v>
      </c>
    </row>
    <row r="177" s="1" customFormat="1" ht="16.5" customHeight="1">
      <c r="B177" s="185"/>
      <c r="C177" s="186" t="s">
        <v>350</v>
      </c>
      <c r="D177" s="186" t="s">
        <v>168</v>
      </c>
      <c r="E177" s="187" t="s">
        <v>1856</v>
      </c>
      <c r="F177" s="188" t="s">
        <v>2389</v>
      </c>
      <c r="G177" s="189" t="s">
        <v>1501</v>
      </c>
      <c r="H177" s="190">
        <v>4</v>
      </c>
      <c r="I177" s="191"/>
      <c r="J177" s="192">
        <f>ROUND(I177*H177,2)</f>
        <v>0</v>
      </c>
      <c r="K177" s="188" t="s">
        <v>1</v>
      </c>
      <c r="L177" s="37"/>
      <c r="M177" s="193" t="s">
        <v>1</v>
      </c>
      <c r="N177" s="194" t="s">
        <v>49</v>
      </c>
      <c r="O177" s="73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AR177" s="197" t="s">
        <v>331</v>
      </c>
      <c r="AT177" s="197" t="s">
        <v>168</v>
      </c>
      <c r="AU177" s="197" t="s">
        <v>92</v>
      </c>
      <c r="AY177" s="18" t="s">
        <v>165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8" t="s">
        <v>21</v>
      </c>
      <c r="BK177" s="198">
        <f>ROUND(I177*H177,2)</f>
        <v>0</v>
      </c>
      <c r="BL177" s="18" t="s">
        <v>331</v>
      </c>
      <c r="BM177" s="197" t="s">
        <v>2390</v>
      </c>
    </row>
    <row r="178" s="1" customFormat="1">
      <c r="B178" s="37"/>
      <c r="D178" s="199" t="s">
        <v>173</v>
      </c>
      <c r="F178" s="200" t="s">
        <v>1857</v>
      </c>
      <c r="I178" s="126"/>
      <c r="L178" s="37"/>
      <c r="M178" s="201"/>
      <c r="N178" s="73"/>
      <c r="O178" s="73"/>
      <c r="P178" s="73"/>
      <c r="Q178" s="73"/>
      <c r="R178" s="73"/>
      <c r="S178" s="73"/>
      <c r="T178" s="74"/>
      <c r="AT178" s="18" t="s">
        <v>173</v>
      </c>
      <c r="AU178" s="18" t="s">
        <v>92</v>
      </c>
    </row>
    <row r="179" s="1" customFormat="1" ht="16.5" customHeight="1">
      <c r="B179" s="185"/>
      <c r="C179" s="186" t="s">
        <v>356</v>
      </c>
      <c r="D179" s="186" t="s">
        <v>168</v>
      </c>
      <c r="E179" s="187" t="s">
        <v>1862</v>
      </c>
      <c r="F179" s="188" t="s">
        <v>1863</v>
      </c>
      <c r="G179" s="189" t="s">
        <v>1501</v>
      </c>
      <c r="H179" s="190">
        <v>6</v>
      </c>
      <c r="I179" s="191"/>
      <c r="J179" s="192">
        <f>ROUND(I179*H179,2)</f>
        <v>0</v>
      </c>
      <c r="K179" s="188" t="s">
        <v>1</v>
      </c>
      <c r="L179" s="37"/>
      <c r="M179" s="193" t="s">
        <v>1</v>
      </c>
      <c r="N179" s="194" t="s">
        <v>49</v>
      </c>
      <c r="O179" s="73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AR179" s="197" t="s">
        <v>646</v>
      </c>
      <c r="AT179" s="197" t="s">
        <v>168</v>
      </c>
      <c r="AU179" s="197" t="s">
        <v>92</v>
      </c>
      <c r="AY179" s="18" t="s">
        <v>165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8" t="s">
        <v>21</v>
      </c>
      <c r="BK179" s="198">
        <f>ROUND(I179*H179,2)</f>
        <v>0</v>
      </c>
      <c r="BL179" s="18" t="s">
        <v>646</v>
      </c>
      <c r="BM179" s="197" t="s">
        <v>2391</v>
      </c>
    </row>
    <row r="180" s="1" customFormat="1">
      <c r="B180" s="37"/>
      <c r="D180" s="199" t="s">
        <v>173</v>
      </c>
      <c r="F180" s="200" t="s">
        <v>1865</v>
      </c>
      <c r="I180" s="126"/>
      <c r="L180" s="37"/>
      <c r="M180" s="201"/>
      <c r="N180" s="73"/>
      <c r="O180" s="73"/>
      <c r="P180" s="73"/>
      <c r="Q180" s="73"/>
      <c r="R180" s="73"/>
      <c r="S180" s="73"/>
      <c r="T180" s="74"/>
      <c r="AT180" s="18" t="s">
        <v>173</v>
      </c>
      <c r="AU180" s="18" t="s">
        <v>92</v>
      </c>
    </row>
    <row r="181" s="11" customFormat="1" ht="22.8" customHeight="1">
      <c r="B181" s="172"/>
      <c r="D181" s="173" t="s">
        <v>83</v>
      </c>
      <c r="E181" s="183" t="s">
        <v>2392</v>
      </c>
      <c r="F181" s="183" t="s">
        <v>2393</v>
      </c>
      <c r="I181" s="175"/>
      <c r="J181" s="184">
        <f>BK181</f>
        <v>0</v>
      </c>
      <c r="L181" s="172"/>
      <c r="M181" s="177"/>
      <c r="N181" s="178"/>
      <c r="O181" s="178"/>
      <c r="P181" s="179">
        <f>SUM(P182:P222)</f>
        <v>0</v>
      </c>
      <c r="Q181" s="178"/>
      <c r="R181" s="179">
        <f>SUM(R182:R222)</f>
        <v>21.253200000000007</v>
      </c>
      <c r="S181" s="178"/>
      <c r="T181" s="180">
        <f>SUM(T182:T222)</f>
        <v>0</v>
      </c>
      <c r="AR181" s="173" t="s">
        <v>179</v>
      </c>
      <c r="AT181" s="181" t="s">
        <v>83</v>
      </c>
      <c r="AU181" s="181" t="s">
        <v>21</v>
      </c>
      <c r="AY181" s="173" t="s">
        <v>165</v>
      </c>
      <c r="BK181" s="182">
        <f>SUM(BK182:BK222)</f>
        <v>0</v>
      </c>
    </row>
    <row r="182" s="1" customFormat="1" ht="24" customHeight="1">
      <c r="B182" s="185"/>
      <c r="C182" s="186" t="s">
        <v>7</v>
      </c>
      <c r="D182" s="186" t="s">
        <v>168</v>
      </c>
      <c r="E182" s="187" t="s">
        <v>2394</v>
      </c>
      <c r="F182" s="188" t="s">
        <v>2395</v>
      </c>
      <c r="G182" s="189" t="s">
        <v>334</v>
      </c>
      <c r="H182" s="190">
        <v>40</v>
      </c>
      <c r="I182" s="191"/>
      <c r="J182" s="192">
        <f>ROUND(I182*H182,2)</f>
        <v>0</v>
      </c>
      <c r="K182" s="188" t="s">
        <v>247</v>
      </c>
      <c r="L182" s="37"/>
      <c r="M182" s="193" t="s">
        <v>1</v>
      </c>
      <c r="N182" s="194" t="s">
        <v>49</v>
      </c>
      <c r="O182" s="73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AR182" s="197" t="s">
        <v>646</v>
      </c>
      <c r="AT182" s="197" t="s">
        <v>168</v>
      </c>
      <c r="AU182" s="197" t="s">
        <v>92</v>
      </c>
      <c r="AY182" s="18" t="s">
        <v>165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8" t="s">
        <v>21</v>
      </c>
      <c r="BK182" s="198">
        <f>ROUND(I182*H182,2)</f>
        <v>0</v>
      </c>
      <c r="BL182" s="18" t="s">
        <v>646</v>
      </c>
      <c r="BM182" s="197" t="s">
        <v>2396</v>
      </c>
    </row>
    <row r="183" s="1" customFormat="1">
      <c r="B183" s="37"/>
      <c r="D183" s="199" t="s">
        <v>173</v>
      </c>
      <c r="F183" s="200" t="s">
        <v>2395</v>
      </c>
      <c r="I183" s="126"/>
      <c r="L183" s="37"/>
      <c r="M183" s="201"/>
      <c r="N183" s="73"/>
      <c r="O183" s="73"/>
      <c r="P183" s="73"/>
      <c r="Q183" s="73"/>
      <c r="R183" s="73"/>
      <c r="S183" s="73"/>
      <c r="T183" s="74"/>
      <c r="AT183" s="18" t="s">
        <v>173</v>
      </c>
      <c r="AU183" s="18" t="s">
        <v>92</v>
      </c>
    </row>
    <row r="184" s="1" customFormat="1" ht="24" customHeight="1">
      <c r="B184" s="185"/>
      <c r="C184" s="186" t="s">
        <v>367</v>
      </c>
      <c r="D184" s="186" t="s">
        <v>168</v>
      </c>
      <c r="E184" s="187" t="s">
        <v>2397</v>
      </c>
      <c r="F184" s="188" t="s">
        <v>2398</v>
      </c>
      <c r="G184" s="189" t="s">
        <v>246</v>
      </c>
      <c r="H184" s="190">
        <v>16</v>
      </c>
      <c r="I184" s="191"/>
      <c r="J184" s="192">
        <f>ROUND(I184*H184,2)</f>
        <v>0</v>
      </c>
      <c r="K184" s="188" t="s">
        <v>247</v>
      </c>
      <c r="L184" s="37"/>
      <c r="M184" s="193" t="s">
        <v>1</v>
      </c>
      <c r="N184" s="194" t="s">
        <v>49</v>
      </c>
      <c r="O184" s="73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AR184" s="197" t="s">
        <v>646</v>
      </c>
      <c r="AT184" s="197" t="s">
        <v>168</v>
      </c>
      <c r="AU184" s="197" t="s">
        <v>92</v>
      </c>
      <c r="AY184" s="18" t="s">
        <v>165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8" t="s">
        <v>21</v>
      </c>
      <c r="BK184" s="198">
        <f>ROUND(I184*H184,2)</f>
        <v>0</v>
      </c>
      <c r="BL184" s="18" t="s">
        <v>646</v>
      </c>
      <c r="BM184" s="197" t="s">
        <v>2399</v>
      </c>
    </row>
    <row r="185" s="1" customFormat="1">
      <c r="B185" s="37"/>
      <c r="D185" s="199" t="s">
        <v>173</v>
      </c>
      <c r="F185" s="200" t="s">
        <v>2398</v>
      </c>
      <c r="I185" s="126"/>
      <c r="L185" s="37"/>
      <c r="M185" s="201"/>
      <c r="N185" s="73"/>
      <c r="O185" s="73"/>
      <c r="P185" s="73"/>
      <c r="Q185" s="73"/>
      <c r="R185" s="73"/>
      <c r="S185" s="73"/>
      <c r="T185" s="74"/>
      <c r="AT185" s="18" t="s">
        <v>173</v>
      </c>
      <c r="AU185" s="18" t="s">
        <v>92</v>
      </c>
    </row>
    <row r="186" s="13" customFormat="1">
      <c r="B186" s="212"/>
      <c r="D186" s="199" t="s">
        <v>249</v>
      </c>
      <c r="E186" s="213" t="s">
        <v>1</v>
      </c>
      <c r="F186" s="214" t="s">
        <v>2400</v>
      </c>
      <c r="H186" s="215">
        <v>16</v>
      </c>
      <c r="I186" s="216"/>
      <c r="L186" s="212"/>
      <c r="M186" s="217"/>
      <c r="N186" s="218"/>
      <c r="O186" s="218"/>
      <c r="P186" s="218"/>
      <c r="Q186" s="218"/>
      <c r="R186" s="218"/>
      <c r="S186" s="218"/>
      <c r="T186" s="219"/>
      <c r="AT186" s="213" t="s">
        <v>249</v>
      </c>
      <c r="AU186" s="213" t="s">
        <v>92</v>
      </c>
      <c r="AV186" s="13" t="s">
        <v>92</v>
      </c>
      <c r="AW186" s="13" t="s">
        <v>39</v>
      </c>
      <c r="AX186" s="13" t="s">
        <v>84</v>
      </c>
      <c r="AY186" s="213" t="s">
        <v>165</v>
      </c>
    </row>
    <row r="187" s="1" customFormat="1" ht="24" customHeight="1">
      <c r="B187" s="185"/>
      <c r="C187" s="186" t="s">
        <v>373</v>
      </c>
      <c r="D187" s="186" t="s">
        <v>168</v>
      </c>
      <c r="E187" s="187" t="s">
        <v>2401</v>
      </c>
      <c r="F187" s="188" t="s">
        <v>2402</v>
      </c>
      <c r="G187" s="189" t="s">
        <v>334</v>
      </c>
      <c r="H187" s="190">
        <v>20</v>
      </c>
      <c r="I187" s="191"/>
      <c r="J187" s="192">
        <f>ROUND(I187*H187,2)</f>
        <v>0</v>
      </c>
      <c r="K187" s="188" t="s">
        <v>247</v>
      </c>
      <c r="L187" s="37"/>
      <c r="M187" s="193" t="s">
        <v>1</v>
      </c>
      <c r="N187" s="194" t="s">
        <v>49</v>
      </c>
      <c r="O187" s="73"/>
      <c r="P187" s="195">
        <f>O187*H187</f>
        <v>0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AR187" s="197" t="s">
        <v>646</v>
      </c>
      <c r="AT187" s="197" t="s">
        <v>168</v>
      </c>
      <c r="AU187" s="197" t="s">
        <v>92</v>
      </c>
      <c r="AY187" s="18" t="s">
        <v>165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8" t="s">
        <v>21</v>
      </c>
      <c r="BK187" s="198">
        <f>ROUND(I187*H187,2)</f>
        <v>0</v>
      </c>
      <c r="BL187" s="18" t="s">
        <v>646</v>
      </c>
      <c r="BM187" s="197" t="s">
        <v>2403</v>
      </c>
    </row>
    <row r="188" s="1" customFormat="1">
      <c r="B188" s="37"/>
      <c r="D188" s="199" t="s">
        <v>173</v>
      </c>
      <c r="F188" s="200" t="s">
        <v>2404</v>
      </c>
      <c r="I188" s="126"/>
      <c r="L188" s="37"/>
      <c r="M188" s="201"/>
      <c r="N188" s="73"/>
      <c r="O188" s="73"/>
      <c r="P188" s="73"/>
      <c r="Q188" s="73"/>
      <c r="R188" s="73"/>
      <c r="S188" s="73"/>
      <c r="T188" s="74"/>
      <c r="AT188" s="18" t="s">
        <v>173</v>
      </c>
      <c r="AU188" s="18" t="s">
        <v>92</v>
      </c>
    </row>
    <row r="189" s="13" customFormat="1">
      <c r="B189" s="212"/>
      <c r="D189" s="199" t="s">
        <v>249</v>
      </c>
      <c r="E189" s="213" t="s">
        <v>1</v>
      </c>
      <c r="F189" s="214" t="s">
        <v>2405</v>
      </c>
      <c r="H189" s="215">
        <v>20</v>
      </c>
      <c r="I189" s="216"/>
      <c r="L189" s="212"/>
      <c r="M189" s="217"/>
      <c r="N189" s="218"/>
      <c r="O189" s="218"/>
      <c r="P189" s="218"/>
      <c r="Q189" s="218"/>
      <c r="R189" s="218"/>
      <c r="S189" s="218"/>
      <c r="T189" s="219"/>
      <c r="AT189" s="213" t="s">
        <v>249</v>
      </c>
      <c r="AU189" s="213" t="s">
        <v>92</v>
      </c>
      <c r="AV189" s="13" t="s">
        <v>92</v>
      </c>
      <c r="AW189" s="13" t="s">
        <v>39</v>
      </c>
      <c r="AX189" s="13" t="s">
        <v>84</v>
      </c>
      <c r="AY189" s="213" t="s">
        <v>165</v>
      </c>
    </row>
    <row r="190" s="1" customFormat="1" ht="24" customHeight="1">
      <c r="B190" s="185"/>
      <c r="C190" s="186" t="s">
        <v>379</v>
      </c>
      <c r="D190" s="186" t="s">
        <v>168</v>
      </c>
      <c r="E190" s="187" t="s">
        <v>2406</v>
      </c>
      <c r="F190" s="188" t="s">
        <v>2407</v>
      </c>
      <c r="G190" s="189" t="s">
        <v>334</v>
      </c>
      <c r="H190" s="190">
        <v>20</v>
      </c>
      <c r="I190" s="191"/>
      <c r="J190" s="192">
        <f>ROUND(I190*H190,2)</f>
        <v>0</v>
      </c>
      <c r="K190" s="188" t="s">
        <v>247</v>
      </c>
      <c r="L190" s="37"/>
      <c r="M190" s="193" t="s">
        <v>1</v>
      </c>
      <c r="N190" s="194" t="s">
        <v>49</v>
      </c>
      <c r="O190" s="73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AR190" s="197" t="s">
        <v>646</v>
      </c>
      <c r="AT190" s="197" t="s">
        <v>168</v>
      </c>
      <c r="AU190" s="197" t="s">
        <v>92</v>
      </c>
      <c r="AY190" s="18" t="s">
        <v>165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8" t="s">
        <v>21</v>
      </c>
      <c r="BK190" s="198">
        <f>ROUND(I190*H190,2)</f>
        <v>0</v>
      </c>
      <c r="BL190" s="18" t="s">
        <v>646</v>
      </c>
      <c r="BM190" s="197" t="s">
        <v>2408</v>
      </c>
    </row>
    <row r="191" s="1" customFormat="1">
      <c r="B191" s="37"/>
      <c r="D191" s="199" t="s">
        <v>173</v>
      </c>
      <c r="F191" s="200" t="s">
        <v>2409</v>
      </c>
      <c r="I191" s="126"/>
      <c r="L191" s="37"/>
      <c r="M191" s="201"/>
      <c r="N191" s="73"/>
      <c r="O191" s="73"/>
      <c r="P191" s="73"/>
      <c r="Q191" s="73"/>
      <c r="R191" s="73"/>
      <c r="S191" s="73"/>
      <c r="T191" s="74"/>
      <c r="AT191" s="18" t="s">
        <v>173</v>
      </c>
      <c r="AU191" s="18" t="s">
        <v>92</v>
      </c>
    </row>
    <row r="192" s="13" customFormat="1">
      <c r="B192" s="212"/>
      <c r="D192" s="199" t="s">
        <v>249</v>
      </c>
      <c r="E192" s="213" t="s">
        <v>1</v>
      </c>
      <c r="F192" s="214" t="s">
        <v>2405</v>
      </c>
      <c r="H192" s="215">
        <v>20</v>
      </c>
      <c r="I192" s="216"/>
      <c r="L192" s="212"/>
      <c r="M192" s="217"/>
      <c r="N192" s="218"/>
      <c r="O192" s="218"/>
      <c r="P192" s="218"/>
      <c r="Q192" s="218"/>
      <c r="R192" s="218"/>
      <c r="S192" s="218"/>
      <c r="T192" s="219"/>
      <c r="AT192" s="213" t="s">
        <v>249</v>
      </c>
      <c r="AU192" s="213" t="s">
        <v>92</v>
      </c>
      <c r="AV192" s="13" t="s">
        <v>92</v>
      </c>
      <c r="AW192" s="13" t="s">
        <v>39</v>
      </c>
      <c r="AX192" s="13" t="s">
        <v>84</v>
      </c>
      <c r="AY192" s="213" t="s">
        <v>165</v>
      </c>
    </row>
    <row r="193" s="1" customFormat="1" ht="24" customHeight="1">
      <c r="B193" s="185"/>
      <c r="C193" s="186" t="s">
        <v>385</v>
      </c>
      <c r="D193" s="186" t="s">
        <v>168</v>
      </c>
      <c r="E193" s="187" t="s">
        <v>2410</v>
      </c>
      <c r="F193" s="188" t="s">
        <v>2411</v>
      </c>
      <c r="G193" s="189" t="s">
        <v>334</v>
      </c>
      <c r="H193" s="190">
        <v>80</v>
      </c>
      <c r="I193" s="191"/>
      <c r="J193" s="192">
        <f>ROUND(I193*H193,2)</f>
        <v>0</v>
      </c>
      <c r="K193" s="188" t="s">
        <v>247</v>
      </c>
      <c r="L193" s="37"/>
      <c r="M193" s="193" t="s">
        <v>1</v>
      </c>
      <c r="N193" s="194" t="s">
        <v>49</v>
      </c>
      <c r="O193" s="73"/>
      <c r="P193" s="195">
        <f>O193*H193</f>
        <v>0</v>
      </c>
      <c r="Q193" s="195">
        <v>0.20300000000000001</v>
      </c>
      <c r="R193" s="195">
        <f>Q193*H193</f>
        <v>16.240000000000002</v>
      </c>
      <c r="S193" s="195">
        <v>0</v>
      </c>
      <c r="T193" s="196">
        <f>S193*H193</f>
        <v>0</v>
      </c>
      <c r="AR193" s="197" t="s">
        <v>646</v>
      </c>
      <c r="AT193" s="197" t="s">
        <v>168</v>
      </c>
      <c r="AU193" s="197" t="s">
        <v>92</v>
      </c>
      <c r="AY193" s="18" t="s">
        <v>165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8" t="s">
        <v>21</v>
      </c>
      <c r="BK193" s="198">
        <f>ROUND(I193*H193,2)</f>
        <v>0</v>
      </c>
      <c r="BL193" s="18" t="s">
        <v>646</v>
      </c>
      <c r="BM193" s="197" t="s">
        <v>2412</v>
      </c>
    </row>
    <row r="194" s="1" customFormat="1">
      <c r="B194" s="37"/>
      <c r="D194" s="199" t="s">
        <v>173</v>
      </c>
      <c r="F194" s="200" t="s">
        <v>2413</v>
      </c>
      <c r="I194" s="126"/>
      <c r="L194" s="37"/>
      <c r="M194" s="201"/>
      <c r="N194" s="73"/>
      <c r="O194" s="73"/>
      <c r="P194" s="73"/>
      <c r="Q194" s="73"/>
      <c r="R194" s="73"/>
      <c r="S194" s="73"/>
      <c r="T194" s="74"/>
      <c r="AT194" s="18" t="s">
        <v>173</v>
      </c>
      <c r="AU194" s="18" t="s">
        <v>92</v>
      </c>
    </row>
    <row r="195" s="13" customFormat="1">
      <c r="B195" s="212"/>
      <c r="D195" s="199" t="s">
        <v>249</v>
      </c>
      <c r="E195" s="213" t="s">
        <v>1</v>
      </c>
      <c r="F195" s="214" t="s">
        <v>2414</v>
      </c>
      <c r="H195" s="215">
        <v>80</v>
      </c>
      <c r="I195" s="216"/>
      <c r="L195" s="212"/>
      <c r="M195" s="217"/>
      <c r="N195" s="218"/>
      <c r="O195" s="218"/>
      <c r="P195" s="218"/>
      <c r="Q195" s="218"/>
      <c r="R195" s="218"/>
      <c r="S195" s="218"/>
      <c r="T195" s="219"/>
      <c r="AT195" s="213" t="s">
        <v>249</v>
      </c>
      <c r="AU195" s="213" t="s">
        <v>92</v>
      </c>
      <c r="AV195" s="13" t="s">
        <v>92</v>
      </c>
      <c r="AW195" s="13" t="s">
        <v>39</v>
      </c>
      <c r="AX195" s="13" t="s">
        <v>84</v>
      </c>
      <c r="AY195" s="213" t="s">
        <v>165</v>
      </c>
    </row>
    <row r="196" s="1" customFormat="1" ht="16.5" customHeight="1">
      <c r="B196" s="185"/>
      <c r="C196" s="186" t="s">
        <v>392</v>
      </c>
      <c r="D196" s="186" t="s">
        <v>168</v>
      </c>
      <c r="E196" s="187" t="s">
        <v>2415</v>
      </c>
      <c r="F196" s="188" t="s">
        <v>2416</v>
      </c>
      <c r="G196" s="189" t="s">
        <v>334</v>
      </c>
      <c r="H196" s="190">
        <v>40</v>
      </c>
      <c r="I196" s="191"/>
      <c r="J196" s="192">
        <f>ROUND(I196*H196,2)</f>
        <v>0</v>
      </c>
      <c r="K196" s="188" t="s">
        <v>247</v>
      </c>
      <c r="L196" s="37"/>
      <c r="M196" s="193" t="s">
        <v>1</v>
      </c>
      <c r="N196" s="194" t="s">
        <v>49</v>
      </c>
      <c r="O196" s="73"/>
      <c r="P196" s="195">
        <f>O196*H196</f>
        <v>0</v>
      </c>
      <c r="Q196" s="195">
        <v>0.00012</v>
      </c>
      <c r="R196" s="195">
        <f>Q196*H196</f>
        <v>0.0048000000000000004</v>
      </c>
      <c r="S196" s="195">
        <v>0</v>
      </c>
      <c r="T196" s="196">
        <f>S196*H196</f>
        <v>0</v>
      </c>
      <c r="AR196" s="197" t="s">
        <v>646</v>
      </c>
      <c r="AT196" s="197" t="s">
        <v>168</v>
      </c>
      <c r="AU196" s="197" t="s">
        <v>92</v>
      </c>
      <c r="AY196" s="18" t="s">
        <v>165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8" t="s">
        <v>21</v>
      </c>
      <c r="BK196" s="198">
        <f>ROUND(I196*H196,2)</f>
        <v>0</v>
      </c>
      <c r="BL196" s="18" t="s">
        <v>646</v>
      </c>
      <c r="BM196" s="197" t="s">
        <v>2417</v>
      </c>
    </row>
    <row r="197" s="1" customFormat="1">
      <c r="B197" s="37"/>
      <c r="D197" s="199" t="s">
        <v>173</v>
      </c>
      <c r="F197" s="200" t="s">
        <v>2416</v>
      </c>
      <c r="I197" s="126"/>
      <c r="L197" s="37"/>
      <c r="M197" s="201"/>
      <c r="N197" s="73"/>
      <c r="O197" s="73"/>
      <c r="P197" s="73"/>
      <c r="Q197" s="73"/>
      <c r="R197" s="73"/>
      <c r="S197" s="73"/>
      <c r="T197" s="74"/>
      <c r="AT197" s="18" t="s">
        <v>173</v>
      </c>
      <c r="AU197" s="18" t="s">
        <v>92</v>
      </c>
    </row>
    <row r="198" s="1" customFormat="1" ht="16.5" customHeight="1">
      <c r="B198" s="185"/>
      <c r="C198" s="228" t="s">
        <v>398</v>
      </c>
      <c r="D198" s="228" t="s">
        <v>386</v>
      </c>
      <c r="E198" s="229" t="s">
        <v>2418</v>
      </c>
      <c r="F198" s="230" t="s">
        <v>2419</v>
      </c>
      <c r="G198" s="231" t="s">
        <v>334</v>
      </c>
      <c r="H198" s="232">
        <v>40</v>
      </c>
      <c r="I198" s="233"/>
      <c r="J198" s="234">
        <f>ROUND(I198*H198,2)</f>
        <v>0</v>
      </c>
      <c r="K198" s="230" t="s">
        <v>1</v>
      </c>
      <c r="L198" s="235"/>
      <c r="M198" s="236" t="s">
        <v>1</v>
      </c>
      <c r="N198" s="237" t="s">
        <v>49</v>
      </c>
      <c r="O198" s="73"/>
      <c r="P198" s="195">
        <f>O198*H198</f>
        <v>0</v>
      </c>
      <c r="Q198" s="195">
        <v>2.0000000000000002E-05</v>
      </c>
      <c r="R198" s="195">
        <f>Q198*H198</f>
        <v>0.00080000000000000004</v>
      </c>
      <c r="S198" s="195">
        <v>0</v>
      </c>
      <c r="T198" s="196">
        <f>S198*H198</f>
        <v>0</v>
      </c>
      <c r="AR198" s="197" t="s">
        <v>1021</v>
      </c>
      <c r="AT198" s="197" t="s">
        <v>386</v>
      </c>
      <c r="AU198" s="197" t="s">
        <v>92</v>
      </c>
      <c r="AY198" s="18" t="s">
        <v>165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8" t="s">
        <v>21</v>
      </c>
      <c r="BK198" s="198">
        <f>ROUND(I198*H198,2)</f>
        <v>0</v>
      </c>
      <c r="BL198" s="18" t="s">
        <v>1021</v>
      </c>
      <c r="BM198" s="197" t="s">
        <v>2420</v>
      </c>
    </row>
    <row r="199" s="1" customFormat="1">
      <c r="B199" s="37"/>
      <c r="D199" s="199" t="s">
        <v>173</v>
      </c>
      <c r="F199" s="200" t="s">
        <v>2419</v>
      </c>
      <c r="I199" s="126"/>
      <c r="L199" s="37"/>
      <c r="M199" s="201"/>
      <c r="N199" s="73"/>
      <c r="O199" s="73"/>
      <c r="P199" s="73"/>
      <c r="Q199" s="73"/>
      <c r="R199" s="73"/>
      <c r="S199" s="73"/>
      <c r="T199" s="74"/>
      <c r="AT199" s="18" t="s">
        <v>173</v>
      </c>
      <c r="AU199" s="18" t="s">
        <v>92</v>
      </c>
    </row>
    <row r="200" s="1" customFormat="1" ht="24" customHeight="1">
      <c r="B200" s="185"/>
      <c r="C200" s="186" t="s">
        <v>401</v>
      </c>
      <c r="D200" s="186" t="s">
        <v>168</v>
      </c>
      <c r="E200" s="187" t="s">
        <v>2421</v>
      </c>
      <c r="F200" s="188" t="s">
        <v>2422</v>
      </c>
      <c r="G200" s="189" t="s">
        <v>334</v>
      </c>
      <c r="H200" s="190">
        <v>40</v>
      </c>
      <c r="I200" s="191"/>
      <c r="J200" s="192">
        <f>ROUND(I200*H200,2)</f>
        <v>0</v>
      </c>
      <c r="K200" s="188" t="s">
        <v>247</v>
      </c>
      <c r="L200" s="37"/>
      <c r="M200" s="193" t="s">
        <v>1</v>
      </c>
      <c r="N200" s="194" t="s">
        <v>49</v>
      </c>
      <c r="O200" s="73"/>
      <c r="P200" s="195">
        <f>O200*H200</f>
        <v>0</v>
      </c>
      <c r="Q200" s="195">
        <v>0</v>
      </c>
      <c r="R200" s="195">
        <f>Q200*H200</f>
        <v>0</v>
      </c>
      <c r="S200" s="195">
        <v>0</v>
      </c>
      <c r="T200" s="196">
        <f>S200*H200</f>
        <v>0</v>
      </c>
      <c r="AR200" s="197" t="s">
        <v>646</v>
      </c>
      <c r="AT200" s="197" t="s">
        <v>168</v>
      </c>
      <c r="AU200" s="197" t="s">
        <v>92</v>
      </c>
      <c r="AY200" s="18" t="s">
        <v>165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8" t="s">
        <v>21</v>
      </c>
      <c r="BK200" s="198">
        <f>ROUND(I200*H200,2)</f>
        <v>0</v>
      </c>
      <c r="BL200" s="18" t="s">
        <v>646</v>
      </c>
      <c r="BM200" s="197" t="s">
        <v>2423</v>
      </c>
    </row>
    <row r="201" s="1" customFormat="1">
      <c r="B201" s="37"/>
      <c r="D201" s="199" t="s">
        <v>173</v>
      </c>
      <c r="F201" s="200" t="s">
        <v>2422</v>
      </c>
      <c r="I201" s="126"/>
      <c r="L201" s="37"/>
      <c r="M201" s="201"/>
      <c r="N201" s="73"/>
      <c r="O201" s="73"/>
      <c r="P201" s="73"/>
      <c r="Q201" s="73"/>
      <c r="R201" s="73"/>
      <c r="S201" s="73"/>
      <c r="T201" s="74"/>
      <c r="AT201" s="18" t="s">
        <v>173</v>
      </c>
      <c r="AU201" s="18" t="s">
        <v>92</v>
      </c>
    </row>
    <row r="202" s="1" customFormat="1" ht="24" customHeight="1">
      <c r="B202" s="185"/>
      <c r="C202" s="186" t="s">
        <v>410</v>
      </c>
      <c r="D202" s="186" t="s">
        <v>168</v>
      </c>
      <c r="E202" s="187" t="s">
        <v>2424</v>
      </c>
      <c r="F202" s="188" t="s">
        <v>2425</v>
      </c>
      <c r="G202" s="189" t="s">
        <v>268</v>
      </c>
      <c r="H202" s="190">
        <v>2.7999999999999998</v>
      </c>
      <c r="I202" s="191"/>
      <c r="J202" s="192">
        <f>ROUND(I202*H202,2)</f>
        <v>0</v>
      </c>
      <c r="K202" s="188" t="s">
        <v>247</v>
      </c>
      <c r="L202" s="37"/>
      <c r="M202" s="193" t="s">
        <v>1</v>
      </c>
      <c r="N202" s="194" t="s">
        <v>49</v>
      </c>
      <c r="O202" s="73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AR202" s="197" t="s">
        <v>646</v>
      </c>
      <c r="AT202" s="197" t="s">
        <v>168</v>
      </c>
      <c r="AU202" s="197" t="s">
        <v>92</v>
      </c>
      <c r="AY202" s="18" t="s">
        <v>165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8" t="s">
        <v>21</v>
      </c>
      <c r="BK202" s="198">
        <f>ROUND(I202*H202,2)</f>
        <v>0</v>
      </c>
      <c r="BL202" s="18" t="s">
        <v>646</v>
      </c>
      <c r="BM202" s="197" t="s">
        <v>2426</v>
      </c>
    </row>
    <row r="203" s="1" customFormat="1">
      <c r="B203" s="37"/>
      <c r="D203" s="199" t="s">
        <v>173</v>
      </c>
      <c r="F203" s="200" t="s">
        <v>2427</v>
      </c>
      <c r="I203" s="126"/>
      <c r="L203" s="37"/>
      <c r="M203" s="201"/>
      <c r="N203" s="73"/>
      <c r="O203" s="73"/>
      <c r="P203" s="73"/>
      <c r="Q203" s="73"/>
      <c r="R203" s="73"/>
      <c r="S203" s="73"/>
      <c r="T203" s="74"/>
      <c r="AT203" s="18" t="s">
        <v>173</v>
      </c>
      <c r="AU203" s="18" t="s">
        <v>92</v>
      </c>
    </row>
    <row r="204" s="13" customFormat="1">
      <c r="B204" s="212"/>
      <c r="D204" s="199" t="s">
        <v>249</v>
      </c>
      <c r="E204" s="213" t="s">
        <v>1</v>
      </c>
      <c r="F204" s="214" t="s">
        <v>2428</v>
      </c>
      <c r="H204" s="215">
        <v>2.7999999999999998</v>
      </c>
      <c r="I204" s="216"/>
      <c r="L204" s="212"/>
      <c r="M204" s="217"/>
      <c r="N204" s="218"/>
      <c r="O204" s="218"/>
      <c r="P204" s="218"/>
      <c r="Q204" s="218"/>
      <c r="R204" s="218"/>
      <c r="S204" s="218"/>
      <c r="T204" s="219"/>
      <c r="AT204" s="213" t="s">
        <v>249</v>
      </c>
      <c r="AU204" s="213" t="s">
        <v>92</v>
      </c>
      <c r="AV204" s="13" t="s">
        <v>92</v>
      </c>
      <c r="AW204" s="13" t="s">
        <v>39</v>
      </c>
      <c r="AX204" s="13" t="s">
        <v>84</v>
      </c>
      <c r="AY204" s="213" t="s">
        <v>165</v>
      </c>
    </row>
    <row r="205" s="1" customFormat="1" ht="24" customHeight="1">
      <c r="B205" s="185"/>
      <c r="C205" s="186" t="s">
        <v>419</v>
      </c>
      <c r="D205" s="186" t="s">
        <v>168</v>
      </c>
      <c r="E205" s="187" t="s">
        <v>2429</v>
      </c>
      <c r="F205" s="188" t="s">
        <v>2430</v>
      </c>
      <c r="G205" s="189" t="s">
        <v>268</v>
      </c>
      <c r="H205" s="190">
        <v>25.199999999999999</v>
      </c>
      <c r="I205" s="191"/>
      <c r="J205" s="192">
        <f>ROUND(I205*H205,2)</f>
        <v>0</v>
      </c>
      <c r="K205" s="188" t="s">
        <v>247</v>
      </c>
      <c r="L205" s="37"/>
      <c r="M205" s="193" t="s">
        <v>1</v>
      </c>
      <c r="N205" s="194" t="s">
        <v>49</v>
      </c>
      <c r="O205" s="73"/>
      <c r="P205" s="195">
        <f>O205*H205</f>
        <v>0</v>
      </c>
      <c r="Q205" s="195">
        <v>0</v>
      </c>
      <c r="R205" s="195">
        <f>Q205*H205</f>
        <v>0</v>
      </c>
      <c r="S205" s="195">
        <v>0</v>
      </c>
      <c r="T205" s="196">
        <f>S205*H205</f>
        <v>0</v>
      </c>
      <c r="AR205" s="197" t="s">
        <v>646</v>
      </c>
      <c r="AT205" s="197" t="s">
        <v>168</v>
      </c>
      <c r="AU205" s="197" t="s">
        <v>92</v>
      </c>
      <c r="AY205" s="18" t="s">
        <v>165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8" t="s">
        <v>21</v>
      </c>
      <c r="BK205" s="198">
        <f>ROUND(I205*H205,2)</f>
        <v>0</v>
      </c>
      <c r="BL205" s="18" t="s">
        <v>646</v>
      </c>
      <c r="BM205" s="197" t="s">
        <v>2431</v>
      </c>
    </row>
    <row r="206" s="1" customFormat="1">
      <c r="B206" s="37"/>
      <c r="D206" s="199" t="s">
        <v>173</v>
      </c>
      <c r="F206" s="200" t="s">
        <v>2432</v>
      </c>
      <c r="I206" s="126"/>
      <c r="L206" s="37"/>
      <c r="M206" s="201"/>
      <c r="N206" s="73"/>
      <c r="O206" s="73"/>
      <c r="P206" s="73"/>
      <c r="Q206" s="73"/>
      <c r="R206" s="73"/>
      <c r="S206" s="73"/>
      <c r="T206" s="74"/>
      <c r="AT206" s="18" t="s">
        <v>173</v>
      </c>
      <c r="AU206" s="18" t="s">
        <v>92</v>
      </c>
    </row>
    <row r="207" s="13" customFormat="1">
      <c r="B207" s="212"/>
      <c r="D207" s="199" t="s">
        <v>249</v>
      </c>
      <c r="F207" s="214" t="s">
        <v>2433</v>
      </c>
      <c r="H207" s="215">
        <v>25.199999999999999</v>
      </c>
      <c r="I207" s="216"/>
      <c r="L207" s="212"/>
      <c r="M207" s="217"/>
      <c r="N207" s="218"/>
      <c r="O207" s="218"/>
      <c r="P207" s="218"/>
      <c r="Q207" s="218"/>
      <c r="R207" s="218"/>
      <c r="S207" s="218"/>
      <c r="T207" s="219"/>
      <c r="AT207" s="213" t="s">
        <v>249</v>
      </c>
      <c r="AU207" s="213" t="s">
        <v>92</v>
      </c>
      <c r="AV207" s="13" t="s">
        <v>92</v>
      </c>
      <c r="AW207" s="13" t="s">
        <v>3</v>
      </c>
      <c r="AX207" s="13" t="s">
        <v>21</v>
      </c>
      <c r="AY207" s="213" t="s">
        <v>165</v>
      </c>
    </row>
    <row r="208" s="1" customFormat="1" ht="16.5" customHeight="1">
      <c r="B208" s="185"/>
      <c r="C208" s="186" t="s">
        <v>425</v>
      </c>
      <c r="D208" s="186" t="s">
        <v>168</v>
      </c>
      <c r="E208" s="187" t="s">
        <v>299</v>
      </c>
      <c r="F208" s="188" t="s">
        <v>300</v>
      </c>
      <c r="G208" s="189" t="s">
        <v>268</v>
      </c>
      <c r="H208" s="190">
        <v>3.52</v>
      </c>
      <c r="I208" s="191"/>
      <c r="J208" s="192">
        <f>ROUND(I208*H208,2)</f>
        <v>0</v>
      </c>
      <c r="K208" s="188" t="s">
        <v>247</v>
      </c>
      <c r="L208" s="37"/>
      <c r="M208" s="193" t="s">
        <v>1</v>
      </c>
      <c r="N208" s="194" t="s">
        <v>49</v>
      </c>
      <c r="O208" s="73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AR208" s="197" t="s">
        <v>164</v>
      </c>
      <c r="AT208" s="197" t="s">
        <v>168</v>
      </c>
      <c r="AU208" s="197" t="s">
        <v>92</v>
      </c>
      <c r="AY208" s="18" t="s">
        <v>165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8" t="s">
        <v>21</v>
      </c>
      <c r="BK208" s="198">
        <f>ROUND(I208*H208,2)</f>
        <v>0</v>
      </c>
      <c r="BL208" s="18" t="s">
        <v>164</v>
      </c>
      <c r="BM208" s="197" t="s">
        <v>2434</v>
      </c>
    </row>
    <row r="209" s="1" customFormat="1">
      <c r="B209" s="37"/>
      <c r="D209" s="199" t="s">
        <v>173</v>
      </c>
      <c r="F209" s="200" t="s">
        <v>300</v>
      </c>
      <c r="I209" s="126"/>
      <c r="L209" s="37"/>
      <c r="M209" s="201"/>
      <c r="N209" s="73"/>
      <c r="O209" s="73"/>
      <c r="P209" s="73"/>
      <c r="Q209" s="73"/>
      <c r="R209" s="73"/>
      <c r="S209" s="73"/>
      <c r="T209" s="74"/>
      <c r="AT209" s="18" t="s">
        <v>173</v>
      </c>
      <c r="AU209" s="18" t="s">
        <v>92</v>
      </c>
    </row>
    <row r="210" s="13" customFormat="1">
      <c r="B210" s="212"/>
      <c r="D210" s="199" t="s">
        <v>249</v>
      </c>
      <c r="E210" s="213" t="s">
        <v>1</v>
      </c>
      <c r="F210" s="214" t="s">
        <v>2435</v>
      </c>
      <c r="H210" s="215">
        <v>3.52</v>
      </c>
      <c r="I210" s="216"/>
      <c r="L210" s="212"/>
      <c r="M210" s="217"/>
      <c r="N210" s="218"/>
      <c r="O210" s="218"/>
      <c r="P210" s="218"/>
      <c r="Q210" s="218"/>
      <c r="R210" s="218"/>
      <c r="S210" s="218"/>
      <c r="T210" s="219"/>
      <c r="AT210" s="213" t="s">
        <v>249</v>
      </c>
      <c r="AU210" s="213" t="s">
        <v>92</v>
      </c>
      <c r="AV210" s="13" t="s">
        <v>92</v>
      </c>
      <c r="AW210" s="13" t="s">
        <v>39</v>
      </c>
      <c r="AX210" s="13" t="s">
        <v>21</v>
      </c>
      <c r="AY210" s="213" t="s">
        <v>165</v>
      </c>
    </row>
    <row r="211" s="1" customFormat="1" ht="24" customHeight="1">
      <c r="B211" s="185"/>
      <c r="C211" s="186" t="s">
        <v>431</v>
      </c>
      <c r="D211" s="186" t="s">
        <v>168</v>
      </c>
      <c r="E211" s="187" t="s">
        <v>303</v>
      </c>
      <c r="F211" s="188" t="s">
        <v>304</v>
      </c>
      <c r="G211" s="189" t="s">
        <v>305</v>
      </c>
      <c r="H211" s="190">
        <v>7.3920000000000003</v>
      </c>
      <c r="I211" s="191"/>
      <c r="J211" s="192">
        <f>ROUND(I211*H211,2)</f>
        <v>0</v>
      </c>
      <c r="K211" s="188" t="s">
        <v>247</v>
      </c>
      <c r="L211" s="37"/>
      <c r="M211" s="193" t="s">
        <v>1</v>
      </c>
      <c r="N211" s="194" t="s">
        <v>49</v>
      </c>
      <c r="O211" s="73"/>
      <c r="P211" s="195">
        <f>O211*H211</f>
        <v>0</v>
      </c>
      <c r="Q211" s="195">
        <v>0</v>
      </c>
      <c r="R211" s="195">
        <f>Q211*H211</f>
        <v>0</v>
      </c>
      <c r="S211" s="195">
        <v>0</v>
      </c>
      <c r="T211" s="196">
        <f>S211*H211</f>
        <v>0</v>
      </c>
      <c r="AR211" s="197" t="s">
        <v>164</v>
      </c>
      <c r="AT211" s="197" t="s">
        <v>168</v>
      </c>
      <c r="AU211" s="197" t="s">
        <v>92</v>
      </c>
      <c r="AY211" s="18" t="s">
        <v>165</v>
      </c>
      <c r="BE211" s="198">
        <f>IF(N211="základní",J211,0)</f>
        <v>0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8" t="s">
        <v>21</v>
      </c>
      <c r="BK211" s="198">
        <f>ROUND(I211*H211,2)</f>
        <v>0</v>
      </c>
      <c r="BL211" s="18" t="s">
        <v>164</v>
      </c>
      <c r="BM211" s="197" t="s">
        <v>2436</v>
      </c>
    </row>
    <row r="212" s="1" customFormat="1">
      <c r="B212" s="37"/>
      <c r="D212" s="199" t="s">
        <v>173</v>
      </c>
      <c r="F212" s="200" t="s">
        <v>304</v>
      </c>
      <c r="I212" s="126"/>
      <c r="L212" s="37"/>
      <c r="M212" s="201"/>
      <c r="N212" s="73"/>
      <c r="O212" s="73"/>
      <c r="P212" s="73"/>
      <c r="Q212" s="73"/>
      <c r="R212" s="73"/>
      <c r="S212" s="73"/>
      <c r="T212" s="74"/>
      <c r="AT212" s="18" t="s">
        <v>173</v>
      </c>
      <c r="AU212" s="18" t="s">
        <v>92</v>
      </c>
    </row>
    <row r="213" s="13" customFormat="1">
      <c r="B213" s="212"/>
      <c r="D213" s="199" t="s">
        <v>249</v>
      </c>
      <c r="E213" s="213" t="s">
        <v>1</v>
      </c>
      <c r="F213" s="214" t="s">
        <v>2437</v>
      </c>
      <c r="H213" s="215">
        <v>7.3920000000000003</v>
      </c>
      <c r="I213" s="216"/>
      <c r="L213" s="212"/>
      <c r="M213" s="217"/>
      <c r="N213" s="218"/>
      <c r="O213" s="218"/>
      <c r="P213" s="218"/>
      <c r="Q213" s="218"/>
      <c r="R213" s="218"/>
      <c r="S213" s="218"/>
      <c r="T213" s="219"/>
      <c r="AT213" s="213" t="s">
        <v>249</v>
      </c>
      <c r="AU213" s="213" t="s">
        <v>92</v>
      </c>
      <c r="AV213" s="13" t="s">
        <v>92</v>
      </c>
      <c r="AW213" s="13" t="s">
        <v>39</v>
      </c>
      <c r="AX213" s="13" t="s">
        <v>84</v>
      </c>
      <c r="AY213" s="213" t="s">
        <v>165</v>
      </c>
    </row>
    <row r="214" s="1" customFormat="1" ht="16.5" customHeight="1">
      <c r="B214" s="185"/>
      <c r="C214" s="186" t="s">
        <v>436</v>
      </c>
      <c r="D214" s="186" t="s">
        <v>168</v>
      </c>
      <c r="E214" s="187" t="s">
        <v>2438</v>
      </c>
      <c r="F214" s="188" t="s">
        <v>2439</v>
      </c>
      <c r="G214" s="189" t="s">
        <v>246</v>
      </c>
      <c r="H214" s="190">
        <v>14</v>
      </c>
      <c r="I214" s="191"/>
      <c r="J214" s="192">
        <f>ROUND(I214*H214,2)</f>
        <v>0</v>
      </c>
      <c r="K214" s="188" t="s">
        <v>247</v>
      </c>
      <c r="L214" s="37"/>
      <c r="M214" s="193" t="s">
        <v>1</v>
      </c>
      <c r="N214" s="194" t="s">
        <v>49</v>
      </c>
      <c r="O214" s="73"/>
      <c r="P214" s="195">
        <f>O214*H214</f>
        <v>0</v>
      </c>
      <c r="Q214" s="195">
        <v>0</v>
      </c>
      <c r="R214" s="195">
        <f>Q214*H214</f>
        <v>0</v>
      </c>
      <c r="S214" s="195">
        <v>0</v>
      </c>
      <c r="T214" s="196">
        <f>S214*H214</f>
        <v>0</v>
      </c>
      <c r="AR214" s="197" t="s">
        <v>646</v>
      </c>
      <c r="AT214" s="197" t="s">
        <v>168</v>
      </c>
      <c r="AU214" s="197" t="s">
        <v>92</v>
      </c>
      <c r="AY214" s="18" t="s">
        <v>165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8" t="s">
        <v>21</v>
      </c>
      <c r="BK214" s="198">
        <f>ROUND(I214*H214,2)</f>
        <v>0</v>
      </c>
      <c r="BL214" s="18" t="s">
        <v>646</v>
      </c>
      <c r="BM214" s="197" t="s">
        <v>2440</v>
      </c>
    </row>
    <row r="215" s="1" customFormat="1">
      <c r="B215" s="37"/>
      <c r="D215" s="199" t="s">
        <v>173</v>
      </c>
      <c r="F215" s="200" t="s">
        <v>2439</v>
      </c>
      <c r="I215" s="126"/>
      <c r="L215" s="37"/>
      <c r="M215" s="201"/>
      <c r="N215" s="73"/>
      <c r="O215" s="73"/>
      <c r="P215" s="73"/>
      <c r="Q215" s="73"/>
      <c r="R215" s="73"/>
      <c r="S215" s="73"/>
      <c r="T215" s="74"/>
      <c r="AT215" s="18" t="s">
        <v>173</v>
      </c>
      <c r="AU215" s="18" t="s">
        <v>92</v>
      </c>
    </row>
    <row r="216" s="13" customFormat="1">
      <c r="B216" s="212"/>
      <c r="D216" s="199" t="s">
        <v>249</v>
      </c>
      <c r="E216" s="213" t="s">
        <v>1</v>
      </c>
      <c r="F216" s="214" t="s">
        <v>2441</v>
      </c>
      <c r="H216" s="215">
        <v>14</v>
      </c>
      <c r="I216" s="216"/>
      <c r="L216" s="212"/>
      <c r="M216" s="217"/>
      <c r="N216" s="218"/>
      <c r="O216" s="218"/>
      <c r="P216" s="218"/>
      <c r="Q216" s="218"/>
      <c r="R216" s="218"/>
      <c r="S216" s="218"/>
      <c r="T216" s="219"/>
      <c r="AT216" s="213" t="s">
        <v>249</v>
      </c>
      <c r="AU216" s="213" t="s">
        <v>92</v>
      </c>
      <c r="AV216" s="13" t="s">
        <v>92</v>
      </c>
      <c r="AW216" s="13" t="s">
        <v>39</v>
      </c>
      <c r="AX216" s="13" t="s">
        <v>84</v>
      </c>
      <c r="AY216" s="213" t="s">
        <v>165</v>
      </c>
    </row>
    <row r="217" s="1" customFormat="1" ht="24" customHeight="1">
      <c r="B217" s="185"/>
      <c r="C217" s="186" t="s">
        <v>443</v>
      </c>
      <c r="D217" s="186" t="s">
        <v>168</v>
      </c>
      <c r="E217" s="187" t="s">
        <v>2442</v>
      </c>
      <c r="F217" s="188" t="s">
        <v>2443</v>
      </c>
      <c r="G217" s="189" t="s">
        <v>246</v>
      </c>
      <c r="H217" s="190">
        <v>20</v>
      </c>
      <c r="I217" s="191"/>
      <c r="J217" s="192">
        <f>ROUND(I217*H217,2)</f>
        <v>0</v>
      </c>
      <c r="K217" s="188" t="s">
        <v>247</v>
      </c>
      <c r="L217" s="37"/>
      <c r="M217" s="193" t="s">
        <v>1</v>
      </c>
      <c r="N217" s="194" t="s">
        <v>49</v>
      </c>
      <c r="O217" s="73"/>
      <c r="P217" s="195">
        <f>O217*H217</f>
        <v>0</v>
      </c>
      <c r="Q217" s="195">
        <v>0.2024</v>
      </c>
      <c r="R217" s="195">
        <f>Q217*H217</f>
        <v>4.048</v>
      </c>
      <c r="S217" s="195">
        <v>0</v>
      </c>
      <c r="T217" s="196">
        <f>S217*H217</f>
        <v>0</v>
      </c>
      <c r="AR217" s="197" t="s">
        <v>646</v>
      </c>
      <c r="AT217" s="197" t="s">
        <v>168</v>
      </c>
      <c r="AU217" s="197" t="s">
        <v>92</v>
      </c>
      <c r="AY217" s="18" t="s">
        <v>165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8" t="s">
        <v>21</v>
      </c>
      <c r="BK217" s="198">
        <f>ROUND(I217*H217,2)</f>
        <v>0</v>
      </c>
      <c r="BL217" s="18" t="s">
        <v>646</v>
      </c>
      <c r="BM217" s="197" t="s">
        <v>2444</v>
      </c>
    </row>
    <row r="218" s="1" customFormat="1">
      <c r="B218" s="37"/>
      <c r="D218" s="199" t="s">
        <v>173</v>
      </c>
      <c r="F218" s="200" t="s">
        <v>2443</v>
      </c>
      <c r="I218" s="126"/>
      <c r="L218" s="37"/>
      <c r="M218" s="201"/>
      <c r="N218" s="73"/>
      <c r="O218" s="73"/>
      <c r="P218" s="73"/>
      <c r="Q218" s="73"/>
      <c r="R218" s="73"/>
      <c r="S218" s="73"/>
      <c r="T218" s="74"/>
      <c r="AT218" s="18" t="s">
        <v>173</v>
      </c>
      <c r="AU218" s="18" t="s">
        <v>92</v>
      </c>
    </row>
    <row r="219" s="13" customFormat="1">
      <c r="B219" s="212"/>
      <c r="D219" s="199" t="s">
        <v>249</v>
      </c>
      <c r="E219" s="213" t="s">
        <v>1</v>
      </c>
      <c r="F219" s="214" t="s">
        <v>2445</v>
      </c>
      <c r="H219" s="215">
        <v>20</v>
      </c>
      <c r="I219" s="216"/>
      <c r="L219" s="212"/>
      <c r="M219" s="217"/>
      <c r="N219" s="218"/>
      <c r="O219" s="218"/>
      <c r="P219" s="218"/>
      <c r="Q219" s="218"/>
      <c r="R219" s="218"/>
      <c r="S219" s="218"/>
      <c r="T219" s="219"/>
      <c r="AT219" s="213" t="s">
        <v>249</v>
      </c>
      <c r="AU219" s="213" t="s">
        <v>92</v>
      </c>
      <c r="AV219" s="13" t="s">
        <v>92</v>
      </c>
      <c r="AW219" s="13" t="s">
        <v>39</v>
      </c>
      <c r="AX219" s="13" t="s">
        <v>84</v>
      </c>
      <c r="AY219" s="213" t="s">
        <v>165</v>
      </c>
    </row>
    <row r="220" s="1" customFormat="1" ht="24" customHeight="1">
      <c r="B220" s="185"/>
      <c r="C220" s="186" t="s">
        <v>450</v>
      </c>
      <c r="D220" s="186" t="s">
        <v>168</v>
      </c>
      <c r="E220" s="187" t="s">
        <v>2446</v>
      </c>
      <c r="F220" s="188" t="s">
        <v>2447</v>
      </c>
      <c r="G220" s="189" t="s">
        <v>246</v>
      </c>
      <c r="H220" s="190">
        <v>20</v>
      </c>
      <c r="I220" s="191"/>
      <c r="J220" s="192">
        <f>ROUND(I220*H220,2)</f>
        <v>0</v>
      </c>
      <c r="K220" s="188" t="s">
        <v>247</v>
      </c>
      <c r="L220" s="37"/>
      <c r="M220" s="193" t="s">
        <v>1</v>
      </c>
      <c r="N220" s="194" t="s">
        <v>49</v>
      </c>
      <c r="O220" s="73"/>
      <c r="P220" s="195">
        <f>O220*H220</f>
        <v>0</v>
      </c>
      <c r="Q220" s="195">
        <v>0.047980000000000002</v>
      </c>
      <c r="R220" s="195">
        <f>Q220*H220</f>
        <v>0.95960000000000001</v>
      </c>
      <c r="S220" s="195">
        <v>0</v>
      </c>
      <c r="T220" s="196">
        <f>S220*H220</f>
        <v>0</v>
      </c>
      <c r="AR220" s="197" t="s">
        <v>646</v>
      </c>
      <c r="AT220" s="197" t="s">
        <v>168</v>
      </c>
      <c r="AU220" s="197" t="s">
        <v>92</v>
      </c>
      <c r="AY220" s="18" t="s">
        <v>165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8" t="s">
        <v>21</v>
      </c>
      <c r="BK220" s="198">
        <f>ROUND(I220*H220,2)</f>
        <v>0</v>
      </c>
      <c r="BL220" s="18" t="s">
        <v>646</v>
      </c>
      <c r="BM220" s="197" t="s">
        <v>2448</v>
      </c>
    </row>
    <row r="221" s="1" customFormat="1">
      <c r="B221" s="37"/>
      <c r="D221" s="199" t="s">
        <v>173</v>
      </c>
      <c r="F221" s="200" t="s">
        <v>2447</v>
      </c>
      <c r="I221" s="126"/>
      <c r="L221" s="37"/>
      <c r="M221" s="201"/>
      <c r="N221" s="73"/>
      <c r="O221" s="73"/>
      <c r="P221" s="73"/>
      <c r="Q221" s="73"/>
      <c r="R221" s="73"/>
      <c r="S221" s="73"/>
      <c r="T221" s="74"/>
      <c r="AT221" s="18" t="s">
        <v>173</v>
      </c>
      <c r="AU221" s="18" t="s">
        <v>92</v>
      </c>
    </row>
    <row r="222" s="13" customFormat="1">
      <c r="B222" s="212"/>
      <c r="D222" s="199" t="s">
        <v>249</v>
      </c>
      <c r="E222" s="213" t="s">
        <v>1</v>
      </c>
      <c r="F222" s="214" t="s">
        <v>2445</v>
      </c>
      <c r="H222" s="215">
        <v>20</v>
      </c>
      <c r="I222" s="216"/>
      <c r="L222" s="212"/>
      <c r="M222" s="246"/>
      <c r="N222" s="247"/>
      <c r="O222" s="247"/>
      <c r="P222" s="247"/>
      <c r="Q222" s="247"/>
      <c r="R222" s="247"/>
      <c r="S222" s="247"/>
      <c r="T222" s="248"/>
      <c r="AT222" s="213" t="s">
        <v>249</v>
      </c>
      <c r="AU222" s="213" t="s">
        <v>92</v>
      </c>
      <c r="AV222" s="13" t="s">
        <v>92</v>
      </c>
      <c r="AW222" s="13" t="s">
        <v>39</v>
      </c>
      <c r="AX222" s="13" t="s">
        <v>84</v>
      </c>
      <c r="AY222" s="213" t="s">
        <v>165</v>
      </c>
    </row>
    <row r="223" s="1" customFormat="1" ht="6.96" customHeight="1">
      <c r="B223" s="56"/>
      <c r="C223" s="57"/>
      <c r="D223" s="57"/>
      <c r="E223" s="57"/>
      <c r="F223" s="57"/>
      <c r="G223" s="57"/>
      <c r="H223" s="57"/>
      <c r="I223" s="147"/>
      <c r="J223" s="57"/>
      <c r="K223" s="57"/>
      <c r="L223" s="37"/>
    </row>
  </sheetData>
  <autoFilter ref="C129:K2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k-36\k_36</dc:creator>
  <cp:lastModifiedBy>k-36\k_36</cp:lastModifiedBy>
  <dcterms:created xsi:type="dcterms:W3CDTF">2019-04-12T07:47:18Z</dcterms:created>
  <dcterms:modified xsi:type="dcterms:W3CDTF">2019-04-12T07:47:29Z</dcterms:modified>
</cp:coreProperties>
</file>